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drawings/drawing1.xml" ContentType="application/vnd.openxmlformats-officedocument.drawing+xml"/>
  <Override PartName="/xl/tables/table8.xml" ContentType="application/vnd.openxmlformats-officedocument.spreadsheetml.table+xml"/>
  <Override PartName="/xl/drawings/drawing2.xml" ContentType="application/vnd.openxmlformats-officedocument.drawing+xml"/>
  <Override PartName="/xl/tables/table9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drawings/drawing17.xml" ContentType="application/vnd.openxmlformats-officedocument.drawing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drawings/drawing18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465" yWindow="600" windowWidth="15600" windowHeight="10965" tabRatio="72" firstSheet="25" activeTab="25"/>
  </bookViews>
  <sheets>
    <sheet name="Cevap Anahtarı" sheetId="3" state="hidden" r:id="rId1"/>
    <sheet name="Sayfa2" sheetId="2" state="hidden" r:id="rId2"/>
    <sheet name="ANASAYFA" sheetId="36" state="hidden" r:id="rId3"/>
    <sheet name="ANASAYFA 1" sheetId="21" state="hidden" r:id="rId4"/>
    <sheet name="ORT" sheetId="40" state="hidden" r:id="rId5"/>
    <sheet name="VERİLER" sheetId="38" state="hidden" r:id="rId6"/>
    <sheet name="ÇAĞIRKAN" sheetId="8" state="hidden" r:id="rId7"/>
    <sheet name="DEMİRLİ" sheetId="9" state="hidden" r:id="rId8"/>
    <sheet name="HAMİT" sheetId="10" state="hidden" r:id="rId9"/>
    <sheet name="İSAHOCALI" sheetId="11" state="hidden" r:id="rId10"/>
    <sheet name="ATATÜRK" sheetId="12" state="hidden" r:id="rId11"/>
    <sheet name="MELİKŞAH" sheetId="13" state="hidden" r:id="rId12"/>
    <sheet name="KAMAN" sheetId="14" state="hidden" r:id="rId13"/>
    <sheet name="YENİHAYAT" sheetId="15" state="hidden" r:id="rId14"/>
    <sheet name="YENİCE" sheetId="16" state="hidden" r:id="rId15"/>
    <sheet name="KURANCILI" sheetId="17" state="hidden" r:id="rId16"/>
    <sheet name="ÖMERHACILI" sheetId="18" state="hidden" r:id="rId17"/>
    <sheet name="SAVCILI" sheetId="19" state="hidden" r:id="rId18"/>
    <sheet name="CEVİZKENT" sheetId="20" state="hidden" r:id="rId19"/>
    <sheet name="TÜRKÇE" sheetId="28" state="hidden" r:id="rId20"/>
    <sheet name="MATEMATİK" sheetId="29" state="hidden" r:id="rId21"/>
    <sheet name="FEN VE TEK" sheetId="30" state="hidden" r:id="rId22"/>
    <sheet name="İNK. TAR." sheetId="31" state="hidden" r:id="rId23"/>
    <sheet name="İNGİLİZCE" sheetId="32" state="hidden" r:id="rId24"/>
    <sheet name="DİN KÜLTÜRÜ" sheetId="33" state="hidden" r:id="rId25"/>
    <sheet name="GİRİŞ" sheetId="43" r:id="rId26"/>
    <sheet name="ŞUBE NOT ORTALAMA" sheetId="27" r:id="rId27"/>
    <sheet name="OKUL NOT ORTALAMA" sheetId="22" r:id="rId28"/>
    <sheet name="SAVCILI NOT ARA ÖĞR SAY" sheetId="57" r:id="rId29"/>
    <sheet name="ÖMERHACILI NOT ARA ÖĞR SAY" sheetId="56" r:id="rId30"/>
    <sheet name="KURANCILI NOT ARA ÖĞR SAY" sheetId="55" r:id="rId31"/>
    <sheet name="YENİCE NOT ARA ÖĞR SAY" sheetId="54" r:id="rId32"/>
    <sheet name="HAMİT NOT ARA ÖĞR SAY" sheetId="53" r:id="rId33"/>
    <sheet name="İSAHOCALI NOT ARA ÖĞR SAY" sheetId="52" r:id="rId34"/>
    <sheet name="DEMİRLİ NOT ARA ÖĞR SAY" sheetId="51" r:id="rId35"/>
    <sheet name="ÇAĞIRKAN NOT ARA ÖĞR SAY" sheetId="50" r:id="rId36"/>
    <sheet name="İMAMHATİP NOT ARA ÖĞR SAY" sheetId="49" r:id="rId37"/>
    <sheet name="YENİHAYAT NOT ARA ÖĞR SAY" sheetId="48" r:id="rId38"/>
    <sheet name="ATATÜRK NOT ARA ÖĞR SAY" sheetId="45" r:id="rId39"/>
    <sheet name="MELİKŞAH NOT ARA ÖĞR SAY" sheetId="46" r:id="rId40"/>
    <sheet name="KAMAN NOT ARA ÖĞR SAY" sheetId="47" r:id="rId41"/>
    <sheet name="PUAN ARA. ÖĞR. ORAN-ŞUBELER" sheetId="42" r:id="rId42"/>
    <sheet name="SON 3 YIL PUAN ARA. ÖĞR. SAY." sheetId="41" r:id="rId43"/>
    <sheet name="PUAN ARA. ÖĞR. SAY." sheetId="26" state="hidden" r:id="rId44"/>
    <sheet name="OKUL YEP ORTALAMA" sheetId="23" state="hidden" r:id="rId45"/>
    <sheet name="YEP SIRALI" sheetId="24" state="hidden" r:id="rId46"/>
    <sheet name="SON 3 YIL DERS ORT." sheetId="35" r:id="rId47"/>
    <sheet name="GRAFİK" sheetId="37" state="hidden" r:id="rId48"/>
  </sheets>
  <definedNames>
    <definedName name="_xlnm.Print_Area" localSheetId="38">'ATATÜRK NOT ARA ÖĞR SAY'!$A$2:$P$40</definedName>
    <definedName name="_xlnm.Print_Area" localSheetId="35">'ÇAĞIRKAN NOT ARA ÖĞR SAY'!$A$2:$P$40</definedName>
    <definedName name="_xlnm.Print_Area" localSheetId="34">'DEMİRLİ NOT ARA ÖĞR SAY'!$A$2:$P$40</definedName>
    <definedName name="_xlnm.Print_Area" localSheetId="47">GRAFİK!$A$1:$O$99</definedName>
    <definedName name="_xlnm.Print_Area" localSheetId="32">'HAMİT NOT ARA ÖĞR SAY'!$A$2:$P$40</definedName>
    <definedName name="_xlnm.Print_Area" localSheetId="36">'İMAMHATİP NOT ARA ÖĞR SAY'!$A$2:$P$40</definedName>
    <definedName name="_xlnm.Print_Area" localSheetId="33">'İSAHOCALI NOT ARA ÖĞR SAY'!$A$2:$P$40</definedName>
    <definedName name="_xlnm.Print_Area" localSheetId="40">'KAMAN NOT ARA ÖĞR SAY'!$A$2:$S$40</definedName>
    <definedName name="_xlnm.Print_Area" localSheetId="30">'KURANCILI NOT ARA ÖĞR SAY'!$A$2:$P$40</definedName>
    <definedName name="_xlnm.Print_Area" localSheetId="39">'MELİKŞAH NOT ARA ÖĞR SAY'!$A$2:$P$40</definedName>
    <definedName name="_xlnm.Print_Area" localSheetId="29">'ÖMERHACILI NOT ARA ÖĞR SAY'!$A$2:$P$41</definedName>
    <definedName name="_xlnm.Print_Area" localSheetId="41">'PUAN ARA. ÖĞR. ORAN-ŞUBELER'!$A$4:$U$577</definedName>
    <definedName name="_xlnm.Print_Area" localSheetId="28">'SAVCILI NOT ARA ÖĞR SAY'!$A$2:$Q$42</definedName>
    <definedName name="_xlnm.Print_Area" localSheetId="42">'SON 3 YIL PUAN ARA. ÖĞR. SAY.'!$A$4:$Q$577</definedName>
    <definedName name="_xlnm.Print_Area" localSheetId="26">'ŞUBE NOT ORTALAMA'!$A$3:$U$31</definedName>
    <definedName name="_xlnm.Print_Area" localSheetId="31">'YENİCE NOT ARA ÖĞR SAY'!$A$2:$P$40</definedName>
    <definedName name="_xlnm.Print_Area" localSheetId="37">'YENİHAYAT NOT ARA ÖĞR SAY'!$A$2:$P$40</definedName>
    <definedName name="_xlnm.Print_Area" localSheetId="45">'YEP SIRALI'!$A$1:$F$544</definedName>
  </definedNames>
  <calcPr calcId="145621"/>
</workbook>
</file>

<file path=xl/calcChain.xml><?xml version="1.0" encoding="utf-8"?>
<calcChain xmlns="http://schemas.openxmlformats.org/spreadsheetml/2006/main">
  <c r="J6" i="35" l="1"/>
  <c r="M6" i="35"/>
  <c r="J7" i="35"/>
  <c r="M7" i="35"/>
  <c r="J8" i="35"/>
  <c r="M8" i="35"/>
  <c r="J9" i="35"/>
  <c r="M9" i="35"/>
  <c r="J10" i="35"/>
  <c r="M10" i="35"/>
  <c r="J11" i="35"/>
  <c r="M11" i="35"/>
  <c r="J12" i="35"/>
  <c r="M12" i="35"/>
  <c r="J13" i="35"/>
  <c r="M13" i="35"/>
  <c r="J14" i="35"/>
  <c r="M14" i="35"/>
  <c r="J15" i="35"/>
  <c r="M15" i="35"/>
  <c r="J16" i="35"/>
  <c r="M16" i="35"/>
  <c r="J17" i="35"/>
  <c r="M17" i="35"/>
  <c r="J18" i="35"/>
  <c r="M18" i="35"/>
  <c r="J19" i="35"/>
  <c r="M19" i="35"/>
  <c r="J30" i="35"/>
  <c r="M30" i="35"/>
  <c r="J31" i="35"/>
  <c r="M31" i="35"/>
  <c r="J32" i="35"/>
  <c r="M32" i="35"/>
  <c r="J33" i="35"/>
  <c r="M33" i="35"/>
  <c r="J34" i="35"/>
  <c r="M34" i="35"/>
  <c r="J35" i="35"/>
  <c r="M35" i="35"/>
  <c r="J36" i="35"/>
  <c r="M36" i="35"/>
  <c r="J37" i="35"/>
  <c r="M37" i="35"/>
  <c r="J38" i="35"/>
  <c r="M38" i="35"/>
  <c r="J39" i="35"/>
  <c r="M39" i="35"/>
  <c r="J40" i="35"/>
  <c r="M40" i="35"/>
  <c r="J41" i="35"/>
  <c r="M41" i="35"/>
  <c r="J42" i="35"/>
  <c r="M42" i="35"/>
  <c r="J43" i="35"/>
  <c r="M43" i="35"/>
  <c r="J54" i="35"/>
  <c r="M54" i="35"/>
  <c r="J55" i="35"/>
  <c r="M55" i="35"/>
  <c r="J56" i="35"/>
  <c r="M56" i="35"/>
  <c r="J57" i="35"/>
  <c r="M57" i="35"/>
  <c r="J58" i="35"/>
  <c r="M58" i="35"/>
  <c r="J59" i="35"/>
  <c r="M59" i="35"/>
  <c r="J60" i="35"/>
  <c r="M60" i="35"/>
  <c r="J61" i="35"/>
  <c r="M61" i="35"/>
  <c r="J62" i="35"/>
  <c r="M62" i="35"/>
  <c r="J63" i="35"/>
  <c r="M63" i="35"/>
  <c r="J64" i="35"/>
  <c r="M64" i="35"/>
  <c r="J65" i="35"/>
  <c r="M65" i="35"/>
  <c r="J66" i="35"/>
  <c r="M66" i="35"/>
  <c r="J67" i="35"/>
  <c r="M67" i="35"/>
  <c r="J78" i="35"/>
  <c r="M78" i="35"/>
  <c r="J79" i="35"/>
  <c r="M79" i="35"/>
  <c r="J80" i="35"/>
  <c r="M80" i="35"/>
  <c r="J81" i="35"/>
  <c r="M81" i="35"/>
  <c r="J82" i="35"/>
  <c r="M82" i="35"/>
  <c r="J83" i="35"/>
  <c r="M83" i="35"/>
  <c r="J84" i="35"/>
  <c r="M84" i="35"/>
  <c r="J85" i="35"/>
  <c r="M85" i="35"/>
  <c r="J86" i="35"/>
  <c r="M86" i="35"/>
  <c r="J87" i="35"/>
  <c r="M87" i="35"/>
  <c r="J88" i="35"/>
  <c r="M88" i="35"/>
  <c r="J89" i="35"/>
  <c r="M89" i="35"/>
  <c r="J90" i="35"/>
  <c r="M90" i="35"/>
  <c r="J91" i="35"/>
  <c r="M91" i="35"/>
  <c r="J102" i="35"/>
  <c r="M102" i="35"/>
  <c r="J103" i="35"/>
  <c r="M103" i="35"/>
  <c r="J104" i="35"/>
  <c r="M104" i="35"/>
  <c r="J105" i="35"/>
  <c r="M105" i="35"/>
  <c r="J106" i="35"/>
  <c r="M106" i="35"/>
  <c r="J107" i="35"/>
  <c r="M107" i="35"/>
  <c r="J108" i="35"/>
  <c r="M108" i="35"/>
  <c r="J109" i="35"/>
  <c r="M109" i="35"/>
  <c r="J110" i="35"/>
  <c r="M110" i="35"/>
  <c r="J111" i="35"/>
  <c r="M111" i="35"/>
  <c r="J112" i="35"/>
  <c r="M112" i="35"/>
  <c r="J113" i="35"/>
  <c r="M113" i="35"/>
  <c r="J114" i="35"/>
  <c r="M114" i="35"/>
  <c r="J115" i="35"/>
  <c r="M115" i="35"/>
  <c r="J126" i="35"/>
  <c r="M126" i="35"/>
  <c r="J127" i="35"/>
  <c r="M127" i="35"/>
  <c r="J128" i="35"/>
  <c r="M128" i="35"/>
  <c r="J129" i="35"/>
  <c r="M129" i="35"/>
  <c r="J130" i="35"/>
  <c r="M130" i="35"/>
  <c r="J131" i="35"/>
  <c r="M131" i="35"/>
  <c r="J132" i="35"/>
  <c r="M132" i="35"/>
  <c r="J133" i="35"/>
  <c r="M133" i="35"/>
  <c r="J134" i="35"/>
  <c r="M134" i="35"/>
  <c r="J135" i="35"/>
  <c r="M135" i="35"/>
  <c r="J136" i="35"/>
  <c r="M136" i="35"/>
  <c r="J137" i="35"/>
  <c r="M137" i="35"/>
  <c r="J138" i="35"/>
  <c r="M138" i="35"/>
  <c r="J139" i="35"/>
  <c r="M139" i="35"/>
  <c r="M140" i="35"/>
  <c r="M141" i="35"/>
  <c r="E40" i="57" l="1"/>
  <c r="E39" i="57"/>
  <c r="E38" i="57"/>
  <c r="E37" i="57"/>
  <c r="E36" i="57"/>
  <c r="E35" i="57"/>
  <c r="E34" i="57"/>
  <c r="E33" i="57"/>
  <c r="E32" i="57"/>
  <c r="E31" i="57"/>
  <c r="E30" i="57"/>
  <c r="E29" i="57"/>
  <c r="E28" i="57"/>
  <c r="E27" i="57"/>
  <c r="E26" i="57"/>
  <c r="E25" i="57"/>
  <c r="E24" i="57"/>
  <c r="E23" i="57"/>
  <c r="E22" i="57"/>
  <c r="E21" i="57"/>
  <c r="E20" i="57"/>
  <c r="E19" i="57"/>
  <c r="E18" i="57"/>
  <c r="E17" i="57"/>
  <c r="E16" i="57"/>
  <c r="E15" i="57"/>
  <c r="E14" i="57"/>
  <c r="E13" i="57"/>
  <c r="E12" i="57"/>
  <c r="E11" i="57"/>
  <c r="E10" i="57"/>
  <c r="E9" i="57"/>
  <c r="E8" i="57"/>
  <c r="E7" i="57"/>
  <c r="E6" i="57"/>
  <c r="E5" i="57"/>
  <c r="E40" i="56"/>
  <c r="E39" i="56"/>
  <c r="E38" i="56"/>
  <c r="E37" i="56"/>
  <c r="E36" i="56"/>
  <c r="E35" i="56"/>
  <c r="E34" i="56"/>
  <c r="E33" i="56"/>
  <c r="E32" i="56"/>
  <c r="E31" i="56"/>
  <c r="E30" i="56"/>
  <c r="E29" i="56"/>
  <c r="F33" i="56" s="1"/>
  <c r="E28" i="56"/>
  <c r="E27" i="56"/>
  <c r="E26" i="56"/>
  <c r="E25" i="56"/>
  <c r="E24" i="56"/>
  <c r="E23" i="56"/>
  <c r="E22" i="56"/>
  <c r="E21" i="56"/>
  <c r="E20" i="56"/>
  <c r="E19" i="56"/>
  <c r="E18" i="56"/>
  <c r="E17" i="56"/>
  <c r="F17" i="56" s="1"/>
  <c r="E16" i="56"/>
  <c r="E15" i="56"/>
  <c r="E14" i="56"/>
  <c r="E13" i="56"/>
  <c r="E12" i="56"/>
  <c r="E11" i="56"/>
  <c r="E10" i="56"/>
  <c r="E9" i="56"/>
  <c r="E8" i="56"/>
  <c r="E7" i="56"/>
  <c r="E6" i="56"/>
  <c r="E5" i="56"/>
  <c r="I40" i="55"/>
  <c r="G40" i="55"/>
  <c r="E40" i="55"/>
  <c r="I39" i="55"/>
  <c r="G39" i="55"/>
  <c r="E39" i="55"/>
  <c r="I38" i="55"/>
  <c r="G38" i="55"/>
  <c r="E38" i="55"/>
  <c r="I37" i="55"/>
  <c r="G37" i="55"/>
  <c r="E37" i="55"/>
  <c r="I36" i="55"/>
  <c r="G36" i="55"/>
  <c r="E36" i="55"/>
  <c r="I35" i="55"/>
  <c r="G35" i="55"/>
  <c r="E35" i="55"/>
  <c r="I34" i="55"/>
  <c r="G34" i="55"/>
  <c r="E34" i="55"/>
  <c r="I33" i="55"/>
  <c r="G33" i="55"/>
  <c r="E33" i="55"/>
  <c r="I32" i="55"/>
  <c r="G32" i="55"/>
  <c r="E32" i="55"/>
  <c r="I31" i="55"/>
  <c r="G31" i="55"/>
  <c r="E31" i="55"/>
  <c r="I30" i="55"/>
  <c r="G30" i="55"/>
  <c r="H30" i="55" s="1"/>
  <c r="E30" i="55"/>
  <c r="I29" i="55"/>
  <c r="G29" i="55"/>
  <c r="E29" i="55"/>
  <c r="F29" i="55" s="1"/>
  <c r="I28" i="55"/>
  <c r="G28" i="55"/>
  <c r="E28" i="55"/>
  <c r="I27" i="55"/>
  <c r="G27" i="55"/>
  <c r="E27" i="55"/>
  <c r="I26" i="55"/>
  <c r="G26" i="55"/>
  <c r="E26" i="55"/>
  <c r="I25" i="55"/>
  <c r="G25" i="55"/>
  <c r="E25" i="55"/>
  <c r="I24" i="55"/>
  <c r="G24" i="55"/>
  <c r="E24" i="55"/>
  <c r="I23" i="55"/>
  <c r="G23" i="55"/>
  <c r="E23" i="55"/>
  <c r="I22" i="55"/>
  <c r="J22" i="55" s="1"/>
  <c r="G22" i="55"/>
  <c r="E22" i="55"/>
  <c r="F22" i="55" s="1"/>
  <c r="I21" i="55"/>
  <c r="B17" i="55" s="1"/>
  <c r="G21" i="55"/>
  <c r="H21" i="55" s="1"/>
  <c r="E21" i="55"/>
  <c r="I20" i="55"/>
  <c r="G20" i="55"/>
  <c r="H20" i="55" s="1"/>
  <c r="F20" i="55"/>
  <c r="E20" i="55"/>
  <c r="I19" i="55"/>
  <c r="G19" i="55"/>
  <c r="H17" i="55" s="1"/>
  <c r="E19" i="55"/>
  <c r="I18" i="55"/>
  <c r="J18" i="55" s="1"/>
  <c r="G18" i="55"/>
  <c r="E18" i="55"/>
  <c r="F18" i="55" s="1"/>
  <c r="I17" i="55"/>
  <c r="J20" i="55" s="1"/>
  <c r="G17" i="55"/>
  <c r="E17" i="55"/>
  <c r="F21" i="55" s="1"/>
  <c r="I16" i="55"/>
  <c r="G16" i="55"/>
  <c r="E16" i="55"/>
  <c r="I15" i="55"/>
  <c r="G15" i="55"/>
  <c r="E15" i="55"/>
  <c r="I14" i="55"/>
  <c r="G14" i="55"/>
  <c r="E14" i="55"/>
  <c r="I13" i="55"/>
  <c r="G13" i="55"/>
  <c r="E13" i="55"/>
  <c r="I12" i="55"/>
  <c r="G12" i="55"/>
  <c r="E12" i="55"/>
  <c r="I11" i="55"/>
  <c r="G11" i="55"/>
  <c r="E11" i="55"/>
  <c r="I10" i="55"/>
  <c r="G10" i="55"/>
  <c r="E10" i="55"/>
  <c r="I9" i="55"/>
  <c r="G9" i="55"/>
  <c r="E9" i="55"/>
  <c r="I8" i="55"/>
  <c r="G8" i="55"/>
  <c r="E8" i="55"/>
  <c r="I7" i="55"/>
  <c r="J7" i="55" s="1"/>
  <c r="G7" i="55"/>
  <c r="E7" i="55"/>
  <c r="I6" i="55"/>
  <c r="G6" i="55"/>
  <c r="H6" i="55" s="1"/>
  <c r="E6" i="55"/>
  <c r="I5" i="55"/>
  <c r="G5" i="55"/>
  <c r="E5" i="55"/>
  <c r="F5" i="55" s="1"/>
  <c r="E40" i="54"/>
  <c r="E39" i="54"/>
  <c r="E38" i="54"/>
  <c r="E37" i="54"/>
  <c r="E36" i="54"/>
  <c r="E35" i="54"/>
  <c r="E34" i="54"/>
  <c r="E33" i="54"/>
  <c r="E32" i="54"/>
  <c r="E31" i="54"/>
  <c r="E30" i="54"/>
  <c r="F33" i="54" s="1"/>
  <c r="E29" i="54"/>
  <c r="E28" i="54"/>
  <c r="E27" i="54"/>
  <c r="E26" i="54"/>
  <c r="E25" i="54"/>
  <c r="E24" i="54"/>
  <c r="E23" i="54"/>
  <c r="E22" i="54"/>
  <c r="E21" i="54"/>
  <c r="F21" i="54" s="1"/>
  <c r="E20" i="54"/>
  <c r="E19" i="54"/>
  <c r="E18" i="54"/>
  <c r="E17" i="54"/>
  <c r="B17" i="54" s="1"/>
  <c r="E16" i="54"/>
  <c r="E15" i="54"/>
  <c r="E14" i="54"/>
  <c r="E13" i="54"/>
  <c r="E12" i="54"/>
  <c r="E11" i="54"/>
  <c r="E10" i="54"/>
  <c r="E9" i="54"/>
  <c r="F9" i="54" s="1"/>
  <c r="E8" i="54"/>
  <c r="E7" i="54"/>
  <c r="E6" i="54"/>
  <c r="E5" i="54"/>
  <c r="E40" i="53"/>
  <c r="E39" i="53"/>
  <c r="E38" i="53"/>
  <c r="E37" i="53"/>
  <c r="E36" i="53"/>
  <c r="E35" i="53"/>
  <c r="E34" i="53"/>
  <c r="E33" i="53"/>
  <c r="E32" i="53"/>
  <c r="E31" i="53"/>
  <c r="E30" i="53"/>
  <c r="E29" i="53"/>
  <c r="E28" i="53"/>
  <c r="E27" i="53"/>
  <c r="E26" i="53"/>
  <c r="E25" i="53"/>
  <c r="E24" i="53"/>
  <c r="E23" i="53"/>
  <c r="E22" i="53"/>
  <c r="E21" i="53"/>
  <c r="E20" i="53"/>
  <c r="F20" i="53" s="1"/>
  <c r="E19" i="53"/>
  <c r="E18" i="53"/>
  <c r="E17" i="53"/>
  <c r="F18" i="53" s="1"/>
  <c r="E16" i="53"/>
  <c r="E15" i="53"/>
  <c r="E14" i="53"/>
  <c r="E13" i="53"/>
  <c r="E12" i="53"/>
  <c r="E11" i="53"/>
  <c r="E10" i="53"/>
  <c r="E9" i="53"/>
  <c r="E8" i="53"/>
  <c r="E7" i="53"/>
  <c r="E6" i="53"/>
  <c r="F9" i="53" s="1"/>
  <c r="E5" i="53"/>
  <c r="E40" i="52"/>
  <c r="E39" i="52"/>
  <c r="E38" i="52"/>
  <c r="E37" i="52"/>
  <c r="E36" i="52"/>
  <c r="E35" i="52"/>
  <c r="E34" i="52"/>
  <c r="E33" i="52"/>
  <c r="E32" i="52"/>
  <c r="F32" i="52" s="1"/>
  <c r="E31" i="52"/>
  <c r="E30" i="52"/>
  <c r="E29" i="52"/>
  <c r="F29" i="52" s="1"/>
  <c r="E28" i="52"/>
  <c r="E27" i="52"/>
  <c r="E26" i="52"/>
  <c r="E25" i="52"/>
  <c r="E24" i="52"/>
  <c r="E23" i="52"/>
  <c r="E22" i="52"/>
  <c r="E21" i="52"/>
  <c r="E20" i="52"/>
  <c r="E19" i="52"/>
  <c r="E18" i="52"/>
  <c r="F21" i="52" s="1"/>
  <c r="E17" i="52"/>
  <c r="E16" i="52"/>
  <c r="E15" i="52"/>
  <c r="E14" i="52"/>
  <c r="E13" i="52"/>
  <c r="E12" i="52"/>
  <c r="E11" i="52"/>
  <c r="E10" i="52"/>
  <c r="E9" i="52"/>
  <c r="F9" i="52" s="1"/>
  <c r="E8" i="52"/>
  <c r="E7" i="52"/>
  <c r="E6" i="52"/>
  <c r="E5" i="52"/>
  <c r="B5" i="52" s="1"/>
  <c r="E40" i="51"/>
  <c r="E39" i="51"/>
  <c r="E38" i="51"/>
  <c r="E37" i="51"/>
  <c r="E36" i="51"/>
  <c r="E35" i="51"/>
  <c r="E34" i="51"/>
  <c r="E33" i="51"/>
  <c r="E32" i="51"/>
  <c r="F32" i="51" s="1"/>
  <c r="E31" i="51"/>
  <c r="E30" i="51"/>
  <c r="E29" i="51"/>
  <c r="F29" i="51" s="1"/>
  <c r="E28" i="51"/>
  <c r="E27" i="51"/>
  <c r="E26" i="51"/>
  <c r="E25" i="51"/>
  <c r="E24" i="51"/>
  <c r="E23" i="51"/>
  <c r="E22" i="51"/>
  <c r="E21" i="51"/>
  <c r="E20" i="51"/>
  <c r="E19" i="51"/>
  <c r="E18" i="51"/>
  <c r="F21" i="51" s="1"/>
  <c r="E17" i="51"/>
  <c r="E16" i="51"/>
  <c r="E15" i="51"/>
  <c r="E14" i="51"/>
  <c r="E13" i="51"/>
  <c r="E12" i="51"/>
  <c r="E11" i="51"/>
  <c r="E10" i="51"/>
  <c r="E9" i="51"/>
  <c r="F9" i="51" s="1"/>
  <c r="E8" i="51"/>
  <c r="E7" i="51"/>
  <c r="E6" i="51"/>
  <c r="E5" i="51"/>
  <c r="B5" i="51" s="1"/>
  <c r="E40" i="50"/>
  <c r="E39" i="50"/>
  <c r="F39" i="50" s="1"/>
  <c r="E38" i="50"/>
  <c r="E37" i="50"/>
  <c r="F37" i="50" s="1"/>
  <c r="E36" i="50"/>
  <c r="F36" i="50" s="1"/>
  <c r="E35" i="50"/>
  <c r="E34" i="50"/>
  <c r="E33" i="50"/>
  <c r="F33" i="50" s="1"/>
  <c r="E32" i="50"/>
  <c r="E31" i="50"/>
  <c r="E30" i="50"/>
  <c r="E29" i="50"/>
  <c r="E28" i="50"/>
  <c r="E27" i="50"/>
  <c r="E26" i="50"/>
  <c r="E25" i="50"/>
  <c r="E24" i="50"/>
  <c r="E23" i="50"/>
  <c r="E22" i="50"/>
  <c r="E21" i="50"/>
  <c r="E20" i="50"/>
  <c r="E19" i="50"/>
  <c r="E18" i="50"/>
  <c r="E17" i="50"/>
  <c r="E16" i="50"/>
  <c r="F16" i="50" s="1"/>
  <c r="E15" i="50"/>
  <c r="E14" i="50"/>
  <c r="E13" i="50"/>
  <c r="E12" i="50"/>
  <c r="B11" i="50" s="1"/>
  <c r="E11" i="50"/>
  <c r="E10" i="50"/>
  <c r="E9" i="50"/>
  <c r="E8" i="50"/>
  <c r="E7" i="50"/>
  <c r="E6" i="50"/>
  <c r="E5" i="50"/>
  <c r="E40" i="49"/>
  <c r="E39" i="49"/>
  <c r="E38" i="49"/>
  <c r="E37" i="49"/>
  <c r="E36" i="49"/>
  <c r="E35" i="49"/>
  <c r="E34" i="49"/>
  <c r="E33" i="49"/>
  <c r="E32" i="49"/>
  <c r="E31" i="49"/>
  <c r="E30" i="49"/>
  <c r="E29" i="49"/>
  <c r="E28" i="49"/>
  <c r="E27" i="49"/>
  <c r="E26" i="49"/>
  <c r="E25" i="49"/>
  <c r="E24" i="49"/>
  <c r="E23" i="49"/>
  <c r="E22" i="49"/>
  <c r="E21" i="49"/>
  <c r="E20" i="49"/>
  <c r="E19" i="49"/>
  <c r="E18" i="49"/>
  <c r="E17" i="49"/>
  <c r="E16" i="49"/>
  <c r="E15" i="49"/>
  <c r="E14" i="49"/>
  <c r="E13" i="49"/>
  <c r="E12" i="49"/>
  <c r="E11" i="49"/>
  <c r="E10" i="49"/>
  <c r="E9" i="49"/>
  <c r="E8" i="49"/>
  <c r="E7" i="49"/>
  <c r="E6" i="49"/>
  <c r="F6" i="49" s="1"/>
  <c r="E5" i="49"/>
  <c r="K40" i="48"/>
  <c r="I40" i="48"/>
  <c r="G40" i="48"/>
  <c r="E40" i="48"/>
  <c r="K39" i="48"/>
  <c r="I39" i="48"/>
  <c r="G39" i="48"/>
  <c r="E39" i="48"/>
  <c r="K38" i="48"/>
  <c r="I38" i="48"/>
  <c r="G38" i="48"/>
  <c r="E38" i="48"/>
  <c r="K37" i="48"/>
  <c r="I37" i="48"/>
  <c r="G37" i="48"/>
  <c r="E37" i="48"/>
  <c r="K36" i="48"/>
  <c r="I36" i="48"/>
  <c r="G36" i="48"/>
  <c r="E36" i="48"/>
  <c r="K35" i="48"/>
  <c r="L38" i="48" s="1"/>
  <c r="I35" i="48"/>
  <c r="J35" i="48" s="1"/>
  <c r="G35" i="48"/>
  <c r="H38" i="48" s="1"/>
  <c r="E35" i="48"/>
  <c r="F35" i="48" s="1"/>
  <c r="K34" i="48"/>
  <c r="I34" i="48"/>
  <c r="G34" i="48"/>
  <c r="E34" i="48"/>
  <c r="K33" i="48"/>
  <c r="I33" i="48"/>
  <c r="G33" i="48"/>
  <c r="E33" i="48"/>
  <c r="K32" i="48"/>
  <c r="I32" i="48"/>
  <c r="G32" i="48"/>
  <c r="E32" i="48"/>
  <c r="K31" i="48"/>
  <c r="I31" i="48"/>
  <c r="G31" i="48"/>
  <c r="E31" i="48"/>
  <c r="K30" i="48"/>
  <c r="I30" i="48"/>
  <c r="G30" i="48"/>
  <c r="E30" i="48"/>
  <c r="K29" i="48"/>
  <c r="L34" i="48" s="1"/>
  <c r="I29" i="48"/>
  <c r="J34" i="48" s="1"/>
  <c r="G29" i="48"/>
  <c r="H34" i="48" s="1"/>
  <c r="E29" i="48"/>
  <c r="F34" i="48" s="1"/>
  <c r="K28" i="48"/>
  <c r="I28" i="48"/>
  <c r="G28" i="48"/>
  <c r="E28" i="48"/>
  <c r="K27" i="48"/>
  <c r="I27" i="48"/>
  <c r="G27" i="48"/>
  <c r="E27" i="48"/>
  <c r="K26" i="48"/>
  <c r="I26" i="48"/>
  <c r="G26" i="48"/>
  <c r="E26" i="48"/>
  <c r="K25" i="48"/>
  <c r="I25" i="48"/>
  <c r="G25" i="48"/>
  <c r="E25" i="48"/>
  <c r="K24" i="48"/>
  <c r="I24" i="48"/>
  <c r="G24" i="48"/>
  <c r="E24" i="48"/>
  <c r="K23" i="48"/>
  <c r="L28" i="48" s="1"/>
  <c r="I23" i="48"/>
  <c r="J28" i="48" s="1"/>
  <c r="G23" i="48"/>
  <c r="H28" i="48" s="1"/>
  <c r="E23" i="48"/>
  <c r="F28" i="48" s="1"/>
  <c r="K22" i="48"/>
  <c r="I22" i="48"/>
  <c r="G22" i="48"/>
  <c r="E22" i="48"/>
  <c r="K21" i="48"/>
  <c r="I21" i="48"/>
  <c r="G21" i="48"/>
  <c r="E21" i="48"/>
  <c r="K20" i="48"/>
  <c r="I20" i="48"/>
  <c r="G20" i="48"/>
  <c r="E20" i="48"/>
  <c r="K19" i="48"/>
  <c r="I19" i="48"/>
  <c r="G19" i="48"/>
  <c r="E19" i="48"/>
  <c r="K18" i="48"/>
  <c r="I18" i="48"/>
  <c r="G18" i="48"/>
  <c r="E18" i="48"/>
  <c r="K17" i="48"/>
  <c r="L22" i="48" s="1"/>
  <c r="I17" i="48"/>
  <c r="J22" i="48" s="1"/>
  <c r="G17" i="48"/>
  <c r="H22" i="48" s="1"/>
  <c r="E17" i="48"/>
  <c r="F22" i="48" s="1"/>
  <c r="K16" i="48"/>
  <c r="I16" i="48"/>
  <c r="G16" i="48"/>
  <c r="E16" i="48"/>
  <c r="K15" i="48"/>
  <c r="I15" i="48"/>
  <c r="G15" i="48"/>
  <c r="E15" i="48"/>
  <c r="K14" i="48"/>
  <c r="I14" i="48"/>
  <c r="G14" i="48"/>
  <c r="E14" i="48"/>
  <c r="K13" i="48"/>
  <c r="I13" i="48"/>
  <c r="G13" i="48"/>
  <c r="E13" i="48"/>
  <c r="K12" i="48"/>
  <c r="I12" i="48"/>
  <c r="G12" i="48"/>
  <c r="E12" i="48"/>
  <c r="K11" i="48"/>
  <c r="I11" i="48"/>
  <c r="J11" i="48" s="1"/>
  <c r="G11" i="48"/>
  <c r="H16" i="48" s="1"/>
  <c r="E11" i="48"/>
  <c r="F11" i="48" s="1"/>
  <c r="K10" i="48"/>
  <c r="I10" i="48"/>
  <c r="G10" i="48"/>
  <c r="E10" i="48"/>
  <c r="K9" i="48"/>
  <c r="I9" i="48"/>
  <c r="G9" i="48"/>
  <c r="E9" i="48"/>
  <c r="K8" i="48"/>
  <c r="I8" i="48"/>
  <c r="G8" i="48"/>
  <c r="E8" i="48"/>
  <c r="K7" i="48"/>
  <c r="I7" i="48"/>
  <c r="G7" i="48"/>
  <c r="E7" i="48"/>
  <c r="K6" i="48"/>
  <c r="L6" i="48" s="1"/>
  <c r="I6" i="48"/>
  <c r="G6" i="48"/>
  <c r="E6" i="48"/>
  <c r="K5" i="48"/>
  <c r="I5" i="48"/>
  <c r="J10" i="48" s="1"/>
  <c r="G5" i="48"/>
  <c r="H10" i="48" s="1"/>
  <c r="E5" i="48"/>
  <c r="F10" i="48" s="1"/>
  <c r="Q40" i="47"/>
  <c r="O40" i="47"/>
  <c r="M40" i="47"/>
  <c r="K40" i="47"/>
  <c r="I40" i="47"/>
  <c r="G40" i="47"/>
  <c r="E40" i="47"/>
  <c r="Q39" i="47"/>
  <c r="O39" i="47"/>
  <c r="M39" i="47"/>
  <c r="K39" i="47"/>
  <c r="I39" i="47"/>
  <c r="G39" i="47"/>
  <c r="E39" i="47"/>
  <c r="Q38" i="47"/>
  <c r="O38" i="47"/>
  <c r="M38" i="47"/>
  <c r="K38" i="47"/>
  <c r="I38" i="47"/>
  <c r="G38" i="47"/>
  <c r="E38" i="47"/>
  <c r="Q37" i="47"/>
  <c r="O37" i="47"/>
  <c r="M37" i="47"/>
  <c r="K37" i="47"/>
  <c r="I37" i="47"/>
  <c r="G37" i="47"/>
  <c r="E37" i="47"/>
  <c r="Q36" i="47"/>
  <c r="O36" i="47"/>
  <c r="M36" i="47"/>
  <c r="K36" i="47"/>
  <c r="I36" i="47"/>
  <c r="G36" i="47"/>
  <c r="E36" i="47"/>
  <c r="Q35" i="47"/>
  <c r="O35" i="47"/>
  <c r="M35" i="47"/>
  <c r="K35" i="47"/>
  <c r="I35" i="47"/>
  <c r="G35" i="47"/>
  <c r="E35" i="47"/>
  <c r="Q34" i="47"/>
  <c r="O34" i="47"/>
  <c r="M34" i="47"/>
  <c r="K34" i="47"/>
  <c r="I34" i="47"/>
  <c r="G34" i="47"/>
  <c r="E34" i="47"/>
  <c r="Q33" i="47"/>
  <c r="O33" i="47"/>
  <c r="M33" i="47"/>
  <c r="K33" i="47"/>
  <c r="I33" i="47"/>
  <c r="G33" i="47"/>
  <c r="E33" i="47"/>
  <c r="Q32" i="47"/>
  <c r="O32" i="47"/>
  <c r="M32" i="47"/>
  <c r="K32" i="47"/>
  <c r="I32" i="47"/>
  <c r="G32" i="47"/>
  <c r="E32" i="47"/>
  <c r="Q31" i="47"/>
  <c r="O31" i="47"/>
  <c r="M31" i="47"/>
  <c r="K31" i="47"/>
  <c r="I31" i="47"/>
  <c r="G31" i="47"/>
  <c r="E31" i="47"/>
  <c r="Q30" i="47"/>
  <c r="O30" i="47"/>
  <c r="M30" i="47"/>
  <c r="K30" i="47"/>
  <c r="I30" i="47"/>
  <c r="G30" i="47"/>
  <c r="E30" i="47"/>
  <c r="Q29" i="47"/>
  <c r="O29" i="47"/>
  <c r="M29" i="47"/>
  <c r="K29" i="47"/>
  <c r="I29" i="47"/>
  <c r="G29" i="47"/>
  <c r="E29" i="47"/>
  <c r="Q28" i="47"/>
  <c r="O28" i="47"/>
  <c r="M28" i="47"/>
  <c r="K28" i="47"/>
  <c r="I28" i="47"/>
  <c r="G28" i="47"/>
  <c r="E28" i="47"/>
  <c r="Q27" i="47"/>
  <c r="O27" i="47"/>
  <c r="M27" i="47"/>
  <c r="K27" i="47"/>
  <c r="I27" i="47"/>
  <c r="G27" i="47"/>
  <c r="E27" i="47"/>
  <c r="Q26" i="47"/>
  <c r="O26" i="47"/>
  <c r="M26" i="47"/>
  <c r="K26" i="47"/>
  <c r="I26" i="47"/>
  <c r="G26" i="47"/>
  <c r="E26" i="47"/>
  <c r="Q25" i="47"/>
  <c r="O25" i="47"/>
  <c r="M25" i="47"/>
  <c r="K25" i="47"/>
  <c r="I25" i="47"/>
  <c r="G25" i="47"/>
  <c r="E25" i="47"/>
  <c r="Q24" i="47"/>
  <c r="O24" i="47"/>
  <c r="M24" i="47"/>
  <c r="K24" i="47"/>
  <c r="I24" i="47"/>
  <c r="G24" i="47"/>
  <c r="E24" i="47"/>
  <c r="Q23" i="47"/>
  <c r="O23" i="47"/>
  <c r="M23" i="47"/>
  <c r="K23" i="47"/>
  <c r="I23" i="47"/>
  <c r="G23" i="47"/>
  <c r="E23" i="47"/>
  <c r="Q22" i="47"/>
  <c r="O22" i="47"/>
  <c r="M22" i="47"/>
  <c r="K22" i="47"/>
  <c r="I22" i="47"/>
  <c r="G22" i="47"/>
  <c r="E22" i="47"/>
  <c r="Q21" i="47"/>
  <c r="O21" i="47"/>
  <c r="M21" i="47"/>
  <c r="K21" i="47"/>
  <c r="I21" i="47"/>
  <c r="G21" i="47"/>
  <c r="E21" i="47"/>
  <c r="Q20" i="47"/>
  <c r="O20" i="47"/>
  <c r="M20" i="47"/>
  <c r="N20" i="47" s="1"/>
  <c r="K20" i="47"/>
  <c r="I20" i="47"/>
  <c r="G20" i="47"/>
  <c r="E20" i="47"/>
  <c r="Q19" i="47"/>
  <c r="O19" i="47"/>
  <c r="M19" i="47"/>
  <c r="K19" i="47"/>
  <c r="I19" i="47"/>
  <c r="G19" i="47"/>
  <c r="E19" i="47"/>
  <c r="Q18" i="47"/>
  <c r="O18" i="47"/>
  <c r="M18" i="47"/>
  <c r="K18" i="47"/>
  <c r="I18" i="47"/>
  <c r="G18" i="47"/>
  <c r="E18" i="47"/>
  <c r="Q17" i="47"/>
  <c r="O17" i="47"/>
  <c r="M17" i="47"/>
  <c r="K17" i="47"/>
  <c r="I17" i="47"/>
  <c r="G17" i="47"/>
  <c r="E17" i="47"/>
  <c r="Q16" i="47"/>
  <c r="O16" i="47"/>
  <c r="M16" i="47"/>
  <c r="K16" i="47"/>
  <c r="I16" i="47"/>
  <c r="G16" i="47"/>
  <c r="E16" i="47"/>
  <c r="Q15" i="47"/>
  <c r="O15" i="47"/>
  <c r="M15" i="47"/>
  <c r="K15" i="47"/>
  <c r="I15" i="47"/>
  <c r="G15" i="47"/>
  <c r="E15" i="47"/>
  <c r="Q14" i="47"/>
  <c r="O14" i="47"/>
  <c r="M14" i="47"/>
  <c r="K14" i="47"/>
  <c r="I14" i="47"/>
  <c r="G14" i="47"/>
  <c r="E14" i="47"/>
  <c r="Q13" i="47"/>
  <c r="O13" i="47"/>
  <c r="M13" i="47"/>
  <c r="K13" i="47"/>
  <c r="I13" i="47"/>
  <c r="G13" i="47"/>
  <c r="E13" i="47"/>
  <c r="Q12" i="47"/>
  <c r="O12" i="47"/>
  <c r="M12" i="47"/>
  <c r="K12" i="47"/>
  <c r="I12" i="47"/>
  <c r="G12" i="47"/>
  <c r="E12" i="47"/>
  <c r="F12" i="47" s="1"/>
  <c r="Q11" i="47"/>
  <c r="O11" i="47"/>
  <c r="M11" i="47"/>
  <c r="K11" i="47"/>
  <c r="L15" i="47" s="1"/>
  <c r="I11" i="47"/>
  <c r="G11" i="47"/>
  <c r="E11" i="47"/>
  <c r="Q10" i="47"/>
  <c r="O10" i="47"/>
  <c r="M10" i="47"/>
  <c r="K10" i="47"/>
  <c r="I10" i="47"/>
  <c r="G10" i="47"/>
  <c r="E10" i="47"/>
  <c r="Q9" i="47"/>
  <c r="O9" i="47"/>
  <c r="M9" i="47"/>
  <c r="K9" i="47"/>
  <c r="I9" i="47"/>
  <c r="G9" i="47"/>
  <c r="E9" i="47"/>
  <c r="Q8" i="47"/>
  <c r="O8" i="47"/>
  <c r="M8" i="47"/>
  <c r="N8" i="47" s="1"/>
  <c r="K8" i="47"/>
  <c r="I8" i="47"/>
  <c r="G8" i="47"/>
  <c r="E8" i="47"/>
  <c r="F8" i="47" s="1"/>
  <c r="Q7" i="47"/>
  <c r="O7" i="47"/>
  <c r="M7" i="47"/>
  <c r="K7" i="47"/>
  <c r="L7" i="47" s="1"/>
  <c r="I7" i="47"/>
  <c r="G7" i="47"/>
  <c r="E7" i="47"/>
  <c r="Q6" i="47"/>
  <c r="R6" i="47" s="1"/>
  <c r="O6" i="47"/>
  <c r="M6" i="47"/>
  <c r="K6" i="47"/>
  <c r="I6" i="47"/>
  <c r="J6" i="47" s="1"/>
  <c r="G6" i="47"/>
  <c r="E6" i="47"/>
  <c r="Q5" i="47"/>
  <c r="O5" i="47"/>
  <c r="P9" i="47" s="1"/>
  <c r="M5" i="47"/>
  <c r="K5" i="47"/>
  <c r="I5" i="47"/>
  <c r="G5" i="47"/>
  <c r="H9" i="47" s="1"/>
  <c r="E5" i="47"/>
  <c r="M40" i="46"/>
  <c r="K40" i="46"/>
  <c r="I40" i="46"/>
  <c r="G40" i="46"/>
  <c r="E40" i="46"/>
  <c r="M39" i="46"/>
  <c r="K39" i="46"/>
  <c r="I39" i="46"/>
  <c r="G39" i="46"/>
  <c r="E39" i="46"/>
  <c r="M38" i="46"/>
  <c r="K38" i="46"/>
  <c r="I38" i="46"/>
  <c r="G38" i="46"/>
  <c r="E38" i="46"/>
  <c r="M37" i="46"/>
  <c r="K37" i="46"/>
  <c r="I37" i="46"/>
  <c r="G37" i="46"/>
  <c r="E37" i="46"/>
  <c r="M36" i="46"/>
  <c r="K36" i="46"/>
  <c r="I36" i="46"/>
  <c r="G36" i="46"/>
  <c r="E36" i="46"/>
  <c r="M35" i="46"/>
  <c r="K35" i="46"/>
  <c r="I35" i="46"/>
  <c r="G35" i="46"/>
  <c r="E35" i="46"/>
  <c r="M34" i="46"/>
  <c r="K34" i="46"/>
  <c r="I34" i="46"/>
  <c r="G34" i="46"/>
  <c r="E34" i="46"/>
  <c r="M33" i="46"/>
  <c r="K33" i="46"/>
  <c r="I33" i="46"/>
  <c r="G33" i="46"/>
  <c r="E33" i="46"/>
  <c r="M32" i="46"/>
  <c r="K32" i="46"/>
  <c r="I32" i="46"/>
  <c r="G32" i="46"/>
  <c r="E32" i="46"/>
  <c r="M31" i="46"/>
  <c r="K31" i="46"/>
  <c r="I31" i="46"/>
  <c r="G31" i="46"/>
  <c r="E31" i="46"/>
  <c r="M30" i="46"/>
  <c r="K30" i="46"/>
  <c r="I30" i="46"/>
  <c r="G30" i="46"/>
  <c r="E30" i="46"/>
  <c r="M29" i="46"/>
  <c r="K29" i="46"/>
  <c r="I29" i="46"/>
  <c r="G29" i="46"/>
  <c r="E29" i="46"/>
  <c r="M28" i="46"/>
  <c r="K28" i="46"/>
  <c r="I28" i="46"/>
  <c r="G28" i="46"/>
  <c r="E28" i="46"/>
  <c r="M27" i="46"/>
  <c r="K27" i="46"/>
  <c r="I27" i="46"/>
  <c r="G27" i="46"/>
  <c r="E27" i="46"/>
  <c r="M26" i="46"/>
  <c r="K26" i="46"/>
  <c r="I26" i="46"/>
  <c r="G26" i="46"/>
  <c r="E26" i="46"/>
  <c r="M25" i="46"/>
  <c r="K25" i="46"/>
  <c r="I25" i="46"/>
  <c r="G25" i="46"/>
  <c r="E25" i="46"/>
  <c r="M24" i="46"/>
  <c r="K24" i="46"/>
  <c r="I24" i="46"/>
  <c r="G24" i="46"/>
  <c r="E24" i="46"/>
  <c r="M23" i="46"/>
  <c r="K23" i="46"/>
  <c r="I23" i="46"/>
  <c r="G23" i="46"/>
  <c r="E23" i="46"/>
  <c r="M22" i="46"/>
  <c r="K22" i="46"/>
  <c r="I22" i="46"/>
  <c r="G22" i="46"/>
  <c r="E22" i="46"/>
  <c r="M21" i="46"/>
  <c r="K21" i="46"/>
  <c r="I21" i="46"/>
  <c r="G21" i="46"/>
  <c r="E21" i="46"/>
  <c r="M20" i="46"/>
  <c r="K20" i="46"/>
  <c r="I20" i="46"/>
  <c r="G20" i="46"/>
  <c r="E20" i="46"/>
  <c r="M19" i="46"/>
  <c r="K19" i="46"/>
  <c r="I19" i="46"/>
  <c r="G19" i="46"/>
  <c r="E19" i="46"/>
  <c r="M18" i="46"/>
  <c r="K18" i="46"/>
  <c r="I18" i="46"/>
  <c r="G18" i="46"/>
  <c r="E18" i="46"/>
  <c r="M17" i="46"/>
  <c r="K17" i="46"/>
  <c r="I17" i="46"/>
  <c r="G17" i="46"/>
  <c r="E17" i="46"/>
  <c r="M16" i="46"/>
  <c r="K16" i="46"/>
  <c r="I16" i="46"/>
  <c r="G16" i="46"/>
  <c r="E16" i="46"/>
  <c r="M15" i="46"/>
  <c r="K15" i="46"/>
  <c r="I15" i="46"/>
  <c r="G15" i="46"/>
  <c r="E15" i="46"/>
  <c r="M14" i="46"/>
  <c r="K14" i="46"/>
  <c r="I14" i="46"/>
  <c r="G14" i="46"/>
  <c r="E14" i="46"/>
  <c r="M13" i="46"/>
  <c r="K13" i="46"/>
  <c r="I13" i="46"/>
  <c r="G13" i="46"/>
  <c r="E13" i="46"/>
  <c r="M12" i="46"/>
  <c r="K12" i="46"/>
  <c r="I12" i="46"/>
  <c r="G12" i="46"/>
  <c r="E12" i="46"/>
  <c r="M11" i="46"/>
  <c r="K11" i="46"/>
  <c r="I11" i="46"/>
  <c r="G11" i="46"/>
  <c r="E11" i="46"/>
  <c r="M10" i="46"/>
  <c r="K10" i="46"/>
  <c r="I10" i="46"/>
  <c r="G10" i="46"/>
  <c r="E10" i="46"/>
  <c r="M9" i="46"/>
  <c r="K9" i="46"/>
  <c r="I9" i="46"/>
  <c r="G9" i="46"/>
  <c r="E9" i="46"/>
  <c r="M8" i="46"/>
  <c r="K8" i="46"/>
  <c r="I8" i="46"/>
  <c r="G8" i="46"/>
  <c r="E8" i="46"/>
  <c r="M7" i="46"/>
  <c r="K7" i="46"/>
  <c r="I7" i="46"/>
  <c r="G7" i="46"/>
  <c r="E7" i="46"/>
  <c r="M6" i="46"/>
  <c r="K6" i="46"/>
  <c r="I6" i="46"/>
  <c r="G6" i="46"/>
  <c r="E6" i="46"/>
  <c r="M5" i="46"/>
  <c r="K5" i="46"/>
  <c r="I5" i="46"/>
  <c r="G5" i="46"/>
  <c r="E5" i="46"/>
  <c r="K40" i="45"/>
  <c r="L40" i="45" s="1"/>
  <c r="I40" i="45"/>
  <c r="G40" i="45"/>
  <c r="H40" i="45" s="1"/>
  <c r="E40" i="45"/>
  <c r="K39" i="45"/>
  <c r="L39" i="45" s="1"/>
  <c r="I39" i="45"/>
  <c r="H39" i="45"/>
  <c r="G39" i="45"/>
  <c r="E39" i="45"/>
  <c r="K38" i="45"/>
  <c r="L38" i="45" s="1"/>
  <c r="I38" i="45"/>
  <c r="G38" i="45"/>
  <c r="E38" i="45"/>
  <c r="K37" i="45"/>
  <c r="L37" i="45" s="1"/>
  <c r="I37" i="45"/>
  <c r="H37" i="45"/>
  <c r="G37" i="45"/>
  <c r="E37" i="45"/>
  <c r="K36" i="45"/>
  <c r="L36" i="45" s="1"/>
  <c r="I36" i="45"/>
  <c r="H36" i="45"/>
  <c r="G36" i="45"/>
  <c r="E36" i="45"/>
  <c r="F36" i="45" s="1"/>
  <c r="K35" i="45"/>
  <c r="L35" i="45" s="1"/>
  <c r="I35" i="45"/>
  <c r="J35" i="45" s="1"/>
  <c r="H35" i="45"/>
  <c r="G35" i="45"/>
  <c r="H38" i="45" s="1"/>
  <c r="E35" i="45"/>
  <c r="K34" i="45"/>
  <c r="I34" i="45"/>
  <c r="G34" i="45"/>
  <c r="E34" i="45"/>
  <c r="K33" i="45"/>
  <c r="I33" i="45"/>
  <c r="G33" i="45"/>
  <c r="E33" i="45"/>
  <c r="K32" i="45"/>
  <c r="I32" i="45"/>
  <c r="G32" i="45"/>
  <c r="E32" i="45"/>
  <c r="K31" i="45"/>
  <c r="I31" i="45"/>
  <c r="G31" i="45"/>
  <c r="E31" i="45"/>
  <c r="K30" i="45"/>
  <c r="I30" i="45"/>
  <c r="G30" i="45"/>
  <c r="E30" i="45"/>
  <c r="K29" i="45"/>
  <c r="I29" i="45"/>
  <c r="J29" i="45" s="1"/>
  <c r="G29" i="45"/>
  <c r="H29" i="45" s="1"/>
  <c r="E29" i="45"/>
  <c r="F29" i="45" s="1"/>
  <c r="K28" i="45"/>
  <c r="I28" i="45"/>
  <c r="G28" i="45"/>
  <c r="E28" i="45"/>
  <c r="K27" i="45"/>
  <c r="I27" i="45"/>
  <c r="G27" i="45"/>
  <c r="E27" i="45"/>
  <c r="K26" i="45"/>
  <c r="I26" i="45"/>
  <c r="G26" i="45"/>
  <c r="E26" i="45"/>
  <c r="K25" i="45"/>
  <c r="I25" i="45"/>
  <c r="G25" i="45"/>
  <c r="E25" i="45"/>
  <c r="K24" i="45"/>
  <c r="I24" i="45"/>
  <c r="G24" i="45"/>
  <c r="E24" i="45"/>
  <c r="K23" i="45"/>
  <c r="I23" i="45"/>
  <c r="J23" i="45" s="1"/>
  <c r="G23" i="45"/>
  <c r="H28" i="45" s="1"/>
  <c r="E23" i="45"/>
  <c r="F23" i="45" s="1"/>
  <c r="K22" i="45"/>
  <c r="I22" i="45"/>
  <c r="G22" i="45"/>
  <c r="E22" i="45"/>
  <c r="K21" i="45"/>
  <c r="I21" i="45"/>
  <c r="G21" i="45"/>
  <c r="E21" i="45"/>
  <c r="K20" i="45"/>
  <c r="I20" i="45"/>
  <c r="G20" i="45"/>
  <c r="E20" i="45"/>
  <c r="K19" i="45"/>
  <c r="I19" i="45"/>
  <c r="G19" i="45"/>
  <c r="E19" i="45"/>
  <c r="K18" i="45"/>
  <c r="I18" i="45"/>
  <c r="G18" i="45"/>
  <c r="E18" i="45"/>
  <c r="K17" i="45"/>
  <c r="I17" i="45"/>
  <c r="J17" i="45" s="1"/>
  <c r="G17" i="45"/>
  <c r="H17" i="45" s="1"/>
  <c r="E17" i="45"/>
  <c r="K16" i="45"/>
  <c r="I16" i="45"/>
  <c r="G16" i="45"/>
  <c r="E16" i="45"/>
  <c r="K15" i="45"/>
  <c r="I15" i="45"/>
  <c r="G15" i="45"/>
  <c r="E15" i="45"/>
  <c r="K14" i="45"/>
  <c r="I14" i="45"/>
  <c r="G14" i="45"/>
  <c r="E14" i="45"/>
  <c r="K13" i="45"/>
  <c r="I13" i="45"/>
  <c r="G13" i="45"/>
  <c r="E13" i="45"/>
  <c r="K12" i="45"/>
  <c r="I12" i="45"/>
  <c r="G12" i="45"/>
  <c r="E12" i="45"/>
  <c r="K11" i="45"/>
  <c r="I11" i="45"/>
  <c r="J11" i="45" s="1"/>
  <c r="G11" i="45"/>
  <c r="E11" i="45"/>
  <c r="F11" i="45" s="1"/>
  <c r="L10" i="45"/>
  <c r="K10" i="45"/>
  <c r="I10" i="45"/>
  <c r="J10" i="45" s="1"/>
  <c r="H10" i="45"/>
  <c r="G10" i="45"/>
  <c r="E10" i="45"/>
  <c r="F10" i="45" s="1"/>
  <c r="L9" i="45"/>
  <c r="K9" i="45"/>
  <c r="I9" i="45"/>
  <c r="J9" i="45" s="1"/>
  <c r="H9" i="45"/>
  <c r="G9" i="45"/>
  <c r="E9" i="45"/>
  <c r="F9" i="45" s="1"/>
  <c r="L8" i="45"/>
  <c r="K8" i="45"/>
  <c r="I8" i="45"/>
  <c r="J8" i="45" s="1"/>
  <c r="H8" i="45"/>
  <c r="G8" i="45"/>
  <c r="E8" i="45"/>
  <c r="F8" i="45" s="1"/>
  <c r="L7" i="45"/>
  <c r="K7" i="45"/>
  <c r="I7" i="45"/>
  <c r="J7" i="45" s="1"/>
  <c r="H7" i="45"/>
  <c r="G7" i="45"/>
  <c r="E7" i="45"/>
  <c r="F7" i="45" s="1"/>
  <c r="L6" i="45"/>
  <c r="K6" i="45"/>
  <c r="I6" i="45"/>
  <c r="J6" i="45" s="1"/>
  <c r="H6" i="45"/>
  <c r="G6" i="45"/>
  <c r="E6" i="45"/>
  <c r="F6" i="45" s="1"/>
  <c r="L5" i="45"/>
  <c r="K5" i="45"/>
  <c r="I5" i="45"/>
  <c r="J5" i="45" s="1"/>
  <c r="H5" i="45"/>
  <c r="G5" i="45"/>
  <c r="E5" i="45"/>
  <c r="F5" i="45" s="1"/>
  <c r="B5" i="45"/>
  <c r="E7" i="42"/>
  <c r="F7" i="42" s="1"/>
  <c r="G7" i="42"/>
  <c r="H7" i="42" s="1"/>
  <c r="I7" i="42"/>
  <c r="J7" i="42" s="1"/>
  <c r="K7" i="42"/>
  <c r="B7" i="42" s="1"/>
  <c r="E8" i="42"/>
  <c r="F8" i="42" s="1"/>
  <c r="G8" i="42"/>
  <c r="H8" i="42" s="1"/>
  <c r="I8" i="42"/>
  <c r="J8" i="42" s="1"/>
  <c r="K8" i="42"/>
  <c r="L8" i="42" s="1"/>
  <c r="E9" i="42"/>
  <c r="F9" i="42" s="1"/>
  <c r="G9" i="42"/>
  <c r="H9" i="42" s="1"/>
  <c r="I9" i="42"/>
  <c r="J9" i="42" s="1"/>
  <c r="K9" i="42"/>
  <c r="L9" i="42" s="1"/>
  <c r="E10" i="42"/>
  <c r="F10" i="42" s="1"/>
  <c r="G10" i="42"/>
  <c r="H10" i="42" s="1"/>
  <c r="I10" i="42"/>
  <c r="J10" i="42" s="1"/>
  <c r="K10" i="42"/>
  <c r="L10" i="42" s="1"/>
  <c r="E11" i="42"/>
  <c r="F11" i="42" s="1"/>
  <c r="G11" i="42"/>
  <c r="H11" i="42" s="1"/>
  <c r="I11" i="42"/>
  <c r="J11" i="42" s="1"/>
  <c r="K11" i="42"/>
  <c r="L11" i="42" s="1"/>
  <c r="E12" i="42"/>
  <c r="F12" i="42" s="1"/>
  <c r="G12" i="42"/>
  <c r="H12" i="42" s="1"/>
  <c r="I12" i="42"/>
  <c r="J12" i="42" s="1"/>
  <c r="K12" i="42"/>
  <c r="L12" i="42" s="1"/>
  <c r="E13" i="42"/>
  <c r="F13" i="42"/>
  <c r="G13" i="42"/>
  <c r="I13" i="42"/>
  <c r="J13" i="42"/>
  <c r="K13" i="42"/>
  <c r="E14" i="42"/>
  <c r="F14" i="42"/>
  <c r="G14" i="42"/>
  <c r="I14" i="42"/>
  <c r="J14" i="42"/>
  <c r="K14" i="42"/>
  <c r="E15" i="42"/>
  <c r="F15" i="42"/>
  <c r="G15" i="42"/>
  <c r="I15" i="42"/>
  <c r="J15" i="42"/>
  <c r="K15" i="42"/>
  <c r="E16" i="42"/>
  <c r="F16" i="42"/>
  <c r="G16" i="42"/>
  <c r="I16" i="42"/>
  <c r="J16" i="42"/>
  <c r="K16" i="42"/>
  <c r="E17" i="42"/>
  <c r="F17" i="42"/>
  <c r="G17" i="42"/>
  <c r="H13" i="42" s="1"/>
  <c r="I17" i="42"/>
  <c r="J17" i="42"/>
  <c r="K17" i="42"/>
  <c r="B13" i="42" s="1"/>
  <c r="E18" i="42"/>
  <c r="F18" i="42"/>
  <c r="G18" i="42"/>
  <c r="H16" i="42" s="1"/>
  <c r="I18" i="42"/>
  <c r="J18" i="42"/>
  <c r="K18" i="42"/>
  <c r="L18" i="42" s="1"/>
  <c r="E19" i="42"/>
  <c r="F19" i="42" s="1"/>
  <c r="G19" i="42"/>
  <c r="H19" i="42" s="1"/>
  <c r="I19" i="42"/>
  <c r="J19" i="42" s="1"/>
  <c r="K19" i="42"/>
  <c r="B19" i="42" s="1"/>
  <c r="E20" i="42"/>
  <c r="F20" i="42" s="1"/>
  <c r="G20" i="42"/>
  <c r="H20" i="42" s="1"/>
  <c r="I20" i="42"/>
  <c r="J20" i="42" s="1"/>
  <c r="K20" i="42"/>
  <c r="L20" i="42" s="1"/>
  <c r="E21" i="42"/>
  <c r="F21" i="42" s="1"/>
  <c r="G21" i="42"/>
  <c r="H21" i="42" s="1"/>
  <c r="I21" i="42"/>
  <c r="J21" i="42" s="1"/>
  <c r="K21" i="42"/>
  <c r="L21" i="42" s="1"/>
  <c r="E22" i="42"/>
  <c r="F22" i="42" s="1"/>
  <c r="G22" i="42"/>
  <c r="H22" i="42" s="1"/>
  <c r="I22" i="42"/>
  <c r="J22" i="42" s="1"/>
  <c r="K22" i="42"/>
  <c r="L22" i="42" s="1"/>
  <c r="E23" i="42"/>
  <c r="F23" i="42" s="1"/>
  <c r="G23" i="42"/>
  <c r="H23" i="42" s="1"/>
  <c r="I23" i="42"/>
  <c r="J23" i="42" s="1"/>
  <c r="K23" i="42"/>
  <c r="L23" i="42" s="1"/>
  <c r="E24" i="42"/>
  <c r="F24" i="42" s="1"/>
  <c r="G24" i="42"/>
  <c r="H24" i="42" s="1"/>
  <c r="I24" i="42"/>
  <c r="J24" i="42" s="1"/>
  <c r="K24" i="42"/>
  <c r="L24" i="42" s="1"/>
  <c r="B25" i="42"/>
  <c r="E25" i="42"/>
  <c r="F25" i="42"/>
  <c r="G25" i="42"/>
  <c r="H25" i="42"/>
  <c r="I25" i="42"/>
  <c r="J25" i="42"/>
  <c r="K25" i="42"/>
  <c r="L25" i="42"/>
  <c r="E26" i="42"/>
  <c r="F26" i="42"/>
  <c r="G26" i="42"/>
  <c r="H26" i="42"/>
  <c r="I26" i="42"/>
  <c r="J26" i="42"/>
  <c r="K26" i="42"/>
  <c r="L26" i="42"/>
  <c r="E27" i="42"/>
  <c r="F27" i="42"/>
  <c r="G27" i="42"/>
  <c r="H27" i="42"/>
  <c r="I27" i="42"/>
  <c r="J27" i="42"/>
  <c r="K27" i="42"/>
  <c r="L27" i="42"/>
  <c r="E28" i="42"/>
  <c r="F28" i="42"/>
  <c r="G28" i="42"/>
  <c r="H28" i="42"/>
  <c r="I28" i="42"/>
  <c r="J28" i="42"/>
  <c r="K28" i="42"/>
  <c r="L28" i="42"/>
  <c r="E29" i="42"/>
  <c r="F29" i="42"/>
  <c r="G29" i="42"/>
  <c r="H29" i="42"/>
  <c r="I29" i="42"/>
  <c r="J29" i="42"/>
  <c r="K29" i="42"/>
  <c r="L29" i="42"/>
  <c r="E30" i="42"/>
  <c r="F30" i="42"/>
  <c r="G30" i="42"/>
  <c r="H30" i="42"/>
  <c r="I30" i="42"/>
  <c r="J30" i="42"/>
  <c r="K30" i="42"/>
  <c r="L30" i="42"/>
  <c r="E31" i="42"/>
  <c r="F31" i="42" s="1"/>
  <c r="G31" i="42"/>
  <c r="H31" i="42" s="1"/>
  <c r="I31" i="42"/>
  <c r="J31" i="42" s="1"/>
  <c r="K31" i="42"/>
  <c r="B31" i="42" s="1"/>
  <c r="E32" i="42"/>
  <c r="F32" i="42" s="1"/>
  <c r="G32" i="42"/>
  <c r="H32" i="42" s="1"/>
  <c r="I32" i="42"/>
  <c r="J32" i="42" s="1"/>
  <c r="K32" i="42"/>
  <c r="L32" i="42" s="1"/>
  <c r="E33" i="42"/>
  <c r="F33" i="42" s="1"/>
  <c r="G33" i="42"/>
  <c r="H33" i="42" s="1"/>
  <c r="I33" i="42"/>
  <c r="J33" i="42" s="1"/>
  <c r="K33" i="42"/>
  <c r="L33" i="42" s="1"/>
  <c r="E34" i="42"/>
  <c r="F34" i="42" s="1"/>
  <c r="G34" i="42"/>
  <c r="H34" i="42" s="1"/>
  <c r="I34" i="42"/>
  <c r="J34" i="42" s="1"/>
  <c r="K34" i="42"/>
  <c r="L34" i="42" s="1"/>
  <c r="E35" i="42"/>
  <c r="F35" i="42" s="1"/>
  <c r="G35" i="42"/>
  <c r="H35" i="42" s="1"/>
  <c r="I35" i="42"/>
  <c r="J35" i="42" s="1"/>
  <c r="K35" i="42"/>
  <c r="L35" i="42" s="1"/>
  <c r="E36" i="42"/>
  <c r="F36" i="42" s="1"/>
  <c r="G36" i="42"/>
  <c r="H36" i="42" s="1"/>
  <c r="I36" i="42"/>
  <c r="J36" i="42" s="1"/>
  <c r="K36" i="42"/>
  <c r="L36" i="42" s="1"/>
  <c r="E37" i="42"/>
  <c r="F37" i="42"/>
  <c r="G37" i="42"/>
  <c r="I37" i="42"/>
  <c r="J37" i="42"/>
  <c r="K37" i="42"/>
  <c r="E38" i="42"/>
  <c r="F38" i="42"/>
  <c r="G38" i="42"/>
  <c r="I38" i="42"/>
  <c r="J38" i="42"/>
  <c r="K38" i="42"/>
  <c r="E39" i="42"/>
  <c r="F39" i="42"/>
  <c r="G39" i="42"/>
  <c r="I39" i="42"/>
  <c r="J39" i="42"/>
  <c r="K39" i="42"/>
  <c r="E40" i="42"/>
  <c r="F40" i="42"/>
  <c r="G40" i="42"/>
  <c r="I40" i="42"/>
  <c r="J40" i="42"/>
  <c r="K40" i="42"/>
  <c r="E41" i="42"/>
  <c r="F41" i="42"/>
  <c r="G41" i="42"/>
  <c r="I41" i="42"/>
  <c r="J41" i="42"/>
  <c r="K41" i="42"/>
  <c r="B37" i="42" s="1"/>
  <c r="E42" i="42"/>
  <c r="F42" i="42"/>
  <c r="G42" i="42"/>
  <c r="H37" i="42" s="1"/>
  <c r="I42" i="42"/>
  <c r="J42" i="42"/>
  <c r="K42" i="42"/>
  <c r="L42" i="42" s="1"/>
  <c r="G452" i="42"/>
  <c r="G451" i="42"/>
  <c r="G450" i="42"/>
  <c r="G449" i="42"/>
  <c r="G448" i="42"/>
  <c r="G447" i="42"/>
  <c r="G446" i="42"/>
  <c r="G445" i="42"/>
  <c r="G444" i="42"/>
  <c r="G443" i="42"/>
  <c r="G442" i="42"/>
  <c r="G441" i="42"/>
  <c r="G440" i="42"/>
  <c r="G439" i="42"/>
  <c r="G438" i="42"/>
  <c r="G437" i="42"/>
  <c r="G436" i="42"/>
  <c r="G435" i="42"/>
  <c r="G434" i="42"/>
  <c r="G433" i="42"/>
  <c r="G432" i="42"/>
  <c r="G431" i="42"/>
  <c r="G430" i="42"/>
  <c r="G429" i="42"/>
  <c r="G428" i="42"/>
  <c r="G427" i="42"/>
  <c r="G426" i="42"/>
  <c r="G425" i="42"/>
  <c r="G424" i="42"/>
  <c r="G423" i="42"/>
  <c r="G422" i="42"/>
  <c r="G421" i="42"/>
  <c r="G420" i="42"/>
  <c r="G419" i="42"/>
  <c r="G418" i="42"/>
  <c r="G417" i="42"/>
  <c r="E452" i="42"/>
  <c r="E451" i="42"/>
  <c r="E450" i="42"/>
  <c r="E449" i="42"/>
  <c r="E448" i="42"/>
  <c r="E447" i="42"/>
  <c r="E446" i="42"/>
  <c r="E445" i="42"/>
  <c r="E444" i="42"/>
  <c r="E443" i="42"/>
  <c r="E442" i="42"/>
  <c r="E441" i="42"/>
  <c r="E440" i="42"/>
  <c r="E439" i="42"/>
  <c r="E438" i="42"/>
  <c r="E437" i="42"/>
  <c r="E436" i="42"/>
  <c r="E435" i="42"/>
  <c r="E434" i="42"/>
  <c r="E433" i="42"/>
  <c r="E432" i="42"/>
  <c r="E431" i="42"/>
  <c r="E430" i="42"/>
  <c r="E429" i="42"/>
  <c r="E428" i="42"/>
  <c r="E427" i="42"/>
  <c r="E426" i="42"/>
  <c r="E425" i="42"/>
  <c r="E424" i="42"/>
  <c r="E423" i="42"/>
  <c r="E422" i="42"/>
  <c r="E421" i="42"/>
  <c r="E420" i="42"/>
  <c r="E419" i="42"/>
  <c r="E418" i="42"/>
  <c r="E417" i="42"/>
  <c r="I450" i="42"/>
  <c r="F442" i="42"/>
  <c r="I165" i="42"/>
  <c r="I164" i="42"/>
  <c r="I163" i="42"/>
  <c r="I162" i="42"/>
  <c r="I161" i="42"/>
  <c r="I160" i="42"/>
  <c r="I159" i="42"/>
  <c r="I158" i="42"/>
  <c r="I157" i="42"/>
  <c r="I156" i="42"/>
  <c r="I155" i="42"/>
  <c r="I154" i="42"/>
  <c r="I153" i="42"/>
  <c r="I152" i="42"/>
  <c r="I151" i="42"/>
  <c r="I150" i="42"/>
  <c r="I149" i="42"/>
  <c r="I148" i="42"/>
  <c r="I147" i="42"/>
  <c r="I146" i="42"/>
  <c r="I145" i="42"/>
  <c r="I144" i="42"/>
  <c r="I143" i="42"/>
  <c r="I142" i="42"/>
  <c r="I141" i="42"/>
  <c r="I140" i="42"/>
  <c r="I139" i="42"/>
  <c r="I138" i="42"/>
  <c r="I137" i="42"/>
  <c r="I136" i="42"/>
  <c r="I135" i="42"/>
  <c r="I134" i="42"/>
  <c r="I133" i="42"/>
  <c r="I132" i="42"/>
  <c r="I131" i="42"/>
  <c r="I130" i="42"/>
  <c r="G165" i="42"/>
  <c r="G164" i="42"/>
  <c r="G163" i="42"/>
  <c r="G162" i="42"/>
  <c r="G161" i="42"/>
  <c r="G160" i="42"/>
  <c r="G159" i="42"/>
  <c r="G158" i="42"/>
  <c r="G157" i="42"/>
  <c r="G156" i="42"/>
  <c r="G155" i="42"/>
  <c r="G154" i="42"/>
  <c r="G153" i="42"/>
  <c r="G152" i="42"/>
  <c r="G151" i="42"/>
  <c r="G150" i="42"/>
  <c r="G149" i="42"/>
  <c r="G148" i="42"/>
  <c r="G147" i="42"/>
  <c r="G146" i="42"/>
  <c r="G145" i="42"/>
  <c r="G144" i="42"/>
  <c r="G143" i="42"/>
  <c r="G142" i="42"/>
  <c r="G141" i="42"/>
  <c r="G140" i="42"/>
  <c r="G139" i="42"/>
  <c r="G138" i="42"/>
  <c r="G137" i="42"/>
  <c r="G136" i="42"/>
  <c r="G135" i="42"/>
  <c r="G134" i="42"/>
  <c r="G133" i="42"/>
  <c r="G132" i="42"/>
  <c r="G131" i="42"/>
  <c r="G130" i="42"/>
  <c r="E165" i="42"/>
  <c r="E164" i="42"/>
  <c r="E163" i="42"/>
  <c r="E162" i="42"/>
  <c r="E161" i="42"/>
  <c r="E160" i="42"/>
  <c r="E159" i="42"/>
  <c r="E158" i="42"/>
  <c r="E157" i="42"/>
  <c r="E156" i="42"/>
  <c r="E155" i="42"/>
  <c r="E154" i="42"/>
  <c r="E153" i="42"/>
  <c r="E152" i="42"/>
  <c r="E151" i="42"/>
  <c r="E150" i="42"/>
  <c r="E149" i="42"/>
  <c r="E148" i="42"/>
  <c r="E147" i="42"/>
  <c r="E146" i="42"/>
  <c r="E145" i="42"/>
  <c r="E144" i="42"/>
  <c r="E143" i="42"/>
  <c r="E142" i="42"/>
  <c r="E141" i="42"/>
  <c r="E140" i="42"/>
  <c r="E139" i="42"/>
  <c r="E138" i="42"/>
  <c r="E137" i="42"/>
  <c r="E136" i="42"/>
  <c r="E135" i="42"/>
  <c r="E134" i="42"/>
  <c r="E133" i="42"/>
  <c r="E132" i="42"/>
  <c r="E131" i="42"/>
  <c r="E130" i="42"/>
  <c r="K163" i="42"/>
  <c r="O124" i="42"/>
  <c r="O123" i="42"/>
  <c r="O122" i="42"/>
  <c r="O121" i="42"/>
  <c r="O120" i="42"/>
  <c r="O119" i="42"/>
  <c r="O118" i="42"/>
  <c r="O117" i="42"/>
  <c r="O116" i="42"/>
  <c r="O115" i="42"/>
  <c r="O114" i="42"/>
  <c r="O113" i="42"/>
  <c r="O112" i="42"/>
  <c r="O111" i="42"/>
  <c r="O110" i="42"/>
  <c r="O109" i="42"/>
  <c r="O108" i="42"/>
  <c r="O107" i="42"/>
  <c r="O106" i="42"/>
  <c r="O105" i="42"/>
  <c r="O104" i="42"/>
  <c r="O103" i="42"/>
  <c r="O102" i="42"/>
  <c r="O101" i="42"/>
  <c r="O100" i="42"/>
  <c r="O99" i="42"/>
  <c r="O98" i="42"/>
  <c r="O97" i="42"/>
  <c r="O96" i="42"/>
  <c r="O95" i="42"/>
  <c r="O94" i="42"/>
  <c r="O93" i="42"/>
  <c r="O92" i="42"/>
  <c r="O91" i="42"/>
  <c r="O90" i="42"/>
  <c r="O89" i="42"/>
  <c r="M124" i="42"/>
  <c r="M123" i="42"/>
  <c r="M122" i="42"/>
  <c r="M121" i="42"/>
  <c r="M120" i="42"/>
  <c r="M119" i="42"/>
  <c r="M118" i="42"/>
  <c r="M117" i="42"/>
  <c r="M116" i="42"/>
  <c r="M115" i="42"/>
  <c r="M114" i="42"/>
  <c r="M113" i="42"/>
  <c r="M112" i="42"/>
  <c r="M111" i="42"/>
  <c r="M110" i="42"/>
  <c r="M109" i="42"/>
  <c r="M108" i="42"/>
  <c r="M107" i="42"/>
  <c r="M106" i="42"/>
  <c r="M105" i="42"/>
  <c r="M104" i="42"/>
  <c r="M103" i="42"/>
  <c r="M102" i="42"/>
  <c r="M101" i="42"/>
  <c r="M100" i="42"/>
  <c r="M99" i="42"/>
  <c r="M98" i="42"/>
  <c r="M97" i="42"/>
  <c r="M96" i="42"/>
  <c r="M95" i="42"/>
  <c r="M94" i="42"/>
  <c r="M93" i="42"/>
  <c r="M92" i="42"/>
  <c r="M91" i="42"/>
  <c r="M90" i="42"/>
  <c r="M89" i="42"/>
  <c r="K124" i="42"/>
  <c r="K123" i="42"/>
  <c r="K122" i="42"/>
  <c r="K121" i="42"/>
  <c r="K120" i="42"/>
  <c r="K119" i="42"/>
  <c r="K118" i="42"/>
  <c r="K117" i="42"/>
  <c r="K116" i="42"/>
  <c r="K115" i="42"/>
  <c r="K114" i="42"/>
  <c r="K113" i="42"/>
  <c r="K112" i="42"/>
  <c r="K111" i="42"/>
  <c r="K110" i="42"/>
  <c r="K109" i="42"/>
  <c r="K108" i="42"/>
  <c r="K107" i="42"/>
  <c r="K106" i="42"/>
  <c r="K105" i="42"/>
  <c r="K104" i="42"/>
  <c r="K103" i="42"/>
  <c r="K102" i="42"/>
  <c r="K101" i="42"/>
  <c r="K100" i="42"/>
  <c r="K99" i="42"/>
  <c r="K98" i="42"/>
  <c r="K97" i="42"/>
  <c r="K96" i="42"/>
  <c r="K95" i="42"/>
  <c r="K94" i="42"/>
  <c r="K93" i="42"/>
  <c r="K92" i="42"/>
  <c r="K91" i="42"/>
  <c r="K90" i="42"/>
  <c r="K89" i="42"/>
  <c r="I124" i="42"/>
  <c r="I123" i="42"/>
  <c r="I122" i="42"/>
  <c r="I121" i="42"/>
  <c r="I120" i="42"/>
  <c r="I119" i="42"/>
  <c r="I118" i="42"/>
  <c r="I117" i="42"/>
  <c r="I116" i="42"/>
  <c r="I115" i="42"/>
  <c r="I114" i="42"/>
  <c r="I113" i="42"/>
  <c r="I112" i="42"/>
  <c r="I111" i="42"/>
  <c r="I110" i="42"/>
  <c r="I109" i="42"/>
  <c r="I108" i="42"/>
  <c r="I107" i="42"/>
  <c r="I106" i="42"/>
  <c r="I105" i="42"/>
  <c r="I104" i="42"/>
  <c r="I103" i="42"/>
  <c r="I102" i="42"/>
  <c r="I101" i="42"/>
  <c r="I100" i="42"/>
  <c r="I99" i="42"/>
  <c r="I98" i="42"/>
  <c r="I97" i="42"/>
  <c r="I96" i="42"/>
  <c r="I95" i="42"/>
  <c r="I94" i="42"/>
  <c r="I93" i="42"/>
  <c r="I92" i="42"/>
  <c r="I91" i="42"/>
  <c r="I90" i="42"/>
  <c r="I89" i="42"/>
  <c r="G124" i="42"/>
  <c r="G123" i="42"/>
  <c r="E81" i="42"/>
  <c r="M81" i="42"/>
  <c r="Q122" i="42"/>
  <c r="E122" i="42"/>
  <c r="G122" i="42"/>
  <c r="G121" i="42"/>
  <c r="G120" i="42"/>
  <c r="G119" i="42"/>
  <c r="G118" i="42"/>
  <c r="G117" i="42"/>
  <c r="G116" i="42"/>
  <c r="G115" i="42"/>
  <c r="G114" i="42"/>
  <c r="G113" i="42"/>
  <c r="G112" i="42"/>
  <c r="G111" i="42"/>
  <c r="G110" i="42"/>
  <c r="G109" i="42"/>
  <c r="G108" i="42"/>
  <c r="G107" i="42"/>
  <c r="G106" i="42"/>
  <c r="G105" i="42"/>
  <c r="G104" i="42"/>
  <c r="G103" i="42"/>
  <c r="G102" i="42"/>
  <c r="G101" i="42"/>
  <c r="G100" i="42"/>
  <c r="G99" i="42"/>
  <c r="G98" i="42"/>
  <c r="G97" i="42"/>
  <c r="G96" i="42"/>
  <c r="G95" i="42"/>
  <c r="G94" i="42"/>
  <c r="G93" i="42"/>
  <c r="G92" i="42"/>
  <c r="G91" i="42"/>
  <c r="G90" i="42"/>
  <c r="G89" i="42"/>
  <c r="E124" i="42"/>
  <c r="E123" i="42"/>
  <c r="E121" i="42"/>
  <c r="E120" i="42"/>
  <c r="E119" i="42"/>
  <c r="E118" i="42"/>
  <c r="E117" i="42"/>
  <c r="E116" i="42"/>
  <c r="E115" i="42"/>
  <c r="E114" i="42"/>
  <c r="E113" i="42"/>
  <c r="E112" i="42"/>
  <c r="E111" i="42"/>
  <c r="E110" i="42"/>
  <c r="E109" i="42"/>
  <c r="E108" i="42"/>
  <c r="E107" i="42"/>
  <c r="E106" i="42"/>
  <c r="E105" i="42"/>
  <c r="E104" i="42"/>
  <c r="E103" i="42"/>
  <c r="E102" i="42"/>
  <c r="E101" i="42"/>
  <c r="E100" i="42"/>
  <c r="E99" i="42"/>
  <c r="E98" i="42"/>
  <c r="E97" i="42"/>
  <c r="E96" i="42"/>
  <c r="E95" i="42"/>
  <c r="E94" i="42"/>
  <c r="E93" i="42"/>
  <c r="E92" i="42"/>
  <c r="E91" i="42"/>
  <c r="E90" i="42"/>
  <c r="E89" i="42"/>
  <c r="K83" i="42"/>
  <c r="K82" i="42"/>
  <c r="K81" i="42"/>
  <c r="K80" i="42"/>
  <c r="K79" i="42"/>
  <c r="K78" i="42"/>
  <c r="I83" i="42"/>
  <c r="I82" i="42"/>
  <c r="I81" i="42"/>
  <c r="I80" i="42"/>
  <c r="I79" i="42"/>
  <c r="I78" i="42"/>
  <c r="G83" i="42"/>
  <c r="G82" i="42"/>
  <c r="G81" i="42"/>
  <c r="G80" i="42"/>
  <c r="G79" i="42"/>
  <c r="G78" i="42"/>
  <c r="E83" i="42"/>
  <c r="E82" i="42"/>
  <c r="E80" i="42"/>
  <c r="E79" i="42"/>
  <c r="E78" i="42"/>
  <c r="K77" i="42"/>
  <c r="K76" i="42"/>
  <c r="K75" i="42"/>
  <c r="K74" i="42"/>
  <c r="K73" i="42"/>
  <c r="K72" i="42"/>
  <c r="I77" i="42"/>
  <c r="I76" i="42"/>
  <c r="I75" i="42"/>
  <c r="I74" i="42"/>
  <c r="I73" i="42"/>
  <c r="I72" i="42"/>
  <c r="G77" i="42"/>
  <c r="G76" i="42"/>
  <c r="G75" i="42"/>
  <c r="G74" i="42"/>
  <c r="G73" i="42"/>
  <c r="G72" i="42"/>
  <c r="E77" i="42"/>
  <c r="E76" i="42"/>
  <c r="E75" i="42"/>
  <c r="E74" i="42"/>
  <c r="E73" i="42"/>
  <c r="E72" i="42"/>
  <c r="K71" i="42"/>
  <c r="K70" i="42"/>
  <c r="K69" i="42"/>
  <c r="K68" i="42"/>
  <c r="K67" i="42"/>
  <c r="K66" i="42"/>
  <c r="I71" i="42"/>
  <c r="I70" i="42"/>
  <c r="I69" i="42"/>
  <c r="I68" i="42"/>
  <c r="I67" i="42"/>
  <c r="I66" i="42"/>
  <c r="G71" i="42"/>
  <c r="G70" i="42"/>
  <c r="G69" i="42"/>
  <c r="G68" i="42"/>
  <c r="G67" i="42"/>
  <c r="G66" i="42"/>
  <c r="E71" i="42"/>
  <c r="E70" i="42"/>
  <c r="E69" i="42"/>
  <c r="E68" i="42"/>
  <c r="E67" i="42"/>
  <c r="E66" i="42"/>
  <c r="K65" i="42"/>
  <c r="K64" i="42"/>
  <c r="K63" i="42"/>
  <c r="K62" i="42"/>
  <c r="K61" i="42"/>
  <c r="K60" i="42"/>
  <c r="I65" i="42"/>
  <c r="I64" i="42"/>
  <c r="I63" i="42"/>
  <c r="I62" i="42"/>
  <c r="I61" i="42"/>
  <c r="I60" i="42"/>
  <c r="G65" i="42"/>
  <c r="G64" i="42"/>
  <c r="G63" i="42"/>
  <c r="G62" i="42"/>
  <c r="G61" i="42"/>
  <c r="G60" i="42"/>
  <c r="E65" i="42"/>
  <c r="E64" i="42"/>
  <c r="E63" i="42"/>
  <c r="E62" i="42"/>
  <c r="E61" i="42"/>
  <c r="E60" i="42"/>
  <c r="K59" i="42"/>
  <c r="K58" i="42"/>
  <c r="K57" i="42"/>
  <c r="K56" i="42"/>
  <c r="K55" i="42"/>
  <c r="K54" i="42"/>
  <c r="I59" i="42"/>
  <c r="I58" i="42"/>
  <c r="I57" i="42"/>
  <c r="I56" i="42"/>
  <c r="I55" i="42"/>
  <c r="I54" i="42"/>
  <c r="G59" i="42"/>
  <c r="G58" i="42"/>
  <c r="G57" i="42"/>
  <c r="G56" i="42"/>
  <c r="G55" i="42"/>
  <c r="G54" i="42"/>
  <c r="E59" i="42"/>
  <c r="E58" i="42"/>
  <c r="E57" i="42"/>
  <c r="E56" i="42"/>
  <c r="E55" i="42"/>
  <c r="E54" i="42"/>
  <c r="E53" i="42"/>
  <c r="K53" i="42"/>
  <c r="K52" i="42"/>
  <c r="K51" i="42"/>
  <c r="K50" i="42"/>
  <c r="K49" i="42"/>
  <c r="K48" i="42"/>
  <c r="I53" i="42"/>
  <c r="I52" i="42"/>
  <c r="I51" i="42"/>
  <c r="I50" i="42"/>
  <c r="I49" i="42"/>
  <c r="I48" i="42"/>
  <c r="G53" i="42"/>
  <c r="G52" i="42"/>
  <c r="G51" i="42"/>
  <c r="G50" i="42"/>
  <c r="G49" i="42"/>
  <c r="G48" i="42"/>
  <c r="E52" i="42"/>
  <c r="E51" i="42"/>
  <c r="E50" i="42"/>
  <c r="E49" i="42"/>
  <c r="E48" i="42"/>
  <c r="E534" i="42"/>
  <c r="E533" i="42"/>
  <c r="E532" i="42"/>
  <c r="E531" i="42"/>
  <c r="E530" i="42"/>
  <c r="E529" i="42"/>
  <c r="E528" i="42"/>
  <c r="E527" i="42"/>
  <c r="E526" i="42"/>
  <c r="E525" i="42"/>
  <c r="E524" i="42"/>
  <c r="E523" i="42"/>
  <c r="E522" i="42"/>
  <c r="E521" i="42"/>
  <c r="E520" i="42"/>
  <c r="E519" i="42"/>
  <c r="E518" i="42"/>
  <c r="E517" i="42"/>
  <c r="E516" i="42"/>
  <c r="E515" i="42"/>
  <c r="E514" i="42"/>
  <c r="E513" i="42"/>
  <c r="E512" i="42"/>
  <c r="E511" i="42"/>
  <c r="E510" i="42"/>
  <c r="E509" i="42"/>
  <c r="E508" i="42"/>
  <c r="E507" i="42"/>
  <c r="E506" i="42"/>
  <c r="E505" i="42"/>
  <c r="E504" i="42"/>
  <c r="E503" i="42"/>
  <c r="E502" i="42"/>
  <c r="E501" i="42"/>
  <c r="E500" i="42"/>
  <c r="E499" i="42"/>
  <c r="E493" i="42"/>
  <c r="E492" i="42"/>
  <c r="E491" i="42"/>
  <c r="E490" i="42"/>
  <c r="E489" i="42"/>
  <c r="E488" i="42"/>
  <c r="E487" i="42"/>
  <c r="E486" i="42"/>
  <c r="E485" i="42"/>
  <c r="E484" i="42"/>
  <c r="E483" i="42"/>
  <c r="E482" i="42"/>
  <c r="E481" i="42"/>
  <c r="E480" i="42"/>
  <c r="E479" i="42"/>
  <c r="E478" i="42"/>
  <c r="E477" i="42"/>
  <c r="E476" i="42"/>
  <c r="E475" i="42"/>
  <c r="E474" i="42"/>
  <c r="E473" i="42"/>
  <c r="E472" i="42"/>
  <c r="E471" i="42"/>
  <c r="E470" i="42"/>
  <c r="E469" i="42"/>
  <c r="E468" i="42"/>
  <c r="E467" i="42"/>
  <c r="E466" i="42"/>
  <c r="E465" i="42"/>
  <c r="E464" i="42"/>
  <c r="E463" i="42"/>
  <c r="E462" i="42"/>
  <c r="E461" i="42"/>
  <c r="E460" i="42"/>
  <c r="E459" i="42"/>
  <c r="E458" i="42"/>
  <c r="I452" i="42"/>
  <c r="I451" i="42"/>
  <c r="I449" i="42"/>
  <c r="I448" i="42"/>
  <c r="I447" i="42"/>
  <c r="I446" i="42"/>
  <c r="I445" i="42"/>
  <c r="I444" i="42"/>
  <c r="I443" i="42"/>
  <c r="I442" i="42"/>
  <c r="I441" i="42"/>
  <c r="I440" i="42"/>
  <c r="I439" i="42"/>
  <c r="I438" i="42"/>
  <c r="I437" i="42"/>
  <c r="I436" i="42"/>
  <c r="I435" i="42"/>
  <c r="I434" i="42"/>
  <c r="I433" i="42"/>
  <c r="I432" i="42"/>
  <c r="I431" i="42"/>
  <c r="I430" i="42"/>
  <c r="I429" i="42"/>
  <c r="I428" i="42"/>
  <c r="I427" i="42"/>
  <c r="I426" i="42"/>
  <c r="I425" i="42"/>
  <c r="I424" i="42"/>
  <c r="I423" i="42"/>
  <c r="I422" i="42"/>
  <c r="I421" i="42"/>
  <c r="I420" i="42"/>
  <c r="I419" i="42"/>
  <c r="I418" i="42"/>
  <c r="I417" i="42"/>
  <c r="E411" i="42"/>
  <c r="E410" i="42"/>
  <c r="E409" i="42"/>
  <c r="E408" i="42"/>
  <c r="E407" i="42"/>
  <c r="E406" i="42"/>
  <c r="E405" i="42"/>
  <c r="E404" i="42"/>
  <c r="E403" i="42"/>
  <c r="E402" i="42"/>
  <c r="E401" i="42"/>
  <c r="E400" i="42"/>
  <c r="E399" i="42"/>
  <c r="E398" i="42"/>
  <c r="E397" i="42"/>
  <c r="E396" i="42"/>
  <c r="E395" i="42"/>
  <c r="E394" i="42"/>
  <c r="E393" i="42"/>
  <c r="E392" i="42"/>
  <c r="E391" i="42"/>
  <c r="E390" i="42"/>
  <c r="E389" i="42"/>
  <c r="E388" i="42"/>
  <c r="E387" i="42"/>
  <c r="E386" i="42"/>
  <c r="E385" i="42"/>
  <c r="E384" i="42"/>
  <c r="E383" i="42"/>
  <c r="E382" i="42"/>
  <c r="E381" i="42"/>
  <c r="E380" i="42"/>
  <c r="E379" i="42"/>
  <c r="E378" i="42"/>
  <c r="E377" i="42"/>
  <c r="E376" i="42"/>
  <c r="E370" i="42"/>
  <c r="E369" i="42"/>
  <c r="E368" i="42"/>
  <c r="E367" i="42"/>
  <c r="E366" i="42"/>
  <c r="E365" i="42"/>
  <c r="E364" i="42"/>
  <c r="E363" i="42"/>
  <c r="E362" i="42"/>
  <c r="E361" i="42"/>
  <c r="E360" i="42"/>
  <c r="E359" i="42"/>
  <c r="E358" i="42"/>
  <c r="E357" i="42"/>
  <c r="E356" i="42"/>
  <c r="E355" i="42"/>
  <c r="E354" i="42"/>
  <c r="E353" i="42"/>
  <c r="E352" i="42"/>
  <c r="E351" i="42"/>
  <c r="E350" i="42"/>
  <c r="E349" i="42"/>
  <c r="E348" i="42"/>
  <c r="E347" i="42"/>
  <c r="E346" i="42"/>
  <c r="E345" i="42"/>
  <c r="E344" i="42"/>
  <c r="E343" i="42"/>
  <c r="E342" i="42"/>
  <c r="E341" i="42"/>
  <c r="E340" i="42"/>
  <c r="E339" i="42"/>
  <c r="E338" i="42"/>
  <c r="E337" i="42"/>
  <c r="E336" i="42"/>
  <c r="E335" i="42"/>
  <c r="E329" i="42"/>
  <c r="E328" i="42"/>
  <c r="E327" i="42"/>
  <c r="E326" i="42"/>
  <c r="E325" i="42"/>
  <c r="E324" i="42"/>
  <c r="E323" i="42"/>
  <c r="E322" i="42"/>
  <c r="E321" i="42"/>
  <c r="E320" i="42"/>
  <c r="E319" i="42"/>
  <c r="E318" i="42"/>
  <c r="E317" i="42"/>
  <c r="E316" i="42"/>
  <c r="E315" i="42"/>
  <c r="E314" i="42"/>
  <c r="E313" i="42"/>
  <c r="E312" i="42"/>
  <c r="E311" i="42"/>
  <c r="E310" i="42"/>
  <c r="E309" i="42"/>
  <c r="E308" i="42"/>
  <c r="E307" i="42"/>
  <c r="E306" i="42"/>
  <c r="E305" i="42"/>
  <c r="E304" i="42"/>
  <c r="E303" i="42"/>
  <c r="E302" i="42"/>
  <c r="E301" i="42"/>
  <c r="E300" i="42"/>
  <c r="E299" i="42"/>
  <c r="E298" i="42"/>
  <c r="E297" i="42"/>
  <c r="E296" i="42"/>
  <c r="E295" i="42"/>
  <c r="E294" i="42"/>
  <c r="E288" i="42"/>
  <c r="E287" i="42"/>
  <c r="E286" i="42"/>
  <c r="E285" i="42"/>
  <c r="E284" i="42"/>
  <c r="E283" i="42"/>
  <c r="E282" i="42"/>
  <c r="E281" i="42"/>
  <c r="E280" i="42"/>
  <c r="E279" i="42"/>
  <c r="E278" i="42"/>
  <c r="E277" i="42"/>
  <c r="E276" i="42"/>
  <c r="E275" i="42"/>
  <c r="E274" i="42"/>
  <c r="E273" i="42"/>
  <c r="E272" i="42"/>
  <c r="E271" i="42"/>
  <c r="E270" i="42"/>
  <c r="E269" i="42"/>
  <c r="E268" i="42"/>
  <c r="E267" i="42"/>
  <c r="E266" i="42"/>
  <c r="E265" i="42"/>
  <c r="E264" i="42"/>
  <c r="E263" i="42"/>
  <c r="E262" i="42"/>
  <c r="E261" i="42"/>
  <c r="E260" i="42"/>
  <c r="E259" i="42"/>
  <c r="E258" i="42"/>
  <c r="E257" i="42"/>
  <c r="E256" i="42"/>
  <c r="E255" i="42"/>
  <c r="E254" i="42"/>
  <c r="E253" i="42"/>
  <c r="E247" i="42"/>
  <c r="E246" i="42"/>
  <c r="E245" i="42"/>
  <c r="E244" i="42"/>
  <c r="E243" i="42"/>
  <c r="E242" i="42"/>
  <c r="E241" i="42"/>
  <c r="E240" i="42"/>
  <c r="E239" i="42"/>
  <c r="E238" i="42"/>
  <c r="E237" i="42"/>
  <c r="E236" i="42"/>
  <c r="E235" i="42"/>
  <c r="E234" i="42"/>
  <c r="E233" i="42"/>
  <c r="E232" i="42"/>
  <c r="E231" i="42"/>
  <c r="E230" i="42"/>
  <c r="E229" i="42"/>
  <c r="E228" i="42"/>
  <c r="E227" i="42"/>
  <c r="E226" i="42"/>
  <c r="E225" i="42"/>
  <c r="E224" i="42"/>
  <c r="E223" i="42"/>
  <c r="E222" i="42"/>
  <c r="E221" i="42"/>
  <c r="E220" i="42"/>
  <c r="E219" i="42"/>
  <c r="E218" i="42"/>
  <c r="E217" i="42"/>
  <c r="E216" i="42"/>
  <c r="E215" i="42"/>
  <c r="E214" i="42"/>
  <c r="E213" i="42"/>
  <c r="E212" i="42"/>
  <c r="E206" i="42"/>
  <c r="E205" i="42"/>
  <c r="E204" i="42"/>
  <c r="E203" i="42"/>
  <c r="E202" i="42"/>
  <c r="E201" i="42"/>
  <c r="E200" i="42"/>
  <c r="E199" i="42"/>
  <c r="E198" i="42"/>
  <c r="E197" i="42"/>
  <c r="E196" i="42"/>
  <c r="E195" i="42"/>
  <c r="E194" i="42"/>
  <c r="E193" i="42"/>
  <c r="E192" i="42"/>
  <c r="E191" i="42"/>
  <c r="E190" i="42"/>
  <c r="E189" i="42"/>
  <c r="E188" i="42"/>
  <c r="E187" i="42"/>
  <c r="E186" i="42"/>
  <c r="E185" i="42"/>
  <c r="E184" i="42"/>
  <c r="E183" i="42"/>
  <c r="E182" i="42"/>
  <c r="E181" i="42"/>
  <c r="E180" i="42"/>
  <c r="E179" i="42"/>
  <c r="E178" i="42"/>
  <c r="E177" i="42"/>
  <c r="E176" i="42"/>
  <c r="E175" i="42"/>
  <c r="E174" i="42"/>
  <c r="E173" i="42"/>
  <c r="E172" i="42"/>
  <c r="E171" i="42"/>
  <c r="K165" i="42"/>
  <c r="K164" i="42"/>
  <c r="K162" i="42"/>
  <c r="K161" i="42"/>
  <c r="K160" i="42"/>
  <c r="K159" i="42"/>
  <c r="K158" i="42"/>
  <c r="K157" i="42"/>
  <c r="K156" i="42"/>
  <c r="K155" i="42"/>
  <c r="K154" i="42"/>
  <c r="K153" i="42"/>
  <c r="K152" i="42"/>
  <c r="K151" i="42"/>
  <c r="K150" i="42"/>
  <c r="K149" i="42"/>
  <c r="K148" i="42"/>
  <c r="K147" i="42"/>
  <c r="K146" i="42"/>
  <c r="K145" i="42"/>
  <c r="K144" i="42"/>
  <c r="K143" i="42"/>
  <c r="K142" i="42"/>
  <c r="K141" i="42"/>
  <c r="K140" i="42"/>
  <c r="K139" i="42"/>
  <c r="K138" i="42"/>
  <c r="K137" i="42"/>
  <c r="K136" i="42"/>
  <c r="K135" i="42"/>
  <c r="K134" i="42"/>
  <c r="K133" i="42"/>
  <c r="K132" i="42"/>
  <c r="K131" i="42"/>
  <c r="K130" i="42"/>
  <c r="Q124" i="42"/>
  <c r="Q123" i="42"/>
  <c r="Q121" i="42"/>
  <c r="Q120" i="42"/>
  <c r="Q119" i="42"/>
  <c r="Q118" i="42"/>
  <c r="Q117" i="42"/>
  <c r="Q116" i="42"/>
  <c r="Q115" i="42"/>
  <c r="Q114" i="42"/>
  <c r="Q113" i="42"/>
  <c r="Q112" i="42"/>
  <c r="Q111" i="42"/>
  <c r="Q110" i="42"/>
  <c r="Q109" i="42"/>
  <c r="Q108" i="42"/>
  <c r="Q107" i="42"/>
  <c r="Q106" i="42"/>
  <c r="Q105" i="42"/>
  <c r="Q104" i="42"/>
  <c r="Q103" i="42"/>
  <c r="Q102" i="42"/>
  <c r="Q101" i="42"/>
  <c r="Q100" i="42"/>
  <c r="Q99" i="42"/>
  <c r="Q98" i="42"/>
  <c r="Q97" i="42"/>
  <c r="Q96" i="42"/>
  <c r="Q95" i="42"/>
  <c r="Q94" i="42"/>
  <c r="Q93" i="42"/>
  <c r="Q92" i="42"/>
  <c r="Q91" i="42"/>
  <c r="Q90" i="42"/>
  <c r="Q89" i="42"/>
  <c r="M83" i="42"/>
  <c r="M82" i="42"/>
  <c r="M80" i="42"/>
  <c r="M79" i="42"/>
  <c r="M78" i="42"/>
  <c r="M77" i="42"/>
  <c r="M76" i="42"/>
  <c r="M75" i="42"/>
  <c r="M74" i="42"/>
  <c r="M73" i="42"/>
  <c r="M72" i="42"/>
  <c r="M71" i="42"/>
  <c r="M70" i="42"/>
  <c r="M69" i="42"/>
  <c r="M68" i="42"/>
  <c r="M67" i="42"/>
  <c r="M66" i="42"/>
  <c r="M65" i="42"/>
  <c r="M64" i="42"/>
  <c r="M63" i="42"/>
  <c r="M62" i="42"/>
  <c r="M61" i="42"/>
  <c r="M60" i="42"/>
  <c r="M59" i="42"/>
  <c r="M58" i="42"/>
  <c r="M57" i="42"/>
  <c r="M56" i="42"/>
  <c r="M55" i="42"/>
  <c r="M54" i="42"/>
  <c r="M53" i="42"/>
  <c r="M52" i="42"/>
  <c r="M51" i="42"/>
  <c r="M50" i="42"/>
  <c r="M49" i="42"/>
  <c r="M48" i="42"/>
  <c r="H34" i="47" l="1"/>
  <c r="L18" i="47"/>
  <c r="H32" i="47"/>
  <c r="P32" i="47"/>
  <c r="F40" i="47"/>
  <c r="N40" i="47"/>
  <c r="H36" i="47"/>
  <c r="P36" i="47"/>
  <c r="J37" i="47"/>
  <c r="L38" i="47"/>
  <c r="F18" i="47"/>
  <c r="N18" i="47"/>
  <c r="R20" i="47"/>
  <c r="N22" i="47"/>
  <c r="H28" i="47"/>
  <c r="P28" i="47"/>
  <c r="J24" i="47"/>
  <c r="L25" i="47"/>
  <c r="F26" i="47"/>
  <c r="N26" i="47"/>
  <c r="L33" i="47"/>
  <c r="F30" i="47"/>
  <c r="J12" i="47"/>
  <c r="R19" i="47"/>
  <c r="H30" i="47"/>
  <c r="R10" i="47"/>
  <c r="F7" i="47"/>
  <c r="N7" i="47"/>
  <c r="H8" i="47"/>
  <c r="P8" i="47"/>
  <c r="J9" i="47"/>
  <c r="P18" i="47"/>
  <c r="L34" i="47"/>
  <c r="N39" i="47"/>
  <c r="H40" i="47"/>
  <c r="H27" i="47"/>
  <c r="P27" i="47"/>
  <c r="J28" i="47"/>
  <c r="J10" i="47"/>
  <c r="L6" i="47"/>
  <c r="R9" i="47"/>
  <c r="R37" i="47"/>
  <c r="F39" i="47"/>
  <c r="P40" i="47"/>
  <c r="H11" i="47"/>
  <c r="H22" i="47"/>
  <c r="P22" i="47"/>
  <c r="J22" i="47"/>
  <c r="R18" i="47"/>
  <c r="R22" i="47"/>
  <c r="P30" i="47"/>
  <c r="L32" i="47"/>
  <c r="L13" i="47"/>
  <c r="R24" i="47"/>
  <c r="R28" i="47"/>
  <c r="R13" i="47"/>
  <c r="J21" i="47"/>
  <c r="R21" i="47"/>
  <c r="B17" i="47"/>
  <c r="L30" i="47"/>
  <c r="P34" i="47"/>
  <c r="J27" i="47"/>
  <c r="R27" i="47"/>
  <c r="L24" i="47"/>
  <c r="F25" i="47"/>
  <c r="N25" i="47"/>
  <c r="F34" i="47"/>
  <c r="N34" i="47"/>
  <c r="R30" i="47"/>
  <c r="H39" i="47"/>
  <c r="P39" i="47"/>
  <c r="J36" i="47"/>
  <c r="R36" i="47"/>
  <c r="L37" i="47"/>
  <c r="F38" i="47"/>
  <c r="L9" i="47"/>
  <c r="F6" i="47"/>
  <c r="N6" i="47"/>
  <c r="H7" i="47"/>
  <c r="P7" i="47"/>
  <c r="J8" i="47"/>
  <c r="R8" i="47"/>
  <c r="N12" i="47"/>
  <c r="H13" i="47"/>
  <c r="L22" i="47"/>
  <c r="L28" i="47"/>
  <c r="F24" i="47"/>
  <c r="N24" i="47"/>
  <c r="H25" i="47"/>
  <c r="P25" i="47"/>
  <c r="J26" i="47"/>
  <c r="R26" i="47"/>
  <c r="L27" i="47"/>
  <c r="F28" i="47"/>
  <c r="N28" i="47"/>
  <c r="H33" i="47"/>
  <c r="P33" i="47"/>
  <c r="N30" i="47"/>
  <c r="J40" i="47"/>
  <c r="R40" i="47"/>
  <c r="L36" i="47"/>
  <c r="F37" i="47"/>
  <c r="N37" i="47"/>
  <c r="H38" i="47"/>
  <c r="P38" i="47"/>
  <c r="J39" i="47"/>
  <c r="R39" i="47"/>
  <c r="L40" i="47"/>
  <c r="J19" i="47"/>
  <c r="F10" i="47"/>
  <c r="N10" i="47"/>
  <c r="H6" i="47"/>
  <c r="P6" i="47"/>
  <c r="J7" i="47"/>
  <c r="R7" i="47"/>
  <c r="L8" i="47"/>
  <c r="F9" i="47"/>
  <c r="N9" i="47"/>
  <c r="P12" i="47"/>
  <c r="F21" i="47"/>
  <c r="N21" i="47"/>
  <c r="H18" i="47"/>
  <c r="F19" i="47"/>
  <c r="N19" i="47"/>
  <c r="F27" i="47"/>
  <c r="N27" i="47"/>
  <c r="H24" i="47"/>
  <c r="P24" i="47"/>
  <c r="J25" i="47"/>
  <c r="R25" i="47"/>
  <c r="J34" i="47"/>
  <c r="R34" i="47"/>
  <c r="J30" i="47"/>
  <c r="H31" i="47"/>
  <c r="L39" i="47"/>
  <c r="F36" i="47"/>
  <c r="N36" i="47"/>
  <c r="H37" i="47"/>
  <c r="P37" i="47"/>
  <c r="J9" i="46"/>
  <c r="F11" i="46"/>
  <c r="N16" i="46"/>
  <c r="L12" i="46"/>
  <c r="J13" i="46"/>
  <c r="H14" i="46"/>
  <c r="J22" i="46"/>
  <c r="H18" i="46"/>
  <c r="F19" i="46"/>
  <c r="N19" i="46"/>
  <c r="F23" i="46"/>
  <c r="N23" i="46"/>
  <c r="L24" i="46"/>
  <c r="J25" i="46"/>
  <c r="H26" i="46"/>
  <c r="J33" i="46"/>
  <c r="F40" i="46"/>
  <c r="N40" i="46"/>
  <c r="L36" i="46"/>
  <c r="J37" i="46"/>
  <c r="H38" i="46"/>
  <c r="F15" i="46"/>
  <c r="N27" i="46"/>
  <c r="L10" i="46"/>
  <c r="J6" i="46"/>
  <c r="H7" i="46"/>
  <c r="H11" i="46"/>
  <c r="F12" i="46"/>
  <c r="L13" i="46"/>
  <c r="H15" i="46"/>
  <c r="F16" i="46"/>
  <c r="L21" i="46"/>
  <c r="N24" i="46"/>
  <c r="J26" i="46"/>
  <c r="L34" i="46"/>
  <c r="N36" i="46"/>
  <c r="J38" i="46"/>
  <c r="F9" i="46"/>
  <c r="N9" i="46"/>
  <c r="J15" i="46"/>
  <c r="H12" i="46"/>
  <c r="F13" i="46"/>
  <c r="N13" i="46"/>
  <c r="L14" i="46"/>
  <c r="F22" i="46"/>
  <c r="N22" i="46"/>
  <c r="L19" i="46"/>
  <c r="J19" i="46"/>
  <c r="J23" i="46"/>
  <c r="H24" i="46"/>
  <c r="F25" i="46"/>
  <c r="N25" i="46"/>
  <c r="L26" i="46"/>
  <c r="F27" i="46"/>
  <c r="N12" i="46"/>
  <c r="J14" i="46"/>
  <c r="H28" i="46"/>
  <c r="F24" i="46"/>
  <c r="L25" i="46"/>
  <c r="J31" i="46"/>
  <c r="H31" i="46"/>
  <c r="H35" i="46"/>
  <c r="F36" i="46"/>
  <c r="L37" i="46"/>
  <c r="H39" i="46"/>
  <c r="H10" i="46"/>
  <c r="F6" i="46"/>
  <c r="N6" i="46"/>
  <c r="L7" i="46"/>
  <c r="L11" i="46"/>
  <c r="J12" i="46"/>
  <c r="H13" i="46"/>
  <c r="F14" i="46"/>
  <c r="N14" i="46"/>
  <c r="L15" i="46"/>
  <c r="J16" i="46"/>
  <c r="H21" i="46"/>
  <c r="L28" i="46"/>
  <c r="J24" i="46"/>
  <c r="H25" i="46"/>
  <c r="F26" i="46"/>
  <c r="N26" i="46"/>
  <c r="H34" i="46"/>
  <c r="F30" i="46"/>
  <c r="N33" i="46"/>
  <c r="L35" i="46"/>
  <c r="J36" i="46"/>
  <c r="H37" i="46"/>
  <c r="F38" i="46"/>
  <c r="N38" i="46"/>
  <c r="L39" i="46"/>
  <c r="J27" i="46"/>
  <c r="F33" i="46"/>
  <c r="N34" i="46"/>
  <c r="J40" i="46"/>
  <c r="H36" i="46"/>
  <c r="F37" i="46"/>
  <c r="N37" i="46"/>
  <c r="L38" i="46"/>
  <c r="F40" i="45"/>
  <c r="F24" i="45"/>
  <c r="F25" i="45"/>
  <c r="F26" i="45"/>
  <c r="F27" i="45"/>
  <c r="F28" i="45"/>
  <c r="B35" i="45"/>
  <c r="J37" i="45"/>
  <c r="J39" i="45"/>
  <c r="H12" i="45"/>
  <c r="H24" i="45"/>
  <c r="H25" i="45"/>
  <c r="H26" i="45"/>
  <c r="H27" i="45"/>
  <c r="F35" i="45"/>
  <c r="F37" i="45"/>
  <c r="F39" i="45"/>
  <c r="F38" i="45"/>
  <c r="J24" i="45"/>
  <c r="J25" i="45"/>
  <c r="J26" i="45"/>
  <c r="J27" i="45"/>
  <c r="J28" i="45"/>
  <c r="J36" i="45"/>
  <c r="J38" i="45"/>
  <c r="J40" i="45"/>
  <c r="J12" i="45"/>
  <c r="J13" i="45"/>
  <c r="J14" i="45"/>
  <c r="J15" i="45"/>
  <c r="J16" i="45"/>
  <c r="H13" i="45"/>
  <c r="H16" i="45"/>
  <c r="F12" i="45"/>
  <c r="F13" i="45"/>
  <c r="F14" i="45"/>
  <c r="F15" i="45"/>
  <c r="F16" i="45"/>
  <c r="F18" i="45"/>
  <c r="B23" i="45"/>
  <c r="H23" i="45"/>
  <c r="L23" i="45"/>
  <c r="L24" i="45"/>
  <c r="L25" i="45"/>
  <c r="L26" i="45"/>
  <c r="L27" i="45"/>
  <c r="L28" i="45"/>
  <c r="L16" i="48"/>
  <c r="F7" i="48"/>
  <c r="F13" i="48"/>
  <c r="F15" i="48"/>
  <c r="F19" i="48"/>
  <c r="F25" i="48"/>
  <c r="F37" i="48"/>
  <c r="H6" i="48"/>
  <c r="H7" i="48"/>
  <c r="H8" i="48"/>
  <c r="H12" i="48"/>
  <c r="H18" i="48"/>
  <c r="H24" i="48"/>
  <c r="H25" i="48"/>
  <c r="H26" i="48"/>
  <c r="H27" i="48"/>
  <c r="H30" i="48"/>
  <c r="H31" i="48"/>
  <c r="H36" i="48"/>
  <c r="H37" i="48"/>
  <c r="L10" i="48"/>
  <c r="F6" i="48"/>
  <c r="F12" i="48"/>
  <c r="F14" i="48"/>
  <c r="F16" i="48"/>
  <c r="F18" i="48"/>
  <c r="F20" i="48"/>
  <c r="F24" i="48"/>
  <c r="F26" i="48"/>
  <c r="F30" i="48"/>
  <c r="F36" i="48"/>
  <c r="F38" i="48"/>
  <c r="J6" i="48"/>
  <c r="J7" i="48"/>
  <c r="J12" i="48"/>
  <c r="J13" i="48"/>
  <c r="J14" i="48"/>
  <c r="J15" i="48"/>
  <c r="J16" i="48"/>
  <c r="J18" i="48"/>
  <c r="J19" i="48"/>
  <c r="J24" i="48"/>
  <c r="J25" i="48"/>
  <c r="J26" i="48"/>
  <c r="J30" i="48"/>
  <c r="J36" i="48"/>
  <c r="J37" i="48"/>
  <c r="J38" i="48"/>
  <c r="L7" i="48"/>
  <c r="L12" i="48"/>
  <c r="L18" i="48"/>
  <c r="L24" i="48"/>
  <c r="L25" i="48"/>
  <c r="L26" i="48"/>
  <c r="L30" i="48"/>
  <c r="L36" i="48"/>
  <c r="L37" i="48"/>
  <c r="F39" i="49"/>
  <c r="F11" i="49"/>
  <c r="F15" i="49"/>
  <c r="F31" i="49"/>
  <c r="F10" i="49"/>
  <c r="F8" i="49"/>
  <c r="F17" i="49"/>
  <c r="F19" i="49"/>
  <c r="B23" i="49"/>
  <c r="F34" i="49"/>
  <c r="F12" i="49"/>
  <c r="F26" i="49"/>
  <c r="F21" i="49"/>
  <c r="F14" i="50"/>
  <c r="F12" i="50"/>
  <c r="F15" i="50"/>
  <c r="F7" i="50"/>
  <c r="F13" i="50"/>
  <c r="F28" i="50"/>
  <c r="F27" i="50"/>
  <c r="B35" i="50"/>
  <c r="F40" i="50"/>
  <c r="F11" i="50"/>
  <c r="F20" i="50"/>
  <c r="F35" i="50"/>
  <c r="F38" i="50"/>
  <c r="F29" i="50"/>
  <c r="F8" i="50"/>
  <c r="B17" i="50"/>
  <c r="F21" i="50"/>
  <c r="F23" i="50"/>
  <c r="F25" i="50"/>
  <c r="F30" i="50"/>
  <c r="F34" i="50"/>
  <c r="F5" i="50"/>
  <c r="F9" i="50"/>
  <c r="F18" i="50"/>
  <c r="F22" i="50"/>
  <c r="F31" i="50"/>
  <c r="F6" i="50"/>
  <c r="F10" i="50"/>
  <c r="F19" i="50"/>
  <c r="B23" i="50"/>
  <c r="F24" i="50"/>
  <c r="F26" i="50"/>
  <c r="F32" i="50"/>
  <c r="F5" i="51"/>
  <c r="F8" i="51"/>
  <c r="F6" i="51"/>
  <c r="F20" i="51"/>
  <c r="F30" i="51"/>
  <c r="F33" i="51"/>
  <c r="F7" i="51"/>
  <c r="F10" i="51"/>
  <c r="F34" i="51"/>
  <c r="B29" i="51"/>
  <c r="F31" i="51"/>
  <c r="B17" i="51"/>
  <c r="F18" i="51"/>
  <c r="F22" i="51"/>
  <c r="F17" i="51"/>
  <c r="F19" i="51"/>
  <c r="F24" i="51"/>
  <c r="F37" i="51"/>
  <c r="F34" i="52"/>
  <c r="F5" i="52"/>
  <c r="F10" i="52"/>
  <c r="F22" i="52"/>
  <c r="F6" i="52"/>
  <c r="F12" i="52"/>
  <c r="F20" i="52"/>
  <c r="F30" i="52"/>
  <c r="F33" i="52"/>
  <c r="F7" i="52"/>
  <c r="B29" i="52"/>
  <c r="F31" i="52"/>
  <c r="F13" i="52"/>
  <c r="B17" i="52"/>
  <c r="F18" i="52"/>
  <c r="F16" i="52"/>
  <c r="F8" i="52"/>
  <c r="F14" i="52"/>
  <c r="B23" i="52"/>
  <c r="F36" i="52"/>
  <c r="F11" i="52"/>
  <c r="F15" i="52"/>
  <c r="F17" i="52"/>
  <c r="F19" i="52"/>
  <c r="F24" i="52"/>
  <c r="F28" i="52"/>
  <c r="F21" i="53"/>
  <c r="F10" i="53"/>
  <c r="F17" i="53"/>
  <c r="F22" i="53"/>
  <c r="B17" i="53"/>
  <c r="F19" i="53"/>
  <c r="F34" i="53"/>
  <c r="F33" i="53"/>
  <c r="B5" i="53"/>
  <c r="F6" i="53"/>
  <c r="F8" i="53"/>
  <c r="F29" i="53"/>
  <c r="F31" i="53"/>
  <c r="F11" i="53"/>
  <c r="F15" i="53"/>
  <c r="F24" i="53"/>
  <c r="F28" i="53"/>
  <c r="F37" i="53"/>
  <c r="F5" i="53"/>
  <c r="F7" i="53"/>
  <c r="F12" i="53"/>
  <c r="F25" i="53"/>
  <c r="B29" i="53"/>
  <c r="F30" i="53"/>
  <c r="F32" i="53"/>
  <c r="F38" i="53"/>
  <c r="F22" i="54"/>
  <c r="F34" i="54"/>
  <c r="F17" i="54"/>
  <c r="F20" i="54"/>
  <c r="F10" i="54"/>
  <c r="F19" i="54"/>
  <c r="F18" i="54"/>
  <c r="F5" i="54"/>
  <c r="F7" i="54"/>
  <c r="B29" i="54"/>
  <c r="F30" i="54"/>
  <c r="F32" i="54"/>
  <c r="F13" i="54"/>
  <c r="F26" i="54"/>
  <c r="B5" i="54"/>
  <c r="F6" i="54"/>
  <c r="F8" i="54"/>
  <c r="F29" i="54"/>
  <c r="F31" i="54"/>
  <c r="F33" i="55"/>
  <c r="H5" i="55"/>
  <c r="F8" i="55"/>
  <c r="H9" i="55"/>
  <c r="H19" i="55"/>
  <c r="H29" i="55"/>
  <c r="J30" i="55"/>
  <c r="F32" i="55"/>
  <c r="H33" i="55"/>
  <c r="J34" i="55"/>
  <c r="J21" i="55"/>
  <c r="H18" i="55"/>
  <c r="J5" i="55"/>
  <c r="F7" i="55"/>
  <c r="H8" i="55"/>
  <c r="J9" i="55"/>
  <c r="H22" i="55"/>
  <c r="B29" i="55"/>
  <c r="F31" i="55"/>
  <c r="H32" i="55"/>
  <c r="J33" i="55"/>
  <c r="F9" i="55"/>
  <c r="H10" i="55"/>
  <c r="H34" i="55"/>
  <c r="F6" i="55"/>
  <c r="H7" i="55"/>
  <c r="J8" i="55"/>
  <c r="F10" i="55"/>
  <c r="F30" i="55"/>
  <c r="H31" i="55"/>
  <c r="J32" i="55"/>
  <c r="F34" i="55"/>
  <c r="B5" i="55"/>
  <c r="J6" i="55"/>
  <c r="J10" i="55"/>
  <c r="F12" i="55"/>
  <c r="F23" i="55"/>
  <c r="H24" i="55"/>
  <c r="J29" i="55"/>
  <c r="J31" i="55"/>
  <c r="H35" i="55"/>
  <c r="J36" i="55"/>
  <c r="F17" i="55"/>
  <c r="J17" i="55"/>
  <c r="F19" i="55"/>
  <c r="J19" i="55"/>
  <c r="H11" i="55"/>
  <c r="J12" i="55"/>
  <c r="F36" i="55"/>
  <c r="F21" i="56"/>
  <c r="F6" i="56"/>
  <c r="F18" i="56"/>
  <c r="F30" i="56"/>
  <c r="F10" i="56"/>
  <c r="F7" i="56"/>
  <c r="F19" i="56"/>
  <c r="F31" i="56"/>
  <c r="F20" i="56"/>
  <c r="F24" i="56"/>
  <c r="F5" i="56"/>
  <c r="F9" i="56"/>
  <c r="B29" i="56"/>
  <c r="F32" i="56"/>
  <c r="F34" i="56"/>
  <c r="B17" i="56"/>
  <c r="F22" i="56"/>
  <c r="B5" i="56"/>
  <c r="F8" i="56"/>
  <c r="F29" i="56"/>
  <c r="F37" i="56"/>
  <c r="F17" i="57"/>
  <c r="F29" i="57"/>
  <c r="F8" i="57"/>
  <c r="F21" i="57"/>
  <c r="F10" i="57"/>
  <c r="F22" i="57"/>
  <c r="F19" i="57"/>
  <c r="F30" i="57"/>
  <c r="F34" i="57"/>
  <c r="F33" i="57"/>
  <c r="F6" i="57"/>
  <c r="F31" i="57"/>
  <c r="F7" i="57"/>
  <c r="F18" i="57"/>
  <c r="F5" i="57"/>
  <c r="F9" i="57"/>
  <c r="B29" i="57"/>
  <c r="F32" i="57"/>
  <c r="B17" i="57"/>
  <c r="F20" i="57"/>
  <c r="B5" i="57"/>
  <c r="F14" i="57"/>
  <c r="F36" i="57"/>
  <c r="B23" i="57"/>
  <c r="F23" i="57"/>
  <c r="F27" i="57"/>
  <c r="F40" i="57"/>
  <c r="F11" i="57"/>
  <c r="F15" i="57"/>
  <c r="F24" i="57"/>
  <c r="F28" i="57"/>
  <c r="F37" i="57"/>
  <c r="F12" i="57"/>
  <c r="F16" i="57"/>
  <c r="F25" i="57"/>
  <c r="F38" i="57"/>
  <c r="F13" i="57"/>
  <c r="F26" i="57"/>
  <c r="F35" i="57"/>
  <c r="F39" i="57"/>
  <c r="B11" i="57"/>
  <c r="B35" i="57"/>
  <c r="B11" i="56"/>
  <c r="F11" i="56"/>
  <c r="F15" i="56"/>
  <c r="F28" i="56"/>
  <c r="F12" i="56"/>
  <c r="F16" i="56"/>
  <c r="F25" i="56"/>
  <c r="F38" i="56"/>
  <c r="F13" i="56"/>
  <c r="F26" i="56"/>
  <c r="B35" i="56"/>
  <c r="F35" i="56"/>
  <c r="F39" i="56"/>
  <c r="F14" i="56"/>
  <c r="F23" i="56"/>
  <c r="F27" i="56"/>
  <c r="F36" i="56"/>
  <c r="F40" i="56"/>
  <c r="B23" i="56"/>
  <c r="F14" i="55"/>
  <c r="H15" i="55"/>
  <c r="J16" i="55"/>
  <c r="B23" i="55"/>
  <c r="J23" i="55"/>
  <c r="F25" i="55"/>
  <c r="H26" i="55"/>
  <c r="J27" i="55"/>
  <c r="H37" i="55"/>
  <c r="J38" i="55"/>
  <c r="F40" i="55"/>
  <c r="J11" i="55"/>
  <c r="F13" i="55"/>
  <c r="H14" i="55"/>
  <c r="J15" i="55"/>
  <c r="F24" i="55"/>
  <c r="H25" i="55"/>
  <c r="J26" i="55"/>
  <c r="F28" i="55"/>
  <c r="F35" i="55"/>
  <c r="H36" i="55"/>
  <c r="J37" i="55"/>
  <c r="F39" i="55"/>
  <c r="H40" i="55"/>
  <c r="H13" i="55"/>
  <c r="J14" i="55"/>
  <c r="F16" i="55"/>
  <c r="J25" i="55"/>
  <c r="F27" i="55"/>
  <c r="H28" i="55"/>
  <c r="F38" i="55"/>
  <c r="H39" i="55"/>
  <c r="J40" i="55"/>
  <c r="F11" i="55"/>
  <c r="H12" i="55"/>
  <c r="J13" i="55"/>
  <c r="F15" i="55"/>
  <c r="H16" i="55"/>
  <c r="H23" i="55"/>
  <c r="J24" i="55"/>
  <c r="F26" i="55"/>
  <c r="H27" i="55"/>
  <c r="J28" i="55"/>
  <c r="J35" i="55"/>
  <c r="F37" i="55"/>
  <c r="H38" i="55"/>
  <c r="J39" i="55"/>
  <c r="B11" i="55"/>
  <c r="B35" i="55"/>
  <c r="B35" i="54"/>
  <c r="F35" i="54"/>
  <c r="F39" i="54"/>
  <c r="F14" i="54"/>
  <c r="F23" i="54"/>
  <c r="F27" i="54"/>
  <c r="F36" i="54"/>
  <c r="F40" i="54"/>
  <c r="B11" i="54"/>
  <c r="F11" i="54"/>
  <c r="F15" i="54"/>
  <c r="F24" i="54"/>
  <c r="F28" i="54"/>
  <c r="F37" i="54"/>
  <c r="F12" i="54"/>
  <c r="F16" i="54"/>
  <c r="F25" i="54"/>
  <c r="F38" i="54"/>
  <c r="B23" i="54"/>
  <c r="F16" i="53"/>
  <c r="F13" i="53"/>
  <c r="F26" i="53"/>
  <c r="F35" i="53"/>
  <c r="F39" i="53"/>
  <c r="F14" i="53"/>
  <c r="B23" i="53"/>
  <c r="F23" i="53"/>
  <c r="F27" i="53"/>
  <c r="F36" i="53"/>
  <c r="F40" i="53"/>
  <c r="B11" i="53"/>
  <c r="B35" i="53"/>
  <c r="F25" i="52"/>
  <c r="F40" i="52"/>
  <c r="B11" i="52"/>
  <c r="F23" i="52"/>
  <c r="F37" i="52"/>
  <c r="F26" i="52"/>
  <c r="F38" i="52"/>
  <c r="F27" i="52"/>
  <c r="F35" i="52"/>
  <c r="F39" i="52"/>
  <c r="B35" i="52"/>
  <c r="F12" i="51"/>
  <c r="F16" i="51"/>
  <c r="F25" i="51"/>
  <c r="F38" i="51"/>
  <c r="F13" i="51"/>
  <c r="F26" i="51"/>
  <c r="B35" i="51"/>
  <c r="F35" i="51"/>
  <c r="F39" i="51"/>
  <c r="F14" i="51"/>
  <c r="F23" i="51"/>
  <c r="B23" i="51"/>
  <c r="F27" i="51"/>
  <c r="F36" i="51"/>
  <c r="F40" i="51"/>
  <c r="B11" i="51"/>
  <c r="F11" i="51"/>
  <c r="F15" i="51"/>
  <c r="F28" i="51"/>
  <c r="B5" i="50"/>
  <c r="F17" i="50"/>
  <c r="B29" i="50"/>
  <c r="F5" i="49"/>
  <c r="F7" i="49"/>
  <c r="F9" i="49"/>
  <c r="F14" i="49"/>
  <c r="B17" i="49"/>
  <c r="F18" i="49"/>
  <c r="F20" i="49"/>
  <c r="F22" i="49"/>
  <c r="F24" i="49"/>
  <c r="F27" i="49"/>
  <c r="F29" i="49"/>
  <c r="F32" i="49"/>
  <c r="B35" i="49"/>
  <c r="F37" i="49"/>
  <c r="F40" i="49"/>
  <c r="F25" i="49"/>
  <c r="F30" i="49"/>
  <c r="B29" i="49"/>
  <c r="F35" i="49"/>
  <c r="F38" i="49"/>
  <c r="B5" i="49"/>
  <c r="F23" i="49"/>
  <c r="F28" i="49"/>
  <c r="F33" i="49"/>
  <c r="F36" i="49"/>
  <c r="B11" i="49"/>
  <c r="F13" i="49"/>
  <c r="F16" i="49"/>
  <c r="B23" i="48"/>
  <c r="H23" i="48"/>
  <c r="L23" i="48"/>
  <c r="L27" i="48"/>
  <c r="H39" i="48"/>
  <c r="H40" i="48"/>
  <c r="B5" i="48"/>
  <c r="H5" i="48"/>
  <c r="L5" i="48"/>
  <c r="L8" i="48"/>
  <c r="H9" i="48"/>
  <c r="L9" i="48"/>
  <c r="F17" i="48"/>
  <c r="J17" i="48"/>
  <c r="J20" i="48"/>
  <c r="F21" i="48"/>
  <c r="J21" i="48"/>
  <c r="B29" i="48"/>
  <c r="H29" i="48"/>
  <c r="L29" i="48"/>
  <c r="L31" i="48"/>
  <c r="H32" i="48"/>
  <c r="L32" i="48"/>
  <c r="H33" i="48"/>
  <c r="L33" i="48"/>
  <c r="J39" i="48"/>
  <c r="J40" i="48"/>
  <c r="B11" i="48"/>
  <c r="H11" i="48"/>
  <c r="L11" i="48"/>
  <c r="H13" i="48"/>
  <c r="L13" i="48"/>
  <c r="H14" i="48"/>
  <c r="L14" i="48"/>
  <c r="H15" i="48"/>
  <c r="L15" i="48"/>
  <c r="F23" i="48"/>
  <c r="J23" i="48"/>
  <c r="F27" i="48"/>
  <c r="J27" i="48"/>
  <c r="B35" i="48"/>
  <c r="H35" i="48"/>
  <c r="L35" i="48"/>
  <c r="L39" i="48"/>
  <c r="L40" i="48"/>
  <c r="F5" i="48"/>
  <c r="J5" i="48"/>
  <c r="F8" i="48"/>
  <c r="J8" i="48"/>
  <c r="F9" i="48"/>
  <c r="J9" i="48"/>
  <c r="B17" i="48"/>
  <c r="H17" i="48"/>
  <c r="L17" i="48"/>
  <c r="H19" i="48"/>
  <c r="L19" i="48"/>
  <c r="H20" i="48"/>
  <c r="L20" i="48"/>
  <c r="H21" i="48"/>
  <c r="L21" i="48"/>
  <c r="F29" i="48"/>
  <c r="J29" i="48"/>
  <c r="F31" i="48"/>
  <c r="J31" i="48"/>
  <c r="F32" i="48"/>
  <c r="J32" i="48"/>
  <c r="F33" i="48"/>
  <c r="J33" i="48"/>
  <c r="F39" i="48"/>
  <c r="F40" i="48"/>
  <c r="B11" i="47"/>
  <c r="J16" i="47"/>
  <c r="J14" i="47"/>
  <c r="J11" i="47"/>
  <c r="P15" i="47"/>
  <c r="L12" i="47"/>
  <c r="N13" i="47"/>
  <c r="F5" i="47"/>
  <c r="J5" i="47"/>
  <c r="N5" i="47"/>
  <c r="R5" i="47"/>
  <c r="H10" i="47"/>
  <c r="L10" i="47"/>
  <c r="P10" i="47"/>
  <c r="F16" i="47"/>
  <c r="F14" i="47"/>
  <c r="F11" i="47"/>
  <c r="P11" i="47"/>
  <c r="H12" i="47"/>
  <c r="R12" i="47"/>
  <c r="J13" i="47"/>
  <c r="H14" i="47"/>
  <c r="P14" i="47"/>
  <c r="J15" i="47"/>
  <c r="R15" i="47"/>
  <c r="L16" i="47"/>
  <c r="H15" i="47"/>
  <c r="L11" i="47"/>
  <c r="R16" i="47"/>
  <c r="R14" i="47"/>
  <c r="R11" i="47"/>
  <c r="F13" i="47"/>
  <c r="P13" i="47"/>
  <c r="B5" i="47"/>
  <c r="H5" i="47"/>
  <c r="L5" i="47"/>
  <c r="P5" i="47"/>
  <c r="N16" i="47"/>
  <c r="N14" i="47"/>
  <c r="N11" i="47"/>
  <c r="L14" i="47"/>
  <c r="F15" i="47"/>
  <c r="N15" i="47"/>
  <c r="H16" i="47"/>
  <c r="P16" i="47"/>
  <c r="H17" i="47"/>
  <c r="L17" i="47"/>
  <c r="P17" i="47"/>
  <c r="J18" i="47"/>
  <c r="H19" i="47"/>
  <c r="L19" i="47"/>
  <c r="P19" i="47"/>
  <c r="F20" i="47"/>
  <c r="J20" i="47"/>
  <c r="H21" i="47"/>
  <c r="L21" i="47"/>
  <c r="P21" i="47"/>
  <c r="F22" i="47"/>
  <c r="F29" i="47"/>
  <c r="J29" i="47"/>
  <c r="N29" i="47"/>
  <c r="R29" i="47"/>
  <c r="F31" i="47"/>
  <c r="J31" i="47"/>
  <c r="N31" i="47"/>
  <c r="R31" i="47"/>
  <c r="F33" i="47"/>
  <c r="J33" i="47"/>
  <c r="N33" i="47"/>
  <c r="R33" i="47"/>
  <c r="B23" i="47"/>
  <c r="H23" i="47"/>
  <c r="L23" i="47"/>
  <c r="P23" i="47"/>
  <c r="F35" i="47"/>
  <c r="J35" i="47"/>
  <c r="N35" i="47"/>
  <c r="R35" i="47"/>
  <c r="F17" i="47"/>
  <c r="J17" i="47"/>
  <c r="N17" i="47"/>
  <c r="R17" i="47"/>
  <c r="H20" i="47"/>
  <c r="L20" i="47"/>
  <c r="P20" i="47"/>
  <c r="B29" i="47"/>
  <c r="H29" i="47"/>
  <c r="L29" i="47"/>
  <c r="P29" i="47"/>
  <c r="L31" i="47"/>
  <c r="P31" i="47"/>
  <c r="F32" i="47"/>
  <c r="J32" i="47"/>
  <c r="N32" i="47"/>
  <c r="R32" i="47"/>
  <c r="F23" i="47"/>
  <c r="J23" i="47"/>
  <c r="N23" i="47"/>
  <c r="R23" i="47"/>
  <c r="H26" i="47"/>
  <c r="L26" i="47"/>
  <c r="P26" i="47"/>
  <c r="B35" i="47"/>
  <c r="H35" i="47"/>
  <c r="L35" i="47"/>
  <c r="P35" i="47"/>
  <c r="J38" i="47"/>
  <c r="N38" i="47"/>
  <c r="R38" i="47"/>
  <c r="J11" i="46"/>
  <c r="N11" i="46"/>
  <c r="N15" i="46"/>
  <c r="H16" i="46"/>
  <c r="L16" i="46"/>
  <c r="B23" i="46"/>
  <c r="H23" i="46"/>
  <c r="L23" i="46"/>
  <c r="H27" i="46"/>
  <c r="L27" i="46"/>
  <c r="F28" i="46"/>
  <c r="J28" i="46"/>
  <c r="N28" i="46"/>
  <c r="F35" i="46"/>
  <c r="J35" i="46"/>
  <c r="N35" i="46"/>
  <c r="F39" i="46"/>
  <c r="J39" i="46"/>
  <c r="N39" i="46"/>
  <c r="H40" i="46"/>
  <c r="L40" i="46"/>
  <c r="B5" i="46"/>
  <c r="H5" i="46"/>
  <c r="L5" i="46"/>
  <c r="F8" i="46"/>
  <c r="J8" i="46"/>
  <c r="N8" i="46"/>
  <c r="H9" i="46"/>
  <c r="L9" i="46"/>
  <c r="F10" i="46"/>
  <c r="J10" i="46"/>
  <c r="N10" i="46"/>
  <c r="F17" i="46"/>
  <c r="J17" i="46"/>
  <c r="N17" i="46"/>
  <c r="L18" i="46"/>
  <c r="H20" i="46"/>
  <c r="L20" i="46"/>
  <c r="F21" i="46"/>
  <c r="J21" i="46"/>
  <c r="N21" i="46"/>
  <c r="H22" i="46"/>
  <c r="L22" i="46"/>
  <c r="B29" i="46"/>
  <c r="H29" i="46"/>
  <c r="L29" i="46"/>
  <c r="J30" i="46"/>
  <c r="N30" i="46"/>
  <c r="L31" i="46"/>
  <c r="F32" i="46"/>
  <c r="J32" i="46"/>
  <c r="N32" i="46"/>
  <c r="H33" i="46"/>
  <c r="L33" i="46"/>
  <c r="F34" i="46"/>
  <c r="J34" i="46"/>
  <c r="B11" i="46"/>
  <c r="B35" i="46"/>
  <c r="F5" i="46"/>
  <c r="J5" i="46"/>
  <c r="N5" i="46"/>
  <c r="H6" i="46"/>
  <c r="L6" i="46"/>
  <c r="F7" i="46"/>
  <c r="J7" i="46"/>
  <c r="N7" i="46"/>
  <c r="H8" i="46"/>
  <c r="L8" i="46"/>
  <c r="B17" i="46"/>
  <c r="H17" i="46"/>
  <c r="L17" i="46"/>
  <c r="F18" i="46"/>
  <c r="J18" i="46"/>
  <c r="N18" i="46"/>
  <c r="H19" i="46"/>
  <c r="F20" i="46"/>
  <c r="J20" i="46"/>
  <c r="N20" i="46"/>
  <c r="F29" i="46"/>
  <c r="J29" i="46"/>
  <c r="N29" i="46"/>
  <c r="H30" i="46"/>
  <c r="L30" i="46"/>
  <c r="F31" i="46"/>
  <c r="N31" i="46"/>
  <c r="H32" i="46"/>
  <c r="L32" i="46"/>
  <c r="L18" i="45"/>
  <c r="L20" i="45"/>
  <c r="L22" i="45"/>
  <c r="J30" i="45"/>
  <c r="J31" i="45"/>
  <c r="J32" i="45"/>
  <c r="J33" i="45"/>
  <c r="J34" i="45"/>
  <c r="B11" i="45"/>
  <c r="H11" i="45"/>
  <c r="L11" i="45"/>
  <c r="L12" i="45"/>
  <c r="L13" i="45"/>
  <c r="H14" i="45"/>
  <c r="L14" i="45"/>
  <c r="H15" i="45"/>
  <c r="L15" i="45"/>
  <c r="L16" i="45"/>
  <c r="F19" i="45"/>
  <c r="F20" i="45"/>
  <c r="F21" i="45"/>
  <c r="F22" i="45"/>
  <c r="L29" i="45"/>
  <c r="B29" i="45"/>
  <c r="L30" i="45"/>
  <c r="L31" i="45"/>
  <c r="L32" i="45"/>
  <c r="L33" i="45"/>
  <c r="L34" i="45"/>
  <c r="L19" i="45"/>
  <c r="B17" i="45"/>
  <c r="H18" i="45"/>
  <c r="H19" i="45"/>
  <c r="H20" i="45"/>
  <c r="H21" i="45"/>
  <c r="H22" i="45"/>
  <c r="F30" i="45"/>
  <c r="F31" i="45"/>
  <c r="F32" i="45"/>
  <c r="F33" i="45"/>
  <c r="F34" i="45"/>
  <c r="L17" i="45"/>
  <c r="L21" i="45"/>
  <c r="F17" i="45"/>
  <c r="J18" i="45"/>
  <c r="J19" i="45"/>
  <c r="J20" i="45"/>
  <c r="J21" i="45"/>
  <c r="J22" i="45"/>
  <c r="H30" i="45"/>
  <c r="H31" i="45"/>
  <c r="H32" i="45"/>
  <c r="H33" i="45"/>
  <c r="H34" i="45"/>
  <c r="L19" i="42"/>
  <c r="F417" i="42"/>
  <c r="F426" i="42"/>
  <c r="F429" i="42"/>
  <c r="F441" i="42"/>
  <c r="F448" i="42"/>
  <c r="H420" i="42"/>
  <c r="H428" i="42"/>
  <c r="H429" i="42"/>
  <c r="H452" i="42"/>
  <c r="H42" i="42"/>
  <c r="L41" i="42"/>
  <c r="H41" i="42"/>
  <c r="L40" i="42"/>
  <c r="H40" i="42"/>
  <c r="L39" i="42"/>
  <c r="H39" i="42"/>
  <c r="L38" i="42"/>
  <c r="H38" i="42"/>
  <c r="L37" i="42"/>
  <c r="H18" i="42"/>
  <c r="L17" i="42"/>
  <c r="H17" i="42"/>
  <c r="L16" i="42"/>
  <c r="L15" i="42"/>
  <c r="H15" i="42"/>
  <c r="L14" i="42"/>
  <c r="H14" i="42"/>
  <c r="L13" i="42"/>
  <c r="L31" i="42"/>
  <c r="L7" i="42"/>
  <c r="H442" i="42"/>
  <c r="F424" i="42"/>
  <c r="F450" i="42"/>
  <c r="F430" i="42"/>
  <c r="H444" i="42"/>
  <c r="H447" i="42"/>
  <c r="H450" i="42"/>
  <c r="H445" i="42"/>
  <c r="H439" i="42"/>
  <c r="H436" i="42"/>
  <c r="H437" i="42"/>
  <c r="H433" i="42"/>
  <c r="H431" i="42"/>
  <c r="H423" i="42"/>
  <c r="H426" i="42"/>
  <c r="H421" i="42"/>
  <c r="F452" i="42"/>
  <c r="F447" i="42"/>
  <c r="F446" i="42"/>
  <c r="F445" i="42"/>
  <c r="F444" i="42"/>
  <c r="F438" i="42"/>
  <c r="F436" i="42"/>
  <c r="F435" i="42"/>
  <c r="F440" i="42"/>
  <c r="F433" i="42"/>
  <c r="F432" i="42"/>
  <c r="F434" i="42"/>
  <c r="F428" i="42"/>
  <c r="F423" i="42"/>
  <c r="F421" i="42"/>
  <c r="H449" i="42"/>
  <c r="H446" i="42"/>
  <c r="H441" i="42"/>
  <c r="H438" i="42"/>
  <c r="H430" i="42"/>
  <c r="H425" i="42"/>
  <c r="H422" i="42"/>
  <c r="H418" i="42"/>
  <c r="H419" i="42"/>
  <c r="H451" i="42"/>
  <c r="H448" i="42"/>
  <c r="H443" i="42"/>
  <c r="H440" i="42"/>
  <c r="H435" i="42"/>
  <c r="H432" i="42"/>
  <c r="H427" i="42"/>
  <c r="H424" i="42"/>
  <c r="H417" i="42"/>
  <c r="H434" i="42"/>
  <c r="F422" i="42"/>
  <c r="F420" i="42"/>
  <c r="F418" i="42"/>
  <c r="F451" i="42"/>
  <c r="F449" i="42"/>
  <c r="F443" i="42"/>
  <c r="F439" i="42"/>
  <c r="F437" i="42"/>
  <c r="F431" i="42"/>
  <c r="F427" i="42"/>
  <c r="F425" i="42"/>
  <c r="F419" i="42"/>
  <c r="J161" i="42"/>
  <c r="H137" i="42"/>
  <c r="H164" i="42"/>
  <c r="J134" i="42"/>
  <c r="J147" i="42"/>
  <c r="F133" i="42"/>
  <c r="F145" i="42"/>
  <c r="F150" i="42"/>
  <c r="F155" i="42"/>
  <c r="H130" i="42"/>
  <c r="H141" i="42"/>
  <c r="H142" i="42"/>
  <c r="H149" i="42"/>
  <c r="H157" i="42"/>
  <c r="H161" i="42"/>
  <c r="J132" i="42"/>
  <c r="J141" i="42"/>
  <c r="J144" i="42"/>
  <c r="J159" i="42"/>
  <c r="J165" i="42"/>
  <c r="L89" i="42"/>
  <c r="J145" i="42"/>
  <c r="J163" i="42"/>
  <c r="H153" i="42"/>
  <c r="J156" i="42"/>
  <c r="H154" i="42"/>
  <c r="H133" i="42"/>
  <c r="J143" i="42"/>
  <c r="J154" i="42"/>
  <c r="H53" i="42"/>
  <c r="J65" i="42"/>
  <c r="H68" i="42"/>
  <c r="F74" i="42"/>
  <c r="F91" i="42"/>
  <c r="F95" i="42"/>
  <c r="F103" i="42"/>
  <c r="F110" i="42"/>
  <c r="F115" i="42"/>
  <c r="F123" i="42"/>
  <c r="H103" i="42"/>
  <c r="H118" i="42"/>
  <c r="H121" i="42"/>
  <c r="J97" i="42"/>
  <c r="J108" i="42"/>
  <c r="L97" i="42"/>
  <c r="L107" i="42"/>
  <c r="L122" i="42"/>
  <c r="J136" i="42"/>
  <c r="J164" i="42"/>
  <c r="J158" i="42"/>
  <c r="J152" i="42"/>
  <c r="J146" i="42"/>
  <c r="J139" i="42"/>
  <c r="H165" i="42"/>
  <c r="H158" i="42"/>
  <c r="H150" i="42"/>
  <c r="H146" i="42"/>
  <c r="H138" i="42"/>
  <c r="H134" i="42"/>
  <c r="F163" i="42"/>
  <c r="F158" i="42"/>
  <c r="F146" i="42"/>
  <c r="F140" i="42"/>
  <c r="F134" i="42"/>
  <c r="J131" i="42"/>
  <c r="J138" i="42"/>
  <c r="J140" i="42"/>
  <c r="J149" i="42"/>
  <c r="J151" i="42"/>
  <c r="J160" i="42"/>
  <c r="J133" i="42"/>
  <c r="J135" i="42"/>
  <c r="J142" i="42"/>
  <c r="J148" i="42"/>
  <c r="J153" i="42"/>
  <c r="J155" i="42"/>
  <c r="J162" i="42"/>
  <c r="J130" i="42"/>
  <c r="J137" i="42"/>
  <c r="J150" i="42"/>
  <c r="J157" i="42"/>
  <c r="H132" i="42"/>
  <c r="H136" i="42"/>
  <c r="H140" i="42"/>
  <c r="H144" i="42"/>
  <c r="H148" i="42"/>
  <c r="H152" i="42"/>
  <c r="H156" i="42"/>
  <c r="H160" i="42"/>
  <c r="H131" i="42"/>
  <c r="H135" i="42"/>
  <c r="H139" i="42"/>
  <c r="H143" i="42"/>
  <c r="H147" i="42"/>
  <c r="H151" i="42"/>
  <c r="H155" i="42"/>
  <c r="H159" i="42"/>
  <c r="H163" i="42"/>
  <c r="H145" i="42"/>
  <c r="H162" i="42"/>
  <c r="F164" i="42"/>
  <c r="F165" i="42"/>
  <c r="F130" i="42"/>
  <c r="F132" i="42"/>
  <c r="F135" i="42"/>
  <c r="F137" i="42"/>
  <c r="F139" i="42"/>
  <c r="F141" i="42"/>
  <c r="F142" i="42"/>
  <c r="F144" i="42"/>
  <c r="F147" i="42"/>
  <c r="F149" i="42"/>
  <c r="F151" i="42"/>
  <c r="F152" i="42"/>
  <c r="F153" i="42"/>
  <c r="F154" i="42"/>
  <c r="F156" i="42"/>
  <c r="F157" i="42"/>
  <c r="F159" i="42"/>
  <c r="F160" i="42"/>
  <c r="F161" i="42"/>
  <c r="F162" i="42"/>
  <c r="F131" i="42"/>
  <c r="F136" i="42"/>
  <c r="F138" i="42"/>
  <c r="F143" i="42"/>
  <c r="F148" i="42"/>
  <c r="P121" i="42"/>
  <c r="P109" i="42"/>
  <c r="P97" i="42"/>
  <c r="N121" i="42"/>
  <c r="N117" i="42"/>
  <c r="N109" i="42"/>
  <c r="N97" i="42"/>
  <c r="N93" i="42"/>
  <c r="E554" i="42"/>
  <c r="E558" i="42"/>
  <c r="E570" i="42"/>
  <c r="H122" i="42"/>
  <c r="F236" i="42"/>
  <c r="F348" i="42"/>
  <c r="N105" i="42"/>
  <c r="P93" i="42"/>
  <c r="P105" i="42"/>
  <c r="P117" i="42"/>
  <c r="E574" i="42"/>
  <c r="L112" i="42"/>
  <c r="H89" i="42"/>
  <c r="H52" i="42"/>
  <c r="J48" i="42"/>
  <c r="L52" i="42"/>
  <c r="F54" i="42"/>
  <c r="J55" i="42"/>
  <c r="L58" i="42"/>
  <c r="H65" i="42"/>
  <c r="J62" i="42"/>
  <c r="F66" i="42"/>
  <c r="H66" i="42"/>
  <c r="L71" i="42"/>
  <c r="J76" i="42"/>
  <c r="J78" i="42"/>
  <c r="L117" i="42"/>
  <c r="J71" i="42"/>
  <c r="H105" i="42"/>
  <c r="J106" i="42"/>
  <c r="L92" i="42"/>
  <c r="N89" i="42"/>
  <c r="P89" i="42"/>
  <c r="E550" i="42"/>
  <c r="E562" i="42"/>
  <c r="L82" i="42"/>
  <c r="H120" i="42"/>
  <c r="F238" i="42"/>
  <c r="B347" i="42"/>
  <c r="N90" i="42"/>
  <c r="N94" i="42"/>
  <c r="N98" i="42"/>
  <c r="N102" i="42"/>
  <c r="N106" i="42"/>
  <c r="N110" i="42"/>
  <c r="N114" i="42"/>
  <c r="N118" i="42"/>
  <c r="N122" i="42"/>
  <c r="P90" i="42"/>
  <c r="P94" i="42"/>
  <c r="P98" i="42"/>
  <c r="P102" i="42"/>
  <c r="P106" i="42"/>
  <c r="P110" i="42"/>
  <c r="P114" i="42"/>
  <c r="P118" i="42"/>
  <c r="P122" i="42"/>
  <c r="F352" i="42"/>
  <c r="J115" i="42"/>
  <c r="L115" i="42"/>
  <c r="N113" i="42"/>
  <c r="P113" i="42"/>
  <c r="J60" i="42"/>
  <c r="F350" i="42"/>
  <c r="F122" i="42"/>
  <c r="N91" i="42"/>
  <c r="N95" i="42"/>
  <c r="N99" i="42"/>
  <c r="N103" i="42"/>
  <c r="N107" i="42"/>
  <c r="N111" i="42"/>
  <c r="N115" i="42"/>
  <c r="N119" i="42"/>
  <c r="N123" i="42"/>
  <c r="P91" i="42"/>
  <c r="P95" i="42"/>
  <c r="P99" i="42"/>
  <c r="P103" i="42"/>
  <c r="P107" i="42"/>
  <c r="P111" i="42"/>
  <c r="P115" i="42"/>
  <c r="P119" i="42"/>
  <c r="P123" i="42"/>
  <c r="H51" i="42"/>
  <c r="J77" i="42"/>
  <c r="L81" i="42"/>
  <c r="J92" i="42"/>
  <c r="L103" i="42"/>
  <c r="N101" i="42"/>
  <c r="P101" i="42"/>
  <c r="E556" i="42"/>
  <c r="F58" i="42"/>
  <c r="F70" i="42"/>
  <c r="L76" i="42"/>
  <c r="F404" i="42"/>
  <c r="B458" i="42"/>
  <c r="J94" i="42"/>
  <c r="F98" i="42"/>
  <c r="N92" i="42"/>
  <c r="N96" i="42"/>
  <c r="N100" i="42"/>
  <c r="N104" i="42"/>
  <c r="N108" i="42"/>
  <c r="N112" i="42"/>
  <c r="N116" i="42"/>
  <c r="N120" i="42"/>
  <c r="N124" i="42"/>
  <c r="P92" i="42"/>
  <c r="P96" i="42"/>
  <c r="P100" i="42"/>
  <c r="P104" i="42"/>
  <c r="P108" i="42"/>
  <c r="P112" i="42"/>
  <c r="P116" i="42"/>
  <c r="P120" i="42"/>
  <c r="P124" i="42"/>
  <c r="F240" i="42"/>
  <c r="F298" i="42"/>
  <c r="E542" i="42"/>
  <c r="E560" i="42"/>
  <c r="E572" i="42"/>
  <c r="E575" i="42"/>
  <c r="H50" i="42"/>
  <c r="L63" i="42"/>
  <c r="H67" i="42"/>
  <c r="H90" i="42"/>
  <c r="L94" i="42"/>
  <c r="H104" i="42"/>
  <c r="H106" i="42"/>
  <c r="F119" i="42"/>
  <c r="F241" i="42"/>
  <c r="F295" i="42"/>
  <c r="F299" i="42"/>
  <c r="F351" i="42"/>
  <c r="F360" i="42"/>
  <c r="F377" i="42"/>
  <c r="F401" i="42"/>
  <c r="F459" i="42"/>
  <c r="F512" i="42"/>
  <c r="H91" i="42"/>
  <c r="F318" i="42"/>
  <c r="E540" i="42"/>
  <c r="E544" i="42"/>
  <c r="E569" i="42"/>
  <c r="E566" i="42"/>
  <c r="E568" i="42"/>
  <c r="L67" i="42"/>
  <c r="H69" i="42"/>
  <c r="L73" i="42"/>
  <c r="J81" i="42"/>
  <c r="F99" i="42"/>
  <c r="J102" i="42"/>
  <c r="F111" i="42"/>
  <c r="J113" i="42"/>
  <c r="H119" i="42"/>
  <c r="F296" i="42"/>
  <c r="F402" i="42"/>
  <c r="J431" i="42"/>
  <c r="F484" i="42"/>
  <c r="F501" i="42"/>
  <c r="F513" i="42"/>
  <c r="F405" i="42"/>
  <c r="E552" i="42"/>
  <c r="E564" i="42"/>
  <c r="E571" i="42"/>
  <c r="E573" i="42"/>
  <c r="J49" i="42"/>
  <c r="F62" i="42"/>
  <c r="L102" i="42"/>
  <c r="F107" i="42"/>
  <c r="J118" i="42"/>
  <c r="L156" i="42"/>
  <c r="F185" i="42"/>
  <c r="F189" i="42"/>
  <c r="F268" i="42"/>
  <c r="F297" i="42"/>
  <c r="F403" i="42"/>
  <c r="L123" i="42"/>
  <c r="L118" i="42"/>
  <c r="L110" i="42"/>
  <c r="L105" i="42"/>
  <c r="L104" i="42"/>
  <c r="L100" i="42"/>
  <c r="L93" i="42"/>
  <c r="J123" i="42"/>
  <c r="J124" i="42"/>
  <c r="J117" i="42"/>
  <c r="J109" i="42"/>
  <c r="J105" i="42"/>
  <c r="J99" i="42"/>
  <c r="J93" i="42"/>
  <c r="H123" i="42"/>
  <c r="H117" i="42"/>
  <c r="H110" i="42"/>
  <c r="H102" i="42"/>
  <c r="H100" i="42"/>
  <c r="H93" i="42"/>
  <c r="F124" i="42"/>
  <c r="F118" i="42"/>
  <c r="F112" i="42"/>
  <c r="F106" i="42"/>
  <c r="F100" i="42"/>
  <c r="F94" i="42"/>
  <c r="L91" i="42"/>
  <c r="L96" i="42"/>
  <c r="L99" i="42"/>
  <c r="L101" i="42"/>
  <c r="L106" i="42"/>
  <c r="L109" i="42"/>
  <c r="L114" i="42"/>
  <c r="L121" i="42"/>
  <c r="L90" i="42"/>
  <c r="L98" i="42"/>
  <c r="L111" i="42"/>
  <c r="L116" i="42"/>
  <c r="L120" i="42"/>
  <c r="L124" i="42"/>
  <c r="L95" i="42"/>
  <c r="L108" i="42"/>
  <c r="L113" i="42"/>
  <c r="L119" i="42"/>
  <c r="J89" i="42"/>
  <c r="J90" i="42"/>
  <c r="J91" i="42"/>
  <c r="J96" i="42"/>
  <c r="J101" i="42"/>
  <c r="J103" i="42"/>
  <c r="J104" i="42"/>
  <c r="J107" i="42"/>
  <c r="J112" i="42"/>
  <c r="J119" i="42"/>
  <c r="J120" i="42"/>
  <c r="J121" i="42"/>
  <c r="J122" i="42"/>
  <c r="J95" i="42"/>
  <c r="J100" i="42"/>
  <c r="J110" i="42"/>
  <c r="J111" i="42"/>
  <c r="J116" i="42"/>
  <c r="J98" i="42"/>
  <c r="J114" i="42"/>
  <c r="H92" i="42"/>
  <c r="H108" i="42"/>
  <c r="H124" i="42"/>
  <c r="H94" i="42"/>
  <c r="H107" i="42"/>
  <c r="H109" i="42"/>
  <c r="H95" i="42"/>
  <c r="H96" i="42"/>
  <c r="H97" i="42"/>
  <c r="H98" i="42"/>
  <c r="H111" i="42"/>
  <c r="H112" i="42"/>
  <c r="H113" i="42"/>
  <c r="H114" i="42"/>
  <c r="H99" i="42"/>
  <c r="H101" i="42"/>
  <c r="H115" i="42"/>
  <c r="H116" i="42"/>
  <c r="F92" i="42"/>
  <c r="F96" i="42"/>
  <c r="F104" i="42"/>
  <c r="F108" i="42"/>
  <c r="F116" i="42"/>
  <c r="F120" i="42"/>
  <c r="F93" i="42"/>
  <c r="F101" i="42"/>
  <c r="F109" i="42"/>
  <c r="F117" i="42"/>
  <c r="F121" i="42"/>
  <c r="F89" i="42"/>
  <c r="F97" i="42"/>
  <c r="F105" i="42"/>
  <c r="F113" i="42"/>
  <c r="F90" i="42"/>
  <c r="F102" i="42"/>
  <c r="F114" i="42"/>
  <c r="L83" i="42"/>
  <c r="H81" i="42"/>
  <c r="H82" i="42"/>
  <c r="F81" i="42"/>
  <c r="F83" i="42"/>
  <c r="F78" i="42"/>
  <c r="H83" i="42"/>
  <c r="F82" i="42"/>
  <c r="H72" i="42"/>
  <c r="H76" i="42"/>
  <c r="F77" i="42"/>
  <c r="L68" i="42"/>
  <c r="J70" i="42"/>
  <c r="H70" i="42"/>
  <c r="F69" i="42"/>
  <c r="F71" i="42"/>
  <c r="L61" i="42"/>
  <c r="J64" i="42"/>
  <c r="H64" i="42"/>
  <c r="F65" i="42"/>
  <c r="L56" i="42"/>
  <c r="J56" i="42"/>
  <c r="H56" i="42"/>
  <c r="F59" i="42"/>
  <c r="L53" i="42"/>
  <c r="J52" i="42"/>
  <c r="H49" i="42"/>
  <c r="F50" i="42"/>
  <c r="F53" i="42"/>
  <c r="L51" i="42"/>
  <c r="L55" i="42"/>
  <c r="L57" i="42"/>
  <c r="L60" i="42"/>
  <c r="L65" i="42"/>
  <c r="L66" i="42"/>
  <c r="L70" i="42"/>
  <c r="L75" i="42"/>
  <c r="L78" i="42"/>
  <c r="L80" i="42"/>
  <c r="L49" i="42"/>
  <c r="L50" i="42"/>
  <c r="L54" i="42"/>
  <c r="L59" i="42"/>
  <c r="L62" i="42"/>
  <c r="L64" i="42"/>
  <c r="L69" i="42"/>
  <c r="L72" i="42"/>
  <c r="L77" i="42"/>
  <c r="L48" i="42"/>
  <c r="L74" i="42"/>
  <c r="L79" i="42"/>
  <c r="J50" i="42"/>
  <c r="J51" i="42"/>
  <c r="J53" i="42"/>
  <c r="J54" i="42"/>
  <c r="J59" i="42"/>
  <c r="J66" i="42"/>
  <c r="J67" i="42"/>
  <c r="J68" i="42"/>
  <c r="J69" i="42"/>
  <c r="J75" i="42"/>
  <c r="J80" i="42"/>
  <c r="J82" i="42"/>
  <c r="J83" i="42"/>
  <c r="J57" i="42"/>
  <c r="J58" i="42"/>
  <c r="J63" i="42"/>
  <c r="J73" i="42"/>
  <c r="J74" i="42"/>
  <c r="J79" i="42"/>
  <c r="J61" i="42"/>
  <c r="J72" i="42"/>
  <c r="H55" i="42"/>
  <c r="H73" i="42"/>
  <c r="H54" i="42"/>
  <c r="H57" i="42"/>
  <c r="H71" i="42"/>
  <c r="H58" i="42"/>
  <c r="H59" i="42"/>
  <c r="H60" i="42"/>
  <c r="H61" i="42"/>
  <c r="H74" i="42"/>
  <c r="H75" i="42"/>
  <c r="H77" i="42"/>
  <c r="H48" i="42"/>
  <c r="H62" i="42"/>
  <c r="H63" i="42"/>
  <c r="H78" i="42"/>
  <c r="H79" i="42"/>
  <c r="H80" i="42"/>
  <c r="F51" i="42"/>
  <c r="F55" i="42"/>
  <c r="F63" i="42"/>
  <c r="F67" i="42"/>
  <c r="F75" i="42"/>
  <c r="F79" i="42"/>
  <c r="F48" i="42"/>
  <c r="F56" i="42"/>
  <c r="F68" i="42"/>
  <c r="F80" i="42"/>
  <c r="F52" i="42"/>
  <c r="F60" i="42"/>
  <c r="F64" i="42"/>
  <c r="F72" i="42"/>
  <c r="F76" i="42"/>
  <c r="F49" i="42"/>
  <c r="F57" i="42"/>
  <c r="F61" i="42"/>
  <c r="F73" i="42"/>
  <c r="F322" i="42"/>
  <c r="F381" i="42"/>
  <c r="F461" i="42"/>
  <c r="F515" i="42"/>
  <c r="E546" i="42"/>
  <c r="L157" i="42"/>
  <c r="F215" i="42"/>
  <c r="B265" i="42"/>
  <c r="F269" i="42"/>
  <c r="B294" i="42"/>
  <c r="F319" i="42"/>
  <c r="F323" i="42"/>
  <c r="F378" i="42"/>
  <c r="F390" i="42"/>
  <c r="B394" i="42"/>
  <c r="F400" i="42"/>
  <c r="F407" i="42"/>
  <c r="J420" i="42"/>
  <c r="J432" i="42"/>
  <c r="F485" i="42"/>
  <c r="F524" i="42"/>
  <c r="B154" i="42"/>
  <c r="L158" i="42"/>
  <c r="F195" i="42"/>
  <c r="B236" i="42"/>
  <c r="F237" i="42"/>
  <c r="F239" i="42"/>
  <c r="F254" i="42"/>
  <c r="F266" i="42"/>
  <c r="F270" i="42"/>
  <c r="F320" i="42"/>
  <c r="F347" i="42"/>
  <c r="F349" i="42"/>
  <c r="F379" i="42"/>
  <c r="J429" i="42"/>
  <c r="J433" i="42"/>
  <c r="F460" i="42"/>
  <c r="B482" i="42"/>
  <c r="F486" i="42"/>
  <c r="R114" i="42"/>
  <c r="L155" i="42"/>
  <c r="L159" i="42"/>
  <c r="F267" i="42"/>
  <c r="F279" i="42"/>
  <c r="F294" i="42"/>
  <c r="F301" i="42"/>
  <c r="F309" i="42"/>
  <c r="F321" i="42"/>
  <c r="B376" i="42"/>
  <c r="F380" i="42"/>
  <c r="B400" i="42"/>
  <c r="J430" i="42"/>
  <c r="J434" i="42"/>
  <c r="F462" i="42"/>
  <c r="F463" i="42"/>
  <c r="F471" i="42"/>
  <c r="F483" i="42"/>
  <c r="F487" i="42"/>
  <c r="F511" i="42"/>
  <c r="E545" i="42"/>
  <c r="E549" i="42"/>
  <c r="E553" i="42"/>
  <c r="E557" i="42"/>
  <c r="E561" i="42"/>
  <c r="R115" i="42"/>
  <c r="L154" i="42"/>
  <c r="B201" i="42"/>
  <c r="F265" i="42"/>
  <c r="B318" i="42"/>
  <c r="F327" i="42"/>
  <c r="F376" i="42"/>
  <c r="J425" i="42"/>
  <c r="B429" i="42"/>
  <c r="F482" i="42"/>
  <c r="N55" i="42"/>
  <c r="N67" i="42"/>
  <c r="N79" i="42"/>
  <c r="R108" i="42"/>
  <c r="R120" i="42"/>
  <c r="L137" i="42"/>
  <c r="L145" i="42"/>
  <c r="B195" i="42"/>
  <c r="F218" i="42"/>
  <c r="F243" i="42"/>
  <c r="B341" i="42"/>
  <c r="F354" i="42"/>
  <c r="F458" i="42"/>
  <c r="B511" i="42"/>
  <c r="R97" i="42"/>
  <c r="L150" i="42"/>
  <c r="L163" i="42"/>
  <c r="F172" i="42"/>
  <c r="F180" i="42"/>
  <c r="F184" i="42"/>
  <c r="F188" i="42"/>
  <c r="F253" i="42"/>
  <c r="F257" i="42"/>
  <c r="F359" i="42"/>
  <c r="F367" i="42"/>
  <c r="F385" i="42"/>
  <c r="F516" i="42"/>
  <c r="N59" i="42"/>
  <c r="N52" i="42"/>
  <c r="N56" i="42"/>
  <c r="N49" i="42"/>
  <c r="N61" i="42"/>
  <c r="N73" i="42"/>
  <c r="N81" i="42"/>
  <c r="R90" i="42"/>
  <c r="R98" i="42"/>
  <c r="R102" i="42"/>
  <c r="R110" i="42"/>
  <c r="R118" i="42"/>
  <c r="R122" i="42"/>
  <c r="L131" i="42"/>
  <c r="L139" i="42"/>
  <c r="L143" i="42"/>
  <c r="L147" i="42"/>
  <c r="F173" i="42"/>
  <c r="F193" i="42"/>
  <c r="B212" i="42"/>
  <c r="F213" i="42"/>
  <c r="F258" i="42"/>
  <c r="B335" i="42"/>
  <c r="F335" i="42"/>
  <c r="F339" i="42"/>
  <c r="F364" i="42"/>
  <c r="F398" i="42"/>
  <c r="F411" i="42"/>
  <c r="B441" i="42"/>
  <c r="J441" i="42"/>
  <c r="J445" i="42"/>
  <c r="F475" i="42"/>
  <c r="F528" i="42"/>
  <c r="N65" i="42"/>
  <c r="N68" i="42"/>
  <c r="N76" i="42"/>
  <c r="N80" i="42"/>
  <c r="R94" i="42"/>
  <c r="E551" i="42"/>
  <c r="N57" i="42"/>
  <c r="N69" i="42"/>
  <c r="E541" i="42"/>
  <c r="E543" i="42"/>
  <c r="E547" i="42"/>
  <c r="E548" i="42"/>
  <c r="E555" i="42"/>
  <c r="E559" i="42"/>
  <c r="E563" i="42"/>
  <c r="E565" i="42"/>
  <c r="E567" i="42"/>
  <c r="N54" i="42"/>
  <c r="N58" i="42"/>
  <c r="B66" i="42"/>
  <c r="N70" i="42"/>
  <c r="N78" i="42"/>
  <c r="N82" i="42"/>
  <c r="B95" i="42"/>
  <c r="R99" i="42"/>
  <c r="R107" i="42"/>
  <c r="R111" i="42"/>
  <c r="R113" i="42"/>
  <c r="B119" i="42"/>
  <c r="L144" i="42"/>
  <c r="F186" i="42"/>
  <c r="F197" i="42"/>
  <c r="F205" i="42"/>
  <c r="F217" i="42"/>
  <c r="F255" i="42"/>
  <c r="F280" i="42"/>
  <c r="F306" i="42"/>
  <c r="F310" i="42"/>
  <c r="F336" i="42"/>
  <c r="F340" i="42"/>
  <c r="F361" i="42"/>
  <c r="F391" i="42"/>
  <c r="J417" i="42"/>
  <c r="J421" i="42"/>
  <c r="J442" i="42"/>
  <c r="J446" i="42"/>
  <c r="F472" i="42"/>
  <c r="F502" i="42"/>
  <c r="F525" i="42"/>
  <c r="N71" i="42"/>
  <c r="N83" i="42"/>
  <c r="R96" i="42"/>
  <c r="R100" i="42"/>
  <c r="R112" i="42"/>
  <c r="R124" i="42"/>
  <c r="L141" i="42"/>
  <c r="F176" i="42"/>
  <c r="B171" i="42"/>
  <c r="F171" i="42"/>
  <c r="B183" i="42"/>
  <c r="F183" i="42"/>
  <c r="F187" i="42"/>
  <c r="F222" i="42"/>
  <c r="F256" i="42"/>
  <c r="B277" i="42"/>
  <c r="F277" i="42"/>
  <c r="F281" i="42"/>
  <c r="F307" i="42"/>
  <c r="F311" i="42"/>
  <c r="F337" i="42"/>
  <c r="F345" i="42"/>
  <c r="F358" i="42"/>
  <c r="F362" i="42"/>
  <c r="B388" i="42"/>
  <c r="F388" i="42"/>
  <c r="F392" i="42"/>
  <c r="J418" i="42"/>
  <c r="J422" i="42"/>
  <c r="J443" i="42"/>
  <c r="F473" i="42"/>
  <c r="B499" i="42"/>
  <c r="F499" i="42"/>
  <c r="F503" i="42"/>
  <c r="F526" i="42"/>
  <c r="R105" i="42"/>
  <c r="R109" i="42"/>
  <c r="B113" i="42"/>
  <c r="R121" i="42"/>
  <c r="L142" i="42"/>
  <c r="B142" i="42"/>
  <c r="L146" i="42"/>
  <c r="F278" i="42"/>
  <c r="F282" i="42"/>
  <c r="F308" i="42"/>
  <c r="F338" i="42"/>
  <c r="F363" i="42"/>
  <c r="F389" i="42"/>
  <c r="F393" i="42"/>
  <c r="J419" i="42"/>
  <c r="J444" i="42"/>
  <c r="F470" i="42"/>
  <c r="F474" i="42"/>
  <c r="F500" i="42"/>
  <c r="F504" i="42"/>
  <c r="F523" i="42"/>
  <c r="F527" i="42"/>
  <c r="L134" i="42"/>
  <c r="L138" i="42"/>
  <c r="L151" i="42"/>
  <c r="L160" i="42"/>
  <c r="L164" i="42"/>
  <c r="B177" i="42"/>
  <c r="F181" i="42"/>
  <c r="F190" i="42"/>
  <c r="F194" i="42"/>
  <c r="F202" i="42"/>
  <c r="F206" i="42"/>
  <c r="F219" i="42"/>
  <c r="B253" i="42"/>
  <c r="F302" i="42"/>
  <c r="B306" i="42"/>
  <c r="F315" i="42"/>
  <c r="F324" i="42"/>
  <c r="F328" i="42"/>
  <c r="F342" i="42"/>
  <c r="F346" i="42"/>
  <c r="F355" i="42"/>
  <c r="B359" i="42"/>
  <c r="F368" i="42"/>
  <c r="F382" i="42"/>
  <c r="F386" i="42"/>
  <c r="F395" i="42"/>
  <c r="F399" i="42"/>
  <c r="F408" i="42"/>
  <c r="B417" i="42"/>
  <c r="B470" i="42"/>
  <c r="B523" i="42"/>
  <c r="B148" i="42"/>
  <c r="L152" i="42"/>
  <c r="L161" i="42"/>
  <c r="L165" i="42"/>
  <c r="F178" i="42"/>
  <c r="F182" i="42"/>
  <c r="F191" i="42"/>
  <c r="F199" i="42"/>
  <c r="F203" i="42"/>
  <c r="F214" i="42"/>
  <c r="F229" i="42"/>
  <c r="F245" i="42"/>
  <c r="F272" i="42"/>
  <c r="F285" i="42"/>
  <c r="F325" i="42"/>
  <c r="F329" i="42"/>
  <c r="F343" i="42"/>
  <c r="F356" i="42"/>
  <c r="B365" i="42"/>
  <c r="F369" i="42"/>
  <c r="F383" i="42"/>
  <c r="F387" i="42"/>
  <c r="F396" i="42"/>
  <c r="F409" i="42"/>
  <c r="B423" i="42"/>
  <c r="F514" i="42"/>
  <c r="R123" i="42"/>
  <c r="L136" i="42"/>
  <c r="L140" i="42"/>
  <c r="L149" i="42"/>
  <c r="L153" i="42"/>
  <c r="L162" i="42"/>
  <c r="F179" i="42"/>
  <c r="F192" i="42"/>
  <c r="F200" i="42"/>
  <c r="F204" i="42"/>
  <c r="F216" i="42"/>
  <c r="F300" i="42"/>
  <c r="F304" i="42"/>
  <c r="F313" i="42"/>
  <c r="F317" i="42"/>
  <c r="F326" i="42"/>
  <c r="F344" i="42"/>
  <c r="F353" i="42"/>
  <c r="F357" i="42"/>
  <c r="F366" i="42"/>
  <c r="F370" i="42"/>
  <c r="F384" i="42"/>
  <c r="F397" i="42"/>
  <c r="F406" i="42"/>
  <c r="F410" i="42"/>
  <c r="J424" i="42"/>
  <c r="J437" i="42"/>
  <c r="J450" i="42"/>
  <c r="F477" i="42"/>
  <c r="F490" i="42"/>
  <c r="F508" i="42"/>
  <c r="F530" i="42"/>
  <c r="B48" i="42"/>
  <c r="N51" i="42"/>
  <c r="N53" i="42"/>
  <c r="N60" i="42"/>
  <c r="N62" i="42"/>
  <c r="N64" i="42"/>
  <c r="B72" i="42"/>
  <c r="N75" i="42"/>
  <c r="N77" i="42"/>
  <c r="R89" i="42"/>
  <c r="R91" i="42"/>
  <c r="R93" i="42"/>
  <c r="B101" i="42"/>
  <c r="R104" i="42"/>
  <c r="R106" i="42"/>
  <c r="R117" i="42"/>
  <c r="B130" i="42"/>
  <c r="L133" i="42"/>
  <c r="L135" i="42"/>
  <c r="F175" i="42"/>
  <c r="B230" i="42"/>
  <c r="F230" i="42"/>
  <c r="F234" i="42"/>
  <c r="F247" i="42"/>
  <c r="F261" i="42"/>
  <c r="F274" i="42"/>
  <c r="B283" i="42"/>
  <c r="F283" i="42"/>
  <c r="F287" i="42"/>
  <c r="F305" i="42"/>
  <c r="F314" i="42"/>
  <c r="B54" i="42"/>
  <c r="N66" i="42"/>
  <c r="B78" i="42"/>
  <c r="R95" i="42"/>
  <c r="B107" i="42"/>
  <c r="R119" i="42"/>
  <c r="B136" i="42"/>
  <c r="L148" i="42"/>
  <c r="B160" i="42"/>
  <c r="F177" i="42"/>
  <c r="B189" i="42"/>
  <c r="F201" i="42"/>
  <c r="B218" i="42"/>
  <c r="F224" i="42"/>
  <c r="F226" i="42"/>
  <c r="F228" i="42"/>
  <c r="F231" i="42"/>
  <c r="F235" i="42"/>
  <c r="F244" i="42"/>
  <c r="F262" i="42"/>
  <c r="F271" i="42"/>
  <c r="F275" i="42"/>
  <c r="F284" i="42"/>
  <c r="F288" i="42"/>
  <c r="N48" i="42"/>
  <c r="N50" i="42"/>
  <c r="B60" i="42"/>
  <c r="N63" i="42"/>
  <c r="N72" i="42"/>
  <c r="N74" i="42"/>
  <c r="B89" i="42"/>
  <c r="R92" i="42"/>
  <c r="R101" i="42"/>
  <c r="R103" i="42"/>
  <c r="R116" i="42"/>
  <c r="L130" i="42"/>
  <c r="L132" i="42"/>
  <c r="F174" i="42"/>
  <c r="F196" i="42"/>
  <c r="F198" i="42"/>
  <c r="F212" i="42"/>
  <c r="F220" i="42"/>
  <c r="F223" i="42"/>
  <c r="F232" i="42"/>
  <c r="B259" i="42"/>
  <c r="F259" i="42"/>
  <c r="F263" i="42"/>
  <c r="F276" i="42"/>
  <c r="F303" i="42"/>
  <c r="B312" i="42"/>
  <c r="F312" i="42"/>
  <c r="F316" i="42"/>
  <c r="F221" i="42"/>
  <c r="B224" i="42"/>
  <c r="F225" i="42"/>
  <c r="F227" i="42"/>
  <c r="F233" i="42"/>
  <c r="F242" i="42"/>
  <c r="B242" i="42"/>
  <c r="F246" i="42"/>
  <c r="F260" i="42"/>
  <c r="F264" i="42"/>
  <c r="F273" i="42"/>
  <c r="F286" i="42"/>
  <c r="J428" i="42"/>
  <c r="B464" i="42"/>
  <c r="F464" i="42"/>
  <c r="F468" i="42"/>
  <c r="F481" i="42"/>
  <c r="B517" i="42"/>
  <c r="F517" i="42"/>
  <c r="F521" i="42"/>
  <c r="F534" i="42"/>
  <c r="B271" i="42"/>
  <c r="B300" i="42"/>
  <c r="B324" i="42"/>
  <c r="F341" i="42"/>
  <c r="B353" i="42"/>
  <c r="F365" i="42"/>
  <c r="B382" i="42"/>
  <c r="F394" i="42"/>
  <c r="B406" i="42"/>
  <c r="J423" i="42"/>
  <c r="J438" i="42"/>
  <c r="J447" i="42"/>
  <c r="J451" i="42"/>
  <c r="F465" i="42"/>
  <c r="F469" i="42"/>
  <c r="F478" i="42"/>
  <c r="F491" i="42"/>
  <c r="F505" i="42"/>
  <c r="F509" i="42"/>
  <c r="F518" i="42"/>
  <c r="F522" i="42"/>
  <c r="F531" i="42"/>
  <c r="J426" i="42"/>
  <c r="B435" i="42"/>
  <c r="J435" i="42"/>
  <c r="J439" i="42"/>
  <c r="J448" i="42"/>
  <c r="J452" i="42"/>
  <c r="F466" i="42"/>
  <c r="F479" i="42"/>
  <c r="B488" i="42"/>
  <c r="F488" i="42"/>
  <c r="F492" i="42"/>
  <c r="F506" i="42"/>
  <c r="F510" i="42"/>
  <c r="F519" i="42"/>
  <c r="F532" i="42"/>
  <c r="J427" i="42"/>
  <c r="J436" i="42"/>
  <c r="J440" i="42"/>
  <c r="J449" i="42"/>
  <c r="F467" i="42"/>
  <c r="F476" i="42"/>
  <c r="F480" i="42"/>
  <c r="F489" i="42"/>
  <c r="F493" i="42"/>
  <c r="F507" i="42"/>
  <c r="F520" i="42"/>
  <c r="F529" i="42"/>
  <c r="F533" i="42"/>
  <c r="B447" i="42"/>
  <c r="B476" i="42"/>
  <c r="B505" i="42"/>
  <c r="B529" i="42"/>
  <c r="K541" i="41"/>
  <c r="K542" i="41"/>
  <c r="K543" i="41"/>
  <c r="K544" i="41"/>
  <c r="L542" i="41" s="1"/>
  <c r="K545" i="41"/>
  <c r="K546" i="41"/>
  <c r="K547" i="41"/>
  <c r="K548" i="41"/>
  <c r="L551" i="41" s="1"/>
  <c r="K549" i="41"/>
  <c r="K550" i="41"/>
  <c r="K551" i="41"/>
  <c r="K552" i="41"/>
  <c r="L557" i="41" s="1"/>
  <c r="K553" i="41"/>
  <c r="K554" i="41"/>
  <c r="K555" i="41"/>
  <c r="K556" i="41"/>
  <c r="K557" i="41"/>
  <c r="K558" i="41"/>
  <c r="K559" i="41"/>
  <c r="K560" i="41"/>
  <c r="L560" i="41" s="1"/>
  <c r="K561" i="41"/>
  <c r="K562" i="41"/>
  <c r="K563" i="41"/>
  <c r="K564" i="41"/>
  <c r="L569" i="41" s="1"/>
  <c r="K565" i="41"/>
  <c r="K566" i="41"/>
  <c r="K567" i="41"/>
  <c r="K568" i="41"/>
  <c r="K569" i="41"/>
  <c r="K570" i="41"/>
  <c r="K571" i="41"/>
  <c r="K572" i="41"/>
  <c r="L570" i="41" s="1"/>
  <c r="K573" i="41"/>
  <c r="K574" i="41"/>
  <c r="K575" i="41"/>
  <c r="L567" i="41"/>
  <c r="K540" i="41"/>
  <c r="I541" i="41"/>
  <c r="I542" i="41"/>
  <c r="I543" i="41"/>
  <c r="J545" i="41" s="1"/>
  <c r="I544" i="41"/>
  <c r="I545" i="41"/>
  <c r="I546" i="41"/>
  <c r="I547" i="41"/>
  <c r="J548" i="41" s="1"/>
  <c r="I548" i="41"/>
  <c r="I549" i="41"/>
  <c r="I550" i="41"/>
  <c r="I551" i="41"/>
  <c r="J551" i="41" s="1"/>
  <c r="I552" i="41"/>
  <c r="I553" i="41"/>
  <c r="I554" i="41"/>
  <c r="I555" i="41"/>
  <c r="J556" i="41" s="1"/>
  <c r="I556" i="41"/>
  <c r="I557" i="41"/>
  <c r="I558" i="41"/>
  <c r="I559" i="41"/>
  <c r="I560" i="41"/>
  <c r="I561" i="41"/>
  <c r="I562" i="41"/>
  <c r="I563" i="41"/>
  <c r="I564" i="41"/>
  <c r="I565" i="41"/>
  <c r="I566" i="41"/>
  <c r="I567" i="41"/>
  <c r="J565" i="41" s="1"/>
  <c r="I568" i="41"/>
  <c r="I569" i="41"/>
  <c r="I570" i="41"/>
  <c r="I571" i="41"/>
  <c r="J574" i="41" s="1"/>
  <c r="I572" i="41"/>
  <c r="I573" i="41"/>
  <c r="I574" i="41"/>
  <c r="I575" i="41"/>
  <c r="I540" i="41"/>
  <c r="G541" i="41"/>
  <c r="H544" i="41" s="1"/>
  <c r="G542" i="41"/>
  <c r="G543" i="41"/>
  <c r="G544" i="41"/>
  <c r="G545" i="41"/>
  <c r="H545" i="41" s="1"/>
  <c r="G546" i="41"/>
  <c r="G547" i="41"/>
  <c r="G548" i="41"/>
  <c r="G549" i="41"/>
  <c r="H551" i="41" s="1"/>
  <c r="G550" i="41"/>
  <c r="G551" i="41"/>
  <c r="G552" i="41"/>
  <c r="G553" i="41"/>
  <c r="H555" i="41" s="1"/>
  <c r="G554" i="41"/>
  <c r="G555" i="41"/>
  <c r="G556" i="41"/>
  <c r="G557" i="41"/>
  <c r="G558" i="41"/>
  <c r="G559" i="41"/>
  <c r="G560" i="41"/>
  <c r="G561" i="41"/>
  <c r="G562" i="41"/>
  <c r="G563" i="41"/>
  <c r="G564" i="41"/>
  <c r="G565" i="41"/>
  <c r="G566" i="41"/>
  <c r="G567" i="41"/>
  <c r="G568" i="41"/>
  <c r="G569" i="41"/>
  <c r="G570" i="41"/>
  <c r="G571" i="41"/>
  <c r="G572" i="41"/>
  <c r="G573" i="41"/>
  <c r="G574" i="41"/>
  <c r="G575" i="41"/>
  <c r="H568" i="41"/>
  <c r="G540" i="41"/>
  <c r="E546" i="41"/>
  <c r="E547" i="41"/>
  <c r="E548" i="41"/>
  <c r="E549" i="41"/>
  <c r="E550" i="41"/>
  <c r="E551" i="41"/>
  <c r="E552" i="41"/>
  <c r="E553" i="41"/>
  <c r="E554" i="41"/>
  <c r="E555" i="41"/>
  <c r="E556" i="41"/>
  <c r="E557" i="41"/>
  <c r="E558" i="41"/>
  <c r="E559" i="41"/>
  <c r="E560" i="41"/>
  <c r="E561" i="41"/>
  <c r="E562" i="41"/>
  <c r="E563" i="41"/>
  <c r="E564" i="41"/>
  <c r="E565" i="41"/>
  <c r="E566" i="41"/>
  <c r="E567" i="41"/>
  <c r="E568" i="41"/>
  <c r="F568" i="41" s="1"/>
  <c r="E569" i="41"/>
  <c r="E570" i="41"/>
  <c r="E571" i="41"/>
  <c r="E572" i="41"/>
  <c r="E573" i="41"/>
  <c r="E574" i="41"/>
  <c r="E575" i="41"/>
  <c r="E541" i="41"/>
  <c r="F542" i="41" s="1"/>
  <c r="E542" i="41"/>
  <c r="E543" i="41"/>
  <c r="E544" i="41"/>
  <c r="E545" i="41"/>
  <c r="E540" i="41"/>
  <c r="L571" i="41"/>
  <c r="F566" i="41"/>
  <c r="L561" i="41"/>
  <c r="L552" i="41"/>
  <c r="F550" i="41"/>
  <c r="L548" i="41"/>
  <c r="H547" i="41"/>
  <c r="L545" i="41"/>
  <c r="J544" i="41"/>
  <c r="H543" i="41"/>
  <c r="L541" i="41"/>
  <c r="J540" i="41"/>
  <c r="F565" i="41" l="1"/>
  <c r="L540" i="41"/>
  <c r="H542" i="41"/>
  <c r="J543" i="41"/>
  <c r="L544" i="41"/>
  <c r="H546" i="41"/>
  <c r="J547" i="41"/>
  <c r="H549" i="41"/>
  <c r="J550" i="41"/>
  <c r="F564" i="41"/>
  <c r="J569" i="41"/>
  <c r="L572" i="41"/>
  <c r="F544" i="41"/>
  <c r="F575" i="41"/>
  <c r="F571" i="41"/>
  <c r="F567" i="41"/>
  <c r="F563" i="41"/>
  <c r="F562" i="41"/>
  <c r="F555" i="41"/>
  <c r="F551" i="41"/>
  <c r="H572" i="41"/>
  <c r="H569" i="41"/>
  <c r="H560" i="41"/>
  <c r="H556" i="41"/>
  <c r="H552" i="41"/>
  <c r="H548" i="41"/>
  <c r="J542" i="41"/>
  <c r="L547" i="41"/>
  <c r="J549" i="41"/>
  <c r="L564" i="41"/>
  <c r="F543" i="41"/>
  <c r="F574" i="41"/>
  <c r="F570" i="41"/>
  <c r="F569" i="41"/>
  <c r="F560" i="41"/>
  <c r="F549" i="41"/>
  <c r="J573" i="41"/>
  <c r="J562" i="41"/>
  <c r="L574" i="41"/>
  <c r="L566" i="41"/>
  <c r="L562" i="41"/>
  <c r="L554" i="41"/>
  <c r="H541" i="41"/>
  <c r="L543" i="41"/>
  <c r="J546" i="41"/>
  <c r="L550" i="41"/>
  <c r="H540" i="41"/>
  <c r="J541" i="41"/>
  <c r="L546" i="41"/>
  <c r="L549" i="41"/>
  <c r="J568" i="41"/>
  <c r="J564" i="41"/>
  <c r="L568" i="41"/>
  <c r="L553" i="41"/>
  <c r="F563" i="42"/>
  <c r="F569" i="42"/>
  <c r="F575" i="42"/>
  <c r="F567" i="42"/>
  <c r="F554" i="42"/>
  <c r="F543" i="42"/>
  <c r="F546" i="42"/>
  <c r="F566" i="42"/>
  <c r="B540" i="42"/>
  <c r="F572" i="42"/>
  <c r="F553" i="42"/>
  <c r="F574" i="42"/>
  <c r="F562" i="42"/>
  <c r="F549" i="42"/>
  <c r="F573" i="42"/>
  <c r="F570" i="42"/>
  <c r="F556" i="42"/>
  <c r="F548" i="42"/>
  <c r="F565" i="42"/>
  <c r="F568" i="42"/>
  <c r="F544" i="42"/>
  <c r="F558" i="42"/>
  <c r="B570" i="42"/>
  <c r="F571" i="42"/>
  <c r="F564" i="42"/>
  <c r="F560" i="42"/>
  <c r="B552" i="42"/>
  <c r="F561" i="42"/>
  <c r="B546" i="42"/>
  <c r="B564" i="42"/>
  <c r="B558" i="42"/>
  <c r="F552" i="42"/>
  <c r="F545" i="42"/>
  <c r="F559" i="42"/>
  <c r="F550" i="42"/>
  <c r="F557" i="42"/>
  <c r="F542" i="42"/>
  <c r="F555" i="42"/>
  <c r="F540" i="42"/>
  <c r="F551" i="42"/>
  <c r="F547" i="42"/>
  <c r="F541" i="42"/>
  <c r="F545" i="41"/>
  <c r="F546" i="41"/>
  <c r="J575" i="41"/>
  <c r="J566" i="41"/>
  <c r="J563" i="41"/>
  <c r="J554" i="41"/>
  <c r="F547" i="41"/>
  <c r="H557" i="41"/>
  <c r="L575" i="41"/>
  <c r="J572" i="41"/>
  <c r="J567" i="41"/>
  <c r="J560" i="41"/>
  <c r="J557" i="41"/>
  <c r="L563" i="41"/>
  <c r="F573" i="41"/>
  <c r="F540" i="41"/>
  <c r="F541" i="41"/>
  <c r="F559" i="41"/>
  <c r="F561" i="41"/>
  <c r="F557" i="41"/>
  <c r="F556" i="41"/>
  <c r="H574" i="41"/>
  <c r="H573" i="41"/>
  <c r="H566" i="41"/>
  <c r="H562" i="41"/>
  <c r="H559" i="41"/>
  <c r="H554" i="41"/>
  <c r="H550" i="41"/>
  <c r="L556" i="41"/>
  <c r="L555" i="41"/>
  <c r="L558" i="41"/>
  <c r="L559" i="41"/>
  <c r="L565" i="41"/>
  <c r="L573" i="41"/>
  <c r="J552" i="41"/>
  <c r="J553" i="41"/>
  <c r="J559" i="41"/>
  <c r="J571" i="41"/>
  <c r="J555" i="41"/>
  <c r="J558" i="41"/>
  <c r="J561" i="41"/>
  <c r="J570" i="41"/>
  <c r="H553" i="41"/>
  <c r="H561" i="41"/>
  <c r="H563" i="41"/>
  <c r="H575" i="41"/>
  <c r="H558" i="41"/>
  <c r="H564" i="41"/>
  <c r="H565" i="41"/>
  <c r="H567" i="41"/>
  <c r="H570" i="41"/>
  <c r="H571" i="41"/>
  <c r="F548" i="41"/>
  <c r="F552" i="41"/>
  <c r="F553" i="41"/>
  <c r="F554" i="41"/>
  <c r="F558" i="41"/>
  <c r="F572" i="41"/>
  <c r="F253" i="41" l="1"/>
  <c r="J93" i="41" l="1"/>
  <c r="J91" i="41"/>
  <c r="J89" i="41"/>
  <c r="J90" i="41"/>
  <c r="J92" i="41"/>
  <c r="J94" i="41"/>
  <c r="M534" i="41" l="1"/>
  <c r="M533" i="41"/>
  <c r="M532" i="41"/>
  <c r="M531" i="41"/>
  <c r="N533" i="41" s="1"/>
  <c r="M530" i="41"/>
  <c r="M529" i="41"/>
  <c r="M528" i="41"/>
  <c r="M527" i="41"/>
  <c r="M526" i="41"/>
  <c r="M525" i="41"/>
  <c r="M524" i="41"/>
  <c r="M523" i="41"/>
  <c r="N525" i="41" s="1"/>
  <c r="M522" i="41"/>
  <c r="M521" i="41"/>
  <c r="M520" i="41"/>
  <c r="M519" i="41"/>
  <c r="N522" i="41" s="1"/>
  <c r="M518" i="41"/>
  <c r="M517" i="41"/>
  <c r="M516" i="41"/>
  <c r="M515" i="41"/>
  <c r="M514" i="41"/>
  <c r="M513" i="41"/>
  <c r="M512" i="41"/>
  <c r="M511" i="41"/>
  <c r="N511" i="41" s="1"/>
  <c r="M510" i="41"/>
  <c r="M509" i="41"/>
  <c r="M508" i="41"/>
  <c r="M507" i="41"/>
  <c r="M506" i="41"/>
  <c r="M505" i="41"/>
  <c r="M504" i="41"/>
  <c r="M503" i="41"/>
  <c r="M502" i="41"/>
  <c r="M501" i="41"/>
  <c r="M500" i="41"/>
  <c r="M499" i="41"/>
  <c r="M493" i="41"/>
  <c r="M492" i="41"/>
  <c r="M491" i="41"/>
  <c r="M490" i="41"/>
  <c r="N493" i="41" s="1"/>
  <c r="M489" i="41"/>
  <c r="M488" i="41"/>
  <c r="M487" i="41"/>
  <c r="M486" i="41"/>
  <c r="M485" i="41"/>
  <c r="M484" i="41"/>
  <c r="M483" i="41"/>
  <c r="M482" i="41"/>
  <c r="M481" i="41"/>
  <c r="M480" i="41"/>
  <c r="M479" i="41"/>
  <c r="M478" i="41"/>
  <c r="M477" i="41"/>
  <c r="M476" i="41"/>
  <c r="M475" i="41"/>
  <c r="M474" i="41"/>
  <c r="M473" i="41"/>
  <c r="M472" i="41"/>
  <c r="M471" i="41"/>
  <c r="M470" i="41"/>
  <c r="M469" i="41"/>
  <c r="M468" i="41"/>
  <c r="M467" i="41"/>
  <c r="M466" i="41"/>
  <c r="N464" i="41" s="1"/>
  <c r="M465" i="41"/>
  <c r="M464" i="41"/>
  <c r="M463" i="41"/>
  <c r="M462" i="41"/>
  <c r="M461" i="41"/>
  <c r="M460" i="41"/>
  <c r="M459" i="41"/>
  <c r="M458" i="41"/>
  <c r="M452" i="41"/>
  <c r="M451" i="41"/>
  <c r="M450" i="41"/>
  <c r="M449" i="41"/>
  <c r="N448" i="41" s="1"/>
  <c r="M448" i="41"/>
  <c r="M447" i="41"/>
  <c r="M446" i="41"/>
  <c r="M445" i="41"/>
  <c r="N445" i="41" s="1"/>
  <c r="M444" i="41"/>
  <c r="M443" i="41"/>
  <c r="M442" i="41"/>
  <c r="M441" i="41"/>
  <c r="M440" i="41"/>
  <c r="M439" i="41"/>
  <c r="M438" i="41"/>
  <c r="M437" i="41"/>
  <c r="N435" i="41" s="1"/>
  <c r="M436" i="41"/>
  <c r="M435" i="41"/>
  <c r="M434" i="41"/>
  <c r="M433" i="41"/>
  <c r="M432" i="41"/>
  <c r="M431" i="41"/>
  <c r="M430" i="41"/>
  <c r="M429" i="41"/>
  <c r="M428" i="41"/>
  <c r="M427" i="41"/>
  <c r="M426" i="41"/>
  <c r="M425" i="41"/>
  <c r="M424" i="41"/>
  <c r="M423" i="41"/>
  <c r="M422" i="41"/>
  <c r="M421" i="41"/>
  <c r="M420" i="41"/>
  <c r="M419" i="41"/>
  <c r="M418" i="41"/>
  <c r="M417" i="41"/>
  <c r="M411" i="41"/>
  <c r="M410" i="41"/>
  <c r="M409" i="41"/>
  <c r="M408" i="41"/>
  <c r="M407" i="41"/>
  <c r="M406" i="41"/>
  <c r="M405" i="41"/>
  <c r="M404" i="41"/>
  <c r="M403" i="41"/>
  <c r="M402" i="41"/>
  <c r="M401" i="41"/>
  <c r="M400" i="41"/>
  <c r="M399" i="41"/>
  <c r="M398" i="41"/>
  <c r="M397" i="41"/>
  <c r="M396" i="41"/>
  <c r="M395" i="41"/>
  <c r="M394" i="41"/>
  <c r="M393" i="41"/>
  <c r="M392" i="41"/>
  <c r="M391" i="41"/>
  <c r="M390" i="41"/>
  <c r="M389" i="41"/>
  <c r="M388" i="41"/>
  <c r="M387" i="41"/>
  <c r="M386" i="41"/>
  <c r="M385" i="41"/>
  <c r="M384" i="41"/>
  <c r="N386" i="41" s="1"/>
  <c r="M383" i="41"/>
  <c r="M382" i="41"/>
  <c r="M381" i="41"/>
  <c r="M380" i="41"/>
  <c r="M379" i="41"/>
  <c r="M378" i="41"/>
  <c r="M377" i="41"/>
  <c r="M376" i="41"/>
  <c r="M370" i="41"/>
  <c r="M369" i="41"/>
  <c r="M368" i="41"/>
  <c r="M367" i="41"/>
  <c r="M366" i="41"/>
  <c r="M365" i="41"/>
  <c r="M364" i="41"/>
  <c r="M363" i="41"/>
  <c r="M362" i="41"/>
  <c r="M361" i="41"/>
  <c r="M360" i="41"/>
  <c r="M359" i="41"/>
  <c r="N363" i="41" s="1"/>
  <c r="M358" i="41"/>
  <c r="M357" i="41"/>
  <c r="M356" i="41"/>
  <c r="M355" i="41"/>
  <c r="M354" i="41"/>
  <c r="M353" i="41"/>
  <c r="M352" i="41"/>
  <c r="M351" i="41"/>
  <c r="M350" i="41"/>
  <c r="M349" i="41"/>
  <c r="M348" i="41"/>
  <c r="M347" i="41"/>
  <c r="M346" i="41"/>
  <c r="M345" i="41"/>
  <c r="M344" i="41"/>
  <c r="M343" i="41"/>
  <c r="M342" i="41"/>
  <c r="M341" i="41"/>
  <c r="M340" i="41"/>
  <c r="M339" i="41"/>
  <c r="M338" i="41"/>
  <c r="M337" i="41"/>
  <c r="M336" i="41"/>
  <c r="M335" i="41"/>
  <c r="M329" i="41"/>
  <c r="M328" i="41"/>
  <c r="M327" i="41"/>
  <c r="M326" i="41"/>
  <c r="M325" i="41"/>
  <c r="M324" i="41"/>
  <c r="M323" i="41"/>
  <c r="M322" i="41"/>
  <c r="M321" i="41"/>
  <c r="M320" i="41"/>
  <c r="M319" i="41"/>
  <c r="M318" i="41"/>
  <c r="M317" i="41"/>
  <c r="M316" i="41"/>
  <c r="M315" i="41"/>
  <c r="M314" i="41"/>
  <c r="M313" i="41"/>
  <c r="M312" i="41"/>
  <c r="M311" i="41"/>
  <c r="M310" i="41"/>
  <c r="M309" i="41"/>
  <c r="M308" i="41"/>
  <c r="M307" i="41"/>
  <c r="M306" i="41"/>
  <c r="M305" i="41"/>
  <c r="M304" i="41"/>
  <c r="M303" i="41"/>
  <c r="M302" i="41"/>
  <c r="M301" i="41"/>
  <c r="M300" i="41"/>
  <c r="M299" i="41"/>
  <c r="M298" i="41"/>
  <c r="M297" i="41"/>
  <c r="M296" i="41"/>
  <c r="M295" i="41"/>
  <c r="M294" i="41"/>
  <c r="M288" i="41"/>
  <c r="M287" i="41"/>
  <c r="M286" i="41"/>
  <c r="M285" i="41"/>
  <c r="N283" i="41" s="1"/>
  <c r="M284" i="41"/>
  <c r="M283" i="41"/>
  <c r="M282" i="41"/>
  <c r="M281" i="41"/>
  <c r="M280" i="41"/>
  <c r="M279" i="41"/>
  <c r="M278" i="41"/>
  <c r="M277" i="41"/>
  <c r="M276" i="41"/>
  <c r="M275" i="41"/>
  <c r="M274" i="41"/>
  <c r="M273" i="41"/>
  <c r="M272" i="41"/>
  <c r="M271" i="41"/>
  <c r="M270" i="41"/>
  <c r="M269" i="41"/>
  <c r="M268" i="41"/>
  <c r="M267" i="41"/>
  <c r="M266" i="41"/>
  <c r="M265" i="41"/>
  <c r="M264" i="41"/>
  <c r="M263" i="41"/>
  <c r="M262" i="41"/>
  <c r="M261" i="41"/>
  <c r="M260" i="41"/>
  <c r="M259" i="41"/>
  <c r="M258" i="41"/>
  <c r="M257" i="41"/>
  <c r="M256" i="41"/>
  <c r="M255" i="41"/>
  <c r="M254" i="41"/>
  <c r="M253" i="41"/>
  <c r="N256" i="41" s="1"/>
  <c r="M247" i="41"/>
  <c r="M246" i="41"/>
  <c r="M245" i="41"/>
  <c r="M244" i="41"/>
  <c r="M243" i="41"/>
  <c r="M242" i="41"/>
  <c r="M241" i="41"/>
  <c r="M240" i="41"/>
  <c r="M239" i="41"/>
  <c r="M238" i="41"/>
  <c r="M237" i="41"/>
  <c r="M236" i="41"/>
  <c r="M235" i="41"/>
  <c r="M234" i="41"/>
  <c r="M233" i="41"/>
  <c r="M232" i="41"/>
  <c r="M231" i="41"/>
  <c r="M230" i="41"/>
  <c r="M229" i="41"/>
  <c r="M228" i="41"/>
  <c r="M227" i="41"/>
  <c r="M226" i="41"/>
  <c r="M225" i="41"/>
  <c r="M224" i="41"/>
  <c r="M223" i="41"/>
  <c r="M222" i="41"/>
  <c r="M221" i="41"/>
  <c r="M220" i="41"/>
  <c r="M219" i="41"/>
  <c r="M218" i="41"/>
  <c r="M217" i="41"/>
  <c r="M216" i="41"/>
  <c r="M215" i="41"/>
  <c r="M214" i="41"/>
  <c r="M213" i="41"/>
  <c r="M212" i="41"/>
  <c r="M206" i="41"/>
  <c r="M205" i="41"/>
  <c r="M204" i="41"/>
  <c r="M203" i="41"/>
  <c r="M202" i="41"/>
  <c r="M201" i="41"/>
  <c r="M200" i="41"/>
  <c r="M199" i="41"/>
  <c r="M198" i="41"/>
  <c r="M197" i="41"/>
  <c r="M196" i="41"/>
  <c r="M195" i="41"/>
  <c r="N198" i="41" s="1"/>
  <c r="M194" i="41"/>
  <c r="M193" i="41"/>
  <c r="M192" i="41"/>
  <c r="M191" i="41"/>
  <c r="M190" i="41"/>
  <c r="M189" i="41"/>
  <c r="M188" i="41"/>
  <c r="M187" i="41"/>
  <c r="M186" i="41"/>
  <c r="M185" i="41"/>
  <c r="M184" i="41"/>
  <c r="M183" i="41"/>
  <c r="M182" i="41"/>
  <c r="M181" i="41"/>
  <c r="M180" i="41"/>
  <c r="M179" i="41"/>
  <c r="M178" i="41"/>
  <c r="M177" i="41"/>
  <c r="M176" i="41"/>
  <c r="M175" i="41"/>
  <c r="M174" i="41"/>
  <c r="M173" i="41"/>
  <c r="M172" i="41"/>
  <c r="M171" i="41"/>
  <c r="M165" i="41"/>
  <c r="M164" i="41"/>
  <c r="M163" i="41"/>
  <c r="M162" i="41"/>
  <c r="M161" i="41"/>
  <c r="M160" i="41"/>
  <c r="M159" i="41"/>
  <c r="M158" i="41"/>
  <c r="M157" i="41"/>
  <c r="M156" i="41"/>
  <c r="M155" i="41"/>
  <c r="M154" i="41"/>
  <c r="M153" i="41"/>
  <c r="M152" i="41"/>
  <c r="M151" i="41"/>
  <c r="M150" i="41"/>
  <c r="M149" i="41"/>
  <c r="M148" i="41"/>
  <c r="M147" i="41"/>
  <c r="M146" i="41"/>
  <c r="M145" i="41"/>
  <c r="M144" i="41"/>
  <c r="M143" i="41"/>
  <c r="M142" i="41"/>
  <c r="M141" i="41"/>
  <c r="M140" i="41"/>
  <c r="M139" i="41"/>
  <c r="M138" i="41"/>
  <c r="M137" i="41"/>
  <c r="M136" i="41"/>
  <c r="M135" i="41"/>
  <c r="M134" i="41"/>
  <c r="M133" i="41"/>
  <c r="M132" i="41"/>
  <c r="M131" i="41"/>
  <c r="M130" i="41"/>
  <c r="L534" i="41"/>
  <c r="J534" i="41"/>
  <c r="H534" i="41"/>
  <c r="F534" i="41"/>
  <c r="L533" i="41"/>
  <c r="J533" i="41"/>
  <c r="H533" i="41"/>
  <c r="F533" i="41"/>
  <c r="L532" i="41"/>
  <c r="J532" i="41"/>
  <c r="H532" i="41"/>
  <c r="F532" i="41"/>
  <c r="L531" i="41"/>
  <c r="J531" i="41"/>
  <c r="H531" i="41"/>
  <c r="F531" i="41"/>
  <c r="L530" i="41"/>
  <c r="J530" i="41"/>
  <c r="H530" i="41"/>
  <c r="F530" i="41"/>
  <c r="L529" i="41"/>
  <c r="J529" i="41"/>
  <c r="H529" i="41"/>
  <c r="F529" i="41"/>
  <c r="L528" i="41"/>
  <c r="J528" i="41"/>
  <c r="H528" i="41"/>
  <c r="F528" i="41"/>
  <c r="L527" i="41"/>
  <c r="J527" i="41"/>
  <c r="H527" i="41"/>
  <c r="F527" i="41"/>
  <c r="L526" i="41"/>
  <c r="J526" i="41"/>
  <c r="H526" i="41"/>
  <c r="F526" i="41"/>
  <c r="L525" i="41"/>
  <c r="J525" i="41"/>
  <c r="H525" i="41"/>
  <c r="F525" i="41"/>
  <c r="L524" i="41"/>
  <c r="J524" i="41"/>
  <c r="H524" i="41"/>
  <c r="F524" i="41"/>
  <c r="L523" i="41"/>
  <c r="J523" i="41"/>
  <c r="H523" i="41"/>
  <c r="F523" i="41"/>
  <c r="L522" i="41"/>
  <c r="J522" i="41"/>
  <c r="H522" i="41"/>
  <c r="F522" i="41"/>
  <c r="L521" i="41"/>
  <c r="J521" i="41"/>
  <c r="H521" i="41"/>
  <c r="F521" i="41"/>
  <c r="L520" i="41"/>
  <c r="J520" i="41"/>
  <c r="H520" i="41"/>
  <c r="F520" i="41"/>
  <c r="L519" i="41"/>
  <c r="J519" i="41"/>
  <c r="H519" i="41"/>
  <c r="F519" i="41"/>
  <c r="L518" i="41"/>
  <c r="J518" i="41"/>
  <c r="H518" i="41"/>
  <c r="F518" i="41"/>
  <c r="L517" i="41"/>
  <c r="J517" i="41"/>
  <c r="H517" i="41"/>
  <c r="F517" i="41"/>
  <c r="L516" i="41"/>
  <c r="J516" i="41"/>
  <c r="H516" i="41"/>
  <c r="F516" i="41"/>
  <c r="L515" i="41"/>
  <c r="J515" i="41"/>
  <c r="H515" i="41"/>
  <c r="F515" i="41"/>
  <c r="L514" i="41"/>
  <c r="J514" i="41"/>
  <c r="H514" i="41"/>
  <c r="F514" i="41"/>
  <c r="L513" i="41"/>
  <c r="J513" i="41"/>
  <c r="H513" i="41"/>
  <c r="F513" i="41"/>
  <c r="L512" i="41"/>
  <c r="J512" i="41"/>
  <c r="H512" i="41"/>
  <c r="F512" i="41"/>
  <c r="L511" i="41"/>
  <c r="J511" i="41"/>
  <c r="H511" i="41"/>
  <c r="F511" i="41"/>
  <c r="L510" i="41"/>
  <c r="J510" i="41"/>
  <c r="H510" i="41"/>
  <c r="F510" i="41"/>
  <c r="L509" i="41"/>
  <c r="J509" i="41"/>
  <c r="H509" i="41"/>
  <c r="F509" i="41"/>
  <c r="L508" i="41"/>
  <c r="J508" i="41"/>
  <c r="H508" i="41"/>
  <c r="F508" i="41"/>
  <c r="L507" i="41"/>
  <c r="J507" i="41"/>
  <c r="H507" i="41"/>
  <c r="F507" i="41"/>
  <c r="L506" i="41"/>
  <c r="J506" i="41"/>
  <c r="H506" i="41"/>
  <c r="F506" i="41"/>
  <c r="L505" i="41"/>
  <c r="J505" i="41"/>
  <c r="H505" i="41"/>
  <c r="F505" i="41"/>
  <c r="L504" i="41"/>
  <c r="J504" i="41"/>
  <c r="H504" i="41"/>
  <c r="F504" i="41"/>
  <c r="L503" i="41"/>
  <c r="J503" i="41"/>
  <c r="H503" i="41"/>
  <c r="F503" i="41"/>
  <c r="L502" i="41"/>
  <c r="J502" i="41"/>
  <c r="H502" i="41"/>
  <c r="F502" i="41"/>
  <c r="L501" i="41"/>
  <c r="J501" i="41"/>
  <c r="H501" i="41"/>
  <c r="F501" i="41"/>
  <c r="L500" i="41"/>
  <c r="J500" i="41"/>
  <c r="H500" i="41"/>
  <c r="F500" i="41"/>
  <c r="L499" i="41"/>
  <c r="J499" i="41"/>
  <c r="H499" i="41"/>
  <c r="F499" i="41"/>
  <c r="L493" i="41"/>
  <c r="J493" i="41"/>
  <c r="H493" i="41"/>
  <c r="F493" i="41"/>
  <c r="L492" i="41"/>
  <c r="J492" i="41"/>
  <c r="H492" i="41"/>
  <c r="F492" i="41"/>
  <c r="L491" i="41"/>
  <c r="J491" i="41"/>
  <c r="H491" i="41"/>
  <c r="F491" i="41"/>
  <c r="L490" i="41"/>
  <c r="J490" i="41"/>
  <c r="H490" i="41"/>
  <c r="F490" i="41"/>
  <c r="L489" i="41"/>
  <c r="J489" i="41"/>
  <c r="H489" i="41"/>
  <c r="F489" i="41"/>
  <c r="L488" i="41"/>
  <c r="J488" i="41"/>
  <c r="H488" i="41"/>
  <c r="F488" i="41"/>
  <c r="L487" i="41"/>
  <c r="J487" i="41"/>
  <c r="H487" i="41"/>
  <c r="F487" i="41"/>
  <c r="L486" i="41"/>
  <c r="J486" i="41"/>
  <c r="H486" i="41"/>
  <c r="F486" i="41"/>
  <c r="L485" i="41"/>
  <c r="J485" i="41"/>
  <c r="H485" i="41"/>
  <c r="F485" i="41"/>
  <c r="L484" i="41"/>
  <c r="J484" i="41"/>
  <c r="H484" i="41"/>
  <c r="F484" i="41"/>
  <c r="L483" i="41"/>
  <c r="J483" i="41"/>
  <c r="H483" i="41"/>
  <c r="F483" i="41"/>
  <c r="L482" i="41"/>
  <c r="J482" i="41"/>
  <c r="H482" i="41"/>
  <c r="F482" i="41"/>
  <c r="L481" i="41"/>
  <c r="J481" i="41"/>
  <c r="H481" i="41"/>
  <c r="F481" i="41"/>
  <c r="L480" i="41"/>
  <c r="J480" i="41"/>
  <c r="H480" i="41"/>
  <c r="F480" i="41"/>
  <c r="L479" i="41"/>
  <c r="J479" i="41"/>
  <c r="H479" i="41"/>
  <c r="F479" i="41"/>
  <c r="L478" i="41"/>
  <c r="J478" i="41"/>
  <c r="H478" i="41"/>
  <c r="F478" i="41"/>
  <c r="L477" i="41"/>
  <c r="J477" i="41"/>
  <c r="H477" i="41"/>
  <c r="F477" i="41"/>
  <c r="L476" i="41"/>
  <c r="J476" i="41"/>
  <c r="H476" i="41"/>
  <c r="F476" i="41"/>
  <c r="L475" i="41"/>
  <c r="J475" i="41"/>
  <c r="H475" i="41"/>
  <c r="F475" i="41"/>
  <c r="L474" i="41"/>
  <c r="J474" i="41"/>
  <c r="H474" i="41"/>
  <c r="F474" i="41"/>
  <c r="L473" i="41"/>
  <c r="J473" i="41"/>
  <c r="H473" i="41"/>
  <c r="F473" i="41"/>
  <c r="L472" i="41"/>
  <c r="J472" i="41"/>
  <c r="H472" i="41"/>
  <c r="F472" i="41"/>
  <c r="L471" i="41"/>
  <c r="J471" i="41"/>
  <c r="H471" i="41"/>
  <c r="F471" i="41"/>
  <c r="L470" i="41"/>
  <c r="J470" i="41"/>
  <c r="H470" i="41"/>
  <c r="F470" i="41"/>
  <c r="L469" i="41"/>
  <c r="J469" i="41"/>
  <c r="H469" i="41"/>
  <c r="F469" i="41"/>
  <c r="L468" i="41"/>
  <c r="J468" i="41"/>
  <c r="H468" i="41"/>
  <c r="F468" i="41"/>
  <c r="L467" i="41"/>
  <c r="J467" i="41"/>
  <c r="H467" i="41"/>
  <c r="F467" i="41"/>
  <c r="L466" i="41"/>
  <c r="J466" i="41"/>
  <c r="H466" i="41"/>
  <c r="F466" i="41"/>
  <c r="L465" i="41"/>
  <c r="J465" i="41"/>
  <c r="H465" i="41"/>
  <c r="F465" i="41"/>
  <c r="L464" i="41"/>
  <c r="J464" i="41"/>
  <c r="H464" i="41"/>
  <c r="F464" i="41"/>
  <c r="L463" i="41"/>
  <c r="J463" i="41"/>
  <c r="H463" i="41"/>
  <c r="F463" i="41"/>
  <c r="L462" i="41"/>
  <c r="J462" i="41"/>
  <c r="H462" i="41"/>
  <c r="F462" i="41"/>
  <c r="L461" i="41"/>
  <c r="J461" i="41"/>
  <c r="H461" i="41"/>
  <c r="F461" i="41"/>
  <c r="L460" i="41"/>
  <c r="J460" i="41"/>
  <c r="H460" i="41"/>
  <c r="F460" i="41"/>
  <c r="L459" i="41"/>
  <c r="J459" i="41"/>
  <c r="H459" i="41"/>
  <c r="F459" i="41"/>
  <c r="L458" i="41"/>
  <c r="J458" i="41"/>
  <c r="H458" i="41"/>
  <c r="F458" i="41"/>
  <c r="L452" i="41"/>
  <c r="J452" i="41"/>
  <c r="H452" i="41"/>
  <c r="F452" i="41"/>
  <c r="L451" i="41"/>
  <c r="J451" i="41"/>
  <c r="H451" i="41"/>
  <c r="F451" i="41"/>
  <c r="L450" i="41"/>
  <c r="J450" i="41"/>
  <c r="H450" i="41"/>
  <c r="F450" i="41"/>
  <c r="L449" i="41"/>
  <c r="J449" i="41"/>
  <c r="H449" i="41"/>
  <c r="F449" i="41"/>
  <c r="L448" i="41"/>
  <c r="J448" i="41"/>
  <c r="H448" i="41"/>
  <c r="F448" i="41"/>
  <c r="L447" i="41"/>
  <c r="J447" i="41"/>
  <c r="H447" i="41"/>
  <c r="F447" i="41"/>
  <c r="L446" i="41"/>
  <c r="J446" i="41"/>
  <c r="H446" i="41"/>
  <c r="F446" i="41"/>
  <c r="L445" i="41"/>
  <c r="J445" i="41"/>
  <c r="H445" i="41"/>
  <c r="F445" i="41"/>
  <c r="L444" i="41"/>
  <c r="J444" i="41"/>
  <c r="H444" i="41"/>
  <c r="F444" i="41"/>
  <c r="L443" i="41"/>
  <c r="J443" i="41"/>
  <c r="H443" i="41"/>
  <c r="F443" i="41"/>
  <c r="L442" i="41"/>
  <c r="J442" i="41"/>
  <c r="H442" i="41"/>
  <c r="F442" i="41"/>
  <c r="L441" i="41"/>
  <c r="J441" i="41"/>
  <c r="H441" i="41"/>
  <c r="F441" i="41"/>
  <c r="L440" i="41"/>
  <c r="J440" i="41"/>
  <c r="H440" i="41"/>
  <c r="F440" i="41"/>
  <c r="L439" i="41"/>
  <c r="J439" i="41"/>
  <c r="H439" i="41"/>
  <c r="F439" i="41"/>
  <c r="L438" i="41"/>
  <c r="J438" i="41"/>
  <c r="H438" i="41"/>
  <c r="F438" i="41"/>
  <c r="L437" i="41"/>
  <c r="J437" i="41"/>
  <c r="H437" i="41"/>
  <c r="F437" i="41"/>
  <c r="L436" i="41"/>
  <c r="J436" i="41"/>
  <c r="H436" i="41"/>
  <c r="F436" i="41"/>
  <c r="L435" i="41"/>
  <c r="J435" i="41"/>
  <c r="H435" i="41"/>
  <c r="F435" i="41"/>
  <c r="L434" i="41"/>
  <c r="J434" i="41"/>
  <c r="H434" i="41"/>
  <c r="F434" i="41"/>
  <c r="L433" i="41"/>
  <c r="J433" i="41"/>
  <c r="H433" i="41"/>
  <c r="F433" i="41"/>
  <c r="L432" i="41"/>
  <c r="J432" i="41"/>
  <c r="H432" i="41"/>
  <c r="F432" i="41"/>
  <c r="L431" i="41"/>
  <c r="J431" i="41"/>
  <c r="H431" i="41"/>
  <c r="F431" i="41"/>
  <c r="L430" i="41"/>
  <c r="J430" i="41"/>
  <c r="H430" i="41"/>
  <c r="F430" i="41"/>
  <c r="L429" i="41"/>
  <c r="J429" i="41"/>
  <c r="H429" i="41"/>
  <c r="F429" i="41"/>
  <c r="L428" i="41"/>
  <c r="J428" i="41"/>
  <c r="H428" i="41"/>
  <c r="F428" i="41"/>
  <c r="L427" i="41"/>
  <c r="J427" i="41"/>
  <c r="H427" i="41"/>
  <c r="F427" i="41"/>
  <c r="L426" i="41"/>
  <c r="J426" i="41"/>
  <c r="H426" i="41"/>
  <c r="F426" i="41"/>
  <c r="L425" i="41"/>
  <c r="J425" i="41"/>
  <c r="H425" i="41"/>
  <c r="F425" i="41"/>
  <c r="L424" i="41"/>
  <c r="J424" i="41"/>
  <c r="H424" i="41"/>
  <c r="F424" i="41"/>
  <c r="L423" i="41"/>
  <c r="J423" i="41"/>
  <c r="H423" i="41"/>
  <c r="F423" i="41"/>
  <c r="L422" i="41"/>
  <c r="J422" i="41"/>
  <c r="H422" i="41"/>
  <c r="F422" i="41"/>
  <c r="L421" i="41"/>
  <c r="J421" i="41"/>
  <c r="H421" i="41"/>
  <c r="F421" i="41"/>
  <c r="L420" i="41"/>
  <c r="J420" i="41"/>
  <c r="H420" i="41"/>
  <c r="F420" i="41"/>
  <c r="L419" i="41"/>
  <c r="J419" i="41"/>
  <c r="H419" i="41"/>
  <c r="F419" i="41"/>
  <c r="L418" i="41"/>
  <c r="J418" i="41"/>
  <c r="H418" i="41"/>
  <c r="F418" i="41"/>
  <c r="L417" i="41"/>
  <c r="J417" i="41"/>
  <c r="H417" i="41"/>
  <c r="F417" i="41"/>
  <c r="L411" i="41"/>
  <c r="J411" i="41"/>
  <c r="H411" i="41"/>
  <c r="F411" i="41"/>
  <c r="L410" i="41"/>
  <c r="J410" i="41"/>
  <c r="H410" i="41"/>
  <c r="F410" i="41"/>
  <c r="L409" i="41"/>
  <c r="J409" i="41"/>
  <c r="H409" i="41"/>
  <c r="F409" i="41"/>
  <c r="L408" i="41"/>
  <c r="J408" i="41"/>
  <c r="H408" i="41"/>
  <c r="F408" i="41"/>
  <c r="L407" i="41"/>
  <c r="J407" i="41"/>
  <c r="H407" i="41"/>
  <c r="F407" i="41"/>
  <c r="L406" i="41"/>
  <c r="J406" i="41"/>
  <c r="H406" i="41"/>
  <c r="F406" i="41"/>
  <c r="L405" i="41"/>
  <c r="J405" i="41"/>
  <c r="H405" i="41"/>
  <c r="F405" i="41"/>
  <c r="L404" i="41"/>
  <c r="J404" i="41"/>
  <c r="H404" i="41"/>
  <c r="F404" i="41"/>
  <c r="L403" i="41"/>
  <c r="J403" i="41"/>
  <c r="H403" i="41"/>
  <c r="F403" i="41"/>
  <c r="L402" i="41"/>
  <c r="J402" i="41"/>
  <c r="H402" i="41"/>
  <c r="F402" i="41"/>
  <c r="L401" i="41"/>
  <c r="J401" i="41"/>
  <c r="H401" i="41"/>
  <c r="F401" i="41"/>
  <c r="L400" i="41"/>
  <c r="J400" i="41"/>
  <c r="H400" i="41"/>
  <c r="F400" i="41"/>
  <c r="L399" i="41"/>
  <c r="J399" i="41"/>
  <c r="H399" i="41"/>
  <c r="F399" i="41"/>
  <c r="L398" i="41"/>
  <c r="J398" i="41"/>
  <c r="H398" i="41"/>
  <c r="F398" i="41"/>
  <c r="L397" i="41"/>
  <c r="J397" i="41"/>
  <c r="H397" i="41"/>
  <c r="F397" i="41"/>
  <c r="L396" i="41"/>
  <c r="J396" i="41"/>
  <c r="H396" i="41"/>
  <c r="F396" i="41"/>
  <c r="L395" i="41"/>
  <c r="J395" i="41"/>
  <c r="H395" i="41"/>
  <c r="F395" i="41"/>
  <c r="L394" i="41"/>
  <c r="J394" i="41"/>
  <c r="H394" i="41"/>
  <c r="F394" i="41"/>
  <c r="L393" i="41"/>
  <c r="J393" i="41"/>
  <c r="H393" i="41"/>
  <c r="F393" i="41"/>
  <c r="L392" i="41"/>
  <c r="J392" i="41"/>
  <c r="H392" i="41"/>
  <c r="F392" i="41"/>
  <c r="L391" i="41"/>
  <c r="J391" i="41"/>
  <c r="H391" i="41"/>
  <c r="F391" i="41"/>
  <c r="L390" i="41"/>
  <c r="J390" i="41"/>
  <c r="H390" i="41"/>
  <c r="F390" i="41"/>
  <c r="L389" i="41"/>
  <c r="J389" i="41"/>
  <c r="H389" i="41"/>
  <c r="F389" i="41"/>
  <c r="L388" i="41"/>
  <c r="J388" i="41"/>
  <c r="H388" i="41"/>
  <c r="F388" i="41"/>
  <c r="L387" i="41"/>
  <c r="J387" i="41"/>
  <c r="H387" i="41"/>
  <c r="F387" i="41"/>
  <c r="L386" i="41"/>
  <c r="J386" i="41"/>
  <c r="H386" i="41"/>
  <c r="F386" i="41"/>
  <c r="L385" i="41"/>
  <c r="J385" i="41"/>
  <c r="H385" i="41"/>
  <c r="F385" i="41"/>
  <c r="L384" i="41"/>
  <c r="J384" i="41"/>
  <c r="H384" i="41"/>
  <c r="F384" i="41"/>
  <c r="L383" i="41"/>
  <c r="J383" i="41"/>
  <c r="H383" i="41"/>
  <c r="F383" i="41"/>
  <c r="L382" i="41"/>
  <c r="J382" i="41"/>
  <c r="H382" i="41"/>
  <c r="F382" i="41"/>
  <c r="L381" i="41"/>
  <c r="J381" i="41"/>
  <c r="H381" i="41"/>
  <c r="F381" i="41"/>
  <c r="L380" i="41"/>
  <c r="J380" i="41"/>
  <c r="H380" i="41"/>
  <c r="F380" i="41"/>
  <c r="L379" i="41"/>
  <c r="J379" i="41"/>
  <c r="H379" i="41"/>
  <c r="F379" i="41"/>
  <c r="L378" i="41"/>
  <c r="J378" i="41"/>
  <c r="H378" i="41"/>
  <c r="F378" i="41"/>
  <c r="L377" i="41"/>
  <c r="J377" i="41"/>
  <c r="H377" i="41"/>
  <c r="F377" i="41"/>
  <c r="L376" i="41"/>
  <c r="J376" i="41"/>
  <c r="H376" i="41"/>
  <c r="F376" i="41"/>
  <c r="L370" i="41"/>
  <c r="J370" i="41"/>
  <c r="H370" i="41"/>
  <c r="F370" i="41"/>
  <c r="L369" i="41"/>
  <c r="J369" i="41"/>
  <c r="H369" i="41"/>
  <c r="F369" i="41"/>
  <c r="L368" i="41"/>
  <c r="J368" i="41"/>
  <c r="H368" i="41"/>
  <c r="F368" i="41"/>
  <c r="L367" i="41"/>
  <c r="J367" i="41"/>
  <c r="H367" i="41"/>
  <c r="F367" i="41"/>
  <c r="L366" i="41"/>
  <c r="J366" i="41"/>
  <c r="H366" i="41"/>
  <c r="F366" i="41"/>
  <c r="L365" i="41"/>
  <c r="J365" i="41"/>
  <c r="H365" i="41"/>
  <c r="F365" i="41"/>
  <c r="L364" i="41"/>
  <c r="J364" i="41"/>
  <c r="H364" i="41"/>
  <c r="F364" i="41"/>
  <c r="L363" i="41"/>
  <c r="J363" i="41"/>
  <c r="H363" i="41"/>
  <c r="F363" i="41"/>
  <c r="L362" i="41"/>
  <c r="J362" i="41"/>
  <c r="H362" i="41"/>
  <c r="F362" i="41"/>
  <c r="L361" i="41"/>
  <c r="J361" i="41"/>
  <c r="H361" i="41"/>
  <c r="F361" i="41"/>
  <c r="L360" i="41"/>
  <c r="J360" i="41"/>
  <c r="H360" i="41"/>
  <c r="F360" i="41"/>
  <c r="L359" i="41"/>
  <c r="J359" i="41"/>
  <c r="H359" i="41"/>
  <c r="F359" i="41"/>
  <c r="L358" i="41"/>
  <c r="J358" i="41"/>
  <c r="H358" i="41"/>
  <c r="F358" i="41"/>
  <c r="L357" i="41"/>
  <c r="J357" i="41"/>
  <c r="H357" i="41"/>
  <c r="F357" i="41"/>
  <c r="L356" i="41"/>
  <c r="J356" i="41"/>
  <c r="H356" i="41"/>
  <c r="F356" i="41"/>
  <c r="L355" i="41"/>
  <c r="J355" i="41"/>
  <c r="H355" i="41"/>
  <c r="F355" i="41"/>
  <c r="L354" i="41"/>
  <c r="J354" i="41"/>
  <c r="H354" i="41"/>
  <c r="F354" i="41"/>
  <c r="L353" i="41"/>
  <c r="J353" i="41"/>
  <c r="H353" i="41"/>
  <c r="F353" i="41"/>
  <c r="L352" i="41"/>
  <c r="J352" i="41"/>
  <c r="H352" i="41"/>
  <c r="F352" i="41"/>
  <c r="L351" i="41"/>
  <c r="J351" i="41"/>
  <c r="H351" i="41"/>
  <c r="F351" i="41"/>
  <c r="L350" i="41"/>
  <c r="J350" i="41"/>
  <c r="H350" i="41"/>
  <c r="F350" i="41"/>
  <c r="L349" i="41"/>
  <c r="J349" i="41"/>
  <c r="H349" i="41"/>
  <c r="F349" i="41"/>
  <c r="L348" i="41"/>
  <c r="J348" i="41"/>
  <c r="H348" i="41"/>
  <c r="F348" i="41"/>
  <c r="L347" i="41"/>
  <c r="J347" i="41"/>
  <c r="H347" i="41"/>
  <c r="F347" i="41"/>
  <c r="L346" i="41"/>
  <c r="J346" i="41"/>
  <c r="H346" i="41"/>
  <c r="F346" i="41"/>
  <c r="L345" i="41"/>
  <c r="J345" i="41"/>
  <c r="H345" i="41"/>
  <c r="F345" i="41"/>
  <c r="L344" i="41"/>
  <c r="J344" i="41"/>
  <c r="H344" i="41"/>
  <c r="F344" i="41"/>
  <c r="L343" i="41"/>
  <c r="J343" i="41"/>
  <c r="H343" i="41"/>
  <c r="F343" i="41"/>
  <c r="L342" i="41"/>
  <c r="J342" i="41"/>
  <c r="H342" i="41"/>
  <c r="F342" i="41"/>
  <c r="L341" i="41"/>
  <c r="J341" i="41"/>
  <c r="H341" i="41"/>
  <c r="F341" i="41"/>
  <c r="L340" i="41"/>
  <c r="J340" i="41"/>
  <c r="H340" i="41"/>
  <c r="F340" i="41"/>
  <c r="L339" i="41"/>
  <c r="J339" i="41"/>
  <c r="H339" i="41"/>
  <c r="F339" i="41"/>
  <c r="L338" i="41"/>
  <c r="J338" i="41"/>
  <c r="H338" i="41"/>
  <c r="F338" i="41"/>
  <c r="L337" i="41"/>
  <c r="J337" i="41"/>
  <c r="H337" i="41"/>
  <c r="F337" i="41"/>
  <c r="L336" i="41"/>
  <c r="J336" i="41"/>
  <c r="H336" i="41"/>
  <c r="F336" i="41"/>
  <c r="L335" i="41"/>
  <c r="J335" i="41"/>
  <c r="H335" i="41"/>
  <c r="F335" i="41"/>
  <c r="L329" i="41"/>
  <c r="J329" i="41"/>
  <c r="H329" i="41"/>
  <c r="F329" i="41"/>
  <c r="L328" i="41"/>
  <c r="J328" i="41"/>
  <c r="H328" i="41"/>
  <c r="F328" i="41"/>
  <c r="L327" i="41"/>
  <c r="J327" i="41"/>
  <c r="H327" i="41"/>
  <c r="F327" i="41"/>
  <c r="L326" i="41"/>
  <c r="J326" i="41"/>
  <c r="H326" i="41"/>
  <c r="F326" i="41"/>
  <c r="L325" i="41"/>
  <c r="J325" i="41"/>
  <c r="H325" i="41"/>
  <c r="F325" i="41"/>
  <c r="L324" i="41"/>
  <c r="J324" i="41"/>
  <c r="H324" i="41"/>
  <c r="F324" i="41"/>
  <c r="L323" i="41"/>
  <c r="J323" i="41"/>
  <c r="H323" i="41"/>
  <c r="F323" i="41"/>
  <c r="L322" i="41"/>
  <c r="J322" i="41"/>
  <c r="H322" i="41"/>
  <c r="F322" i="41"/>
  <c r="L321" i="41"/>
  <c r="J321" i="41"/>
  <c r="H321" i="41"/>
  <c r="F321" i="41"/>
  <c r="L320" i="41"/>
  <c r="J320" i="41"/>
  <c r="H320" i="41"/>
  <c r="F320" i="41"/>
  <c r="L319" i="41"/>
  <c r="J319" i="41"/>
  <c r="H319" i="41"/>
  <c r="F319" i="41"/>
  <c r="L318" i="41"/>
  <c r="J318" i="41"/>
  <c r="H318" i="41"/>
  <c r="F318" i="41"/>
  <c r="L317" i="41"/>
  <c r="J317" i="41"/>
  <c r="H317" i="41"/>
  <c r="F317" i="41"/>
  <c r="L316" i="41"/>
  <c r="J316" i="41"/>
  <c r="H316" i="41"/>
  <c r="F316" i="41"/>
  <c r="L315" i="41"/>
  <c r="J315" i="41"/>
  <c r="H315" i="41"/>
  <c r="F315" i="41"/>
  <c r="L314" i="41"/>
  <c r="J314" i="41"/>
  <c r="H314" i="41"/>
  <c r="F314" i="41"/>
  <c r="L313" i="41"/>
  <c r="J313" i="41"/>
  <c r="H313" i="41"/>
  <c r="F313" i="41"/>
  <c r="L312" i="41"/>
  <c r="J312" i="41"/>
  <c r="H312" i="41"/>
  <c r="F312" i="41"/>
  <c r="L311" i="41"/>
  <c r="J311" i="41"/>
  <c r="H311" i="41"/>
  <c r="F311" i="41"/>
  <c r="L310" i="41"/>
  <c r="J310" i="41"/>
  <c r="H310" i="41"/>
  <c r="F310" i="41"/>
  <c r="L309" i="41"/>
  <c r="J309" i="41"/>
  <c r="H309" i="41"/>
  <c r="F309" i="41"/>
  <c r="L308" i="41"/>
  <c r="J308" i="41"/>
  <c r="H308" i="41"/>
  <c r="F308" i="41"/>
  <c r="L307" i="41"/>
  <c r="J307" i="41"/>
  <c r="H307" i="41"/>
  <c r="F307" i="41"/>
  <c r="L306" i="41"/>
  <c r="J306" i="41"/>
  <c r="H306" i="41"/>
  <c r="F306" i="41"/>
  <c r="L305" i="41"/>
  <c r="J305" i="41"/>
  <c r="H305" i="41"/>
  <c r="F305" i="41"/>
  <c r="L304" i="41"/>
  <c r="J304" i="41"/>
  <c r="H304" i="41"/>
  <c r="F304" i="41"/>
  <c r="L303" i="41"/>
  <c r="J303" i="41"/>
  <c r="H303" i="41"/>
  <c r="F303" i="41"/>
  <c r="L302" i="41"/>
  <c r="J302" i="41"/>
  <c r="H302" i="41"/>
  <c r="F302" i="41"/>
  <c r="L301" i="41"/>
  <c r="J301" i="41"/>
  <c r="H301" i="41"/>
  <c r="F301" i="41"/>
  <c r="L300" i="41"/>
  <c r="J300" i="41"/>
  <c r="H300" i="41"/>
  <c r="F300" i="41"/>
  <c r="L299" i="41"/>
  <c r="J299" i="41"/>
  <c r="H299" i="41"/>
  <c r="F299" i="41"/>
  <c r="L298" i="41"/>
  <c r="J298" i="41"/>
  <c r="H298" i="41"/>
  <c r="F298" i="41"/>
  <c r="L297" i="41"/>
  <c r="J297" i="41"/>
  <c r="H297" i="41"/>
  <c r="F297" i="41"/>
  <c r="L296" i="41"/>
  <c r="J296" i="41"/>
  <c r="H296" i="41"/>
  <c r="F296" i="41"/>
  <c r="L295" i="41"/>
  <c r="J295" i="41"/>
  <c r="H295" i="41"/>
  <c r="F295" i="41"/>
  <c r="L294" i="41"/>
  <c r="J294" i="41"/>
  <c r="H294" i="41"/>
  <c r="F294" i="41"/>
  <c r="L288" i="41"/>
  <c r="J288" i="41"/>
  <c r="H288" i="41"/>
  <c r="F288" i="41"/>
  <c r="L287" i="41"/>
  <c r="J287" i="41"/>
  <c r="H287" i="41"/>
  <c r="F287" i="41"/>
  <c r="L286" i="41"/>
  <c r="J286" i="41"/>
  <c r="H286" i="41"/>
  <c r="F286" i="41"/>
  <c r="L285" i="41"/>
  <c r="J285" i="41"/>
  <c r="H285" i="41"/>
  <c r="F285" i="41"/>
  <c r="L284" i="41"/>
  <c r="J284" i="41"/>
  <c r="H284" i="41"/>
  <c r="F284" i="41"/>
  <c r="L283" i="41"/>
  <c r="J283" i="41"/>
  <c r="H283" i="41"/>
  <c r="F283" i="41"/>
  <c r="L282" i="41"/>
  <c r="J282" i="41"/>
  <c r="H282" i="41"/>
  <c r="F282" i="41"/>
  <c r="L281" i="41"/>
  <c r="J281" i="41"/>
  <c r="H281" i="41"/>
  <c r="F281" i="41"/>
  <c r="L280" i="41"/>
  <c r="J280" i="41"/>
  <c r="H280" i="41"/>
  <c r="F280" i="41"/>
  <c r="L279" i="41"/>
  <c r="J279" i="41"/>
  <c r="H279" i="41"/>
  <c r="F279" i="41"/>
  <c r="L278" i="41"/>
  <c r="J278" i="41"/>
  <c r="H278" i="41"/>
  <c r="F278" i="41"/>
  <c r="L277" i="41"/>
  <c r="J277" i="41"/>
  <c r="H277" i="41"/>
  <c r="F277" i="41"/>
  <c r="L276" i="41"/>
  <c r="J276" i="41"/>
  <c r="H276" i="41"/>
  <c r="F276" i="41"/>
  <c r="L275" i="41"/>
  <c r="J275" i="41"/>
  <c r="H275" i="41"/>
  <c r="F275" i="41"/>
  <c r="L274" i="41"/>
  <c r="J274" i="41"/>
  <c r="H274" i="41"/>
  <c r="F274" i="41"/>
  <c r="L273" i="41"/>
  <c r="J273" i="41"/>
  <c r="H273" i="41"/>
  <c r="F273" i="41"/>
  <c r="L272" i="41"/>
  <c r="J272" i="41"/>
  <c r="H272" i="41"/>
  <c r="F272" i="41"/>
  <c r="L271" i="41"/>
  <c r="J271" i="41"/>
  <c r="H271" i="41"/>
  <c r="F271" i="41"/>
  <c r="L270" i="41"/>
  <c r="J270" i="41"/>
  <c r="H270" i="41"/>
  <c r="F270" i="41"/>
  <c r="L269" i="41"/>
  <c r="J269" i="41"/>
  <c r="H269" i="41"/>
  <c r="F269" i="41"/>
  <c r="L268" i="41"/>
  <c r="J268" i="41"/>
  <c r="H268" i="41"/>
  <c r="F268" i="41"/>
  <c r="L267" i="41"/>
  <c r="J267" i="41"/>
  <c r="H267" i="41"/>
  <c r="F267" i="41"/>
  <c r="L266" i="41"/>
  <c r="J266" i="41"/>
  <c r="H266" i="41"/>
  <c r="F266" i="41"/>
  <c r="L265" i="41"/>
  <c r="J265" i="41"/>
  <c r="H265" i="41"/>
  <c r="F265" i="41"/>
  <c r="L264" i="41"/>
  <c r="J264" i="41"/>
  <c r="H264" i="41"/>
  <c r="F264" i="41"/>
  <c r="L263" i="41"/>
  <c r="J263" i="41"/>
  <c r="H263" i="41"/>
  <c r="F263" i="41"/>
  <c r="L262" i="41"/>
  <c r="J262" i="41"/>
  <c r="H262" i="41"/>
  <c r="F262" i="41"/>
  <c r="L261" i="41"/>
  <c r="J261" i="41"/>
  <c r="H261" i="41"/>
  <c r="F261" i="41"/>
  <c r="L260" i="41"/>
  <c r="J260" i="41"/>
  <c r="H260" i="41"/>
  <c r="F260" i="41"/>
  <c r="L259" i="41"/>
  <c r="J259" i="41"/>
  <c r="H259" i="41"/>
  <c r="F259" i="41"/>
  <c r="L258" i="41"/>
  <c r="J258" i="41"/>
  <c r="H258" i="41"/>
  <c r="F258" i="41"/>
  <c r="L257" i="41"/>
  <c r="J257" i="41"/>
  <c r="H257" i="41"/>
  <c r="F257" i="41"/>
  <c r="L256" i="41"/>
  <c r="J256" i="41"/>
  <c r="H256" i="41"/>
  <c r="F256" i="41"/>
  <c r="L255" i="41"/>
  <c r="J255" i="41"/>
  <c r="H255" i="41"/>
  <c r="F255" i="41"/>
  <c r="L254" i="41"/>
  <c r="J254" i="41"/>
  <c r="H254" i="41"/>
  <c r="F254" i="41"/>
  <c r="L253" i="41"/>
  <c r="J253" i="41"/>
  <c r="H253" i="41"/>
  <c r="L247" i="41"/>
  <c r="J247" i="41"/>
  <c r="H247" i="41"/>
  <c r="F247" i="41"/>
  <c r="L246" i="41"/>
  <c r="J246" i="41"/>
  <c r="H246" i="41"/>
  <c r="F246" i="41"/>
  <c r="L245" i="41"/>
  <c r="J245" i="41"/>
  <c r="H245" i="41"/>
  <c r="F245" i="41"/>
  <c r="L244" i="41"/>
  <c r="J244" i="41"/>
  <c r="H244" i="41"/>
  <c r="F244" i="41"/>
  <c r="L243" i="41"/>
  <c r="J243" i="41"/>
  <c r="H243" i="41"/>
  <c r="F243" i="41"/>
  <c r="L242" i="41"/>
  <c r="J242" i="41"/>
  <c r="H242" i="41"/>
  <c r="F242" i="41"/>
  <c r="L241" i="41"/>
  <c r="J241" i="41"/>
  <c r="H241" i="41"/>
  <c r="F241" i="41"/>
  <c r="L240" i="41"/>
  <c r="J240" i="41"/>
  <c r="H240" i="41"/>
  <c r="F240" i="41"/>
  <c r="L239" i="41"/>
  <c r="J239" i="41"/>
  <c r="H239" i="41"/>
  <c r="F239" i="41"/>
  <c r="L238" i="41"/>
  <c r="J238" i="41"/>
  <c r="H238" i="41"/>
  <c r="F238" i="41"/>
  <c r="L237" i="41"/>
  <c r="J237" i="41"/>
  <c r="H237" i="41"/>
  <c r="F237" i="41"/>
  <c r="L236" i="41"/>
  <c r="J236" i="41"/>
  <c r="H236" i="41"/>
  <c r="F236" i="41"/>
  <c r="L235" i="41"/>
  <c r="J235" i="41"/>
  <c r="H235" i="41"/>
  <c r="F235" i="41"/>
  <c r="L234" i="41"/>
  <c r="J234" i="41"/>
  <c r="H234" i="41"/>
  <c r="F234" i="41"/>
  <c r="L233" i="41"/>
  <c r="J233" i="41"/>
  <c r="H233" i="41"/>
  <c r="F233" i="41"/>
  <c r="L232" i="41"/>
  <c r="J232" i="41"/>
  <c r="H232" i="41"/>
  <c r="F232" i="41"/>
  <c r="L231" i="41"/>
  <c r="J231" i="41"/>
  <c r="H231" i="41"/>
  <c r="F231" i="41"/>
  <c r="L230" i="41"/>
  <c r="J230" i="41"/>
  <c r="H230" i="41"/>
  <c r="F230" i="41"/>
  <c r="L229" i="41"/>
  <c r="J229" i="41"/>
  <c r="H229" i="41"/>
  <c r="F229" i="41"/>
  <c r="L228" i="41"/>
  <c r="J228" i="41"/>
  <c r="H228" i="41"/>
  <c r="F228" i="41"/>
  <c r="L227" i="41"/>
  <c r="J227" i="41"/>
  <c r="H227" i="41"/>
  <c r="F227" i="41"/>
  <c r="L226" i="41"/>
  <c r="J226" i="41"/>
  <c r="H226" i="41"/>
  <c r="F226" i="41"/>
  <c r="L225" i="41"/>
  <c r="J225" i="41"/>
  <c r="H225" i="41"/>
  <c r="F225" i="41"/>
  <c r="L224" i="41"/>
  <c r="J224" i="41"/>
  <c r="H224" i="41"/>
  <c r="F224" i="41"/>
  <c r="L223" i="41"/>
  <c r="J223" i="41"/>
  <c r="H223" i="41"/>
  <c r="F223" i="41"/>
  <c r="L222" i="41"/>
  <c r="J222" i="41"/>
  <c r="H222" i="41"/>
  <c r="F222" i="41"/>
  <c r="L221" i="41"/>
  <c r="J221" i="41"/>
  <c r="H221" i="41"/>
  <c r="F221" i="41"/>
  <c r="L220" i="41"/>
  <c r="J220" i="41"/>
  <c r="H220" i="41"/>
  <c r="F220" i="41"/>
  <c r="L219" i="41"/>
  <c r="J219" i="41"/>
  <c r="H219" i="41"/>
  <c r="F219" i="41"/>
  <c r="L218" i="41"/>
  <c r="J218" i="41"/>
  <c r="H218" i="41"/>
  <c r="F218" i="41"/>
  <c r="L217" i="41"/>
  <c r="J217" i="41"/>
  <c r="H217" i="41"/>
  <c r="F217" i="41"/>
  <c r="L216" i="41"/>
  <c r="J216" i="41"/>
  <c r="H216" i="41"/>
  <c r="F216" i="41"/>
  <c r="L215" i="41"/>
  <c r="J215" i="41"/>
  <c r="H215" i="41"/>
  <c r="F215" i="41"/>
  <c r="L214" i="41"/>
  <c r="J214" i="41"/>
  <c r="H214" i="41"/>
  <c r="F214" i="41"/>
  <c r="L213" i="41"/>
  <c r="J213" i="41"/>
  <c r="H213" i="41"/>
  <c r="F213" i="41"/>
  <c r="L212" i="41"/>
  <c r="J212" i="41"/>
  <c r="H212" i="41"/>
  <c r="F212" i="41"/>
  <c r="L206" i="41"/>
  <c r="J206" i="41"/>
  <c r="H206" i="41"/>
  <c r="F206" i="41"/>
  <c r="L205" i="41"/>
  <c r="J205" i="41"/>
  <c r="H205" i="41"/>
  <c r="F205" i="41"/>
  <c r="L204" i="41"/>
  <c r="J204" i="41"/>
  <c r="H204" i="41"/>
  <c r="F204" i="41"/>
  <c r="L203" i="41"/>
  <c r="J203" i="41"/>
  <c r="H203" i="41"/>
  <c r="F203" i="41"/>
  <c r="L202" i="41"/>
  <c r="J202" i="41"/>
  <c r="H202" i="41"/>
  <c r="F202" i="41"/>
  <c r="L201" i="41"/>
  <c r="J201" i="41"/>
  <c r="H201" i="41"/>
  <c r="F201" i="41"/>
  <c r="L200" i="41"/>
  <c r="J200" i="41"/>
  <c r="H200" i="41"/>
  <c r="F200" i="41"/>
  <c r="L199" i="41"/>
  <c r="J199" i="41"/>
  <c r="H199" i="41"/>
  <c r="F199" i="41"/>
  <c r="L198" i="41"/>
  <c r="J198" i="41"/>
  <c r="H198" i="41"/>
  <c r="F198" i="41"/>
  <c r="L197" i="41"/>
  <c r="J197" i="41"/>
  <c r="H197" i="41"/>
  <c r="F197" i="41"/>
  <c r="L196" i="41"/>
  <c r="J196" i="41"/>
  <c r="H196" i="41"/>
  <c r="F196" i="41"/>
  <c r="L195" i="41"/>
  <c r="J195" i="41"/>
  <c r="H195" i="41"/>
  <c r="F195" i="41"/>
  <c r="L194" i="41"/>
  <c r="J194" i="41"/>
  <c r="H194" i="41"/>
  <c r="F194" i="41"/>
  <c r="L193" i="41"/>
  <c r="J193" i="41"/>
  <c r="H193" i="41"/>
  <c r="F193" i="41"/>
  <c r="L192" i="41"/>
  <c r="J192" i="41"/>
  <c r="H192" i="41"/>
  <c r="F192" i="41"/>
  <c r="L191" i="41"/>
  <c r="J191" i="41"/>
  <c r="H191" i="41"/>
  <c r="F191" i="41"/>
  <c r="L190" i="41"/>
  <c r="J190" i="41"/>
  <c r="H190" i="41"/>
  <c r="F190" i="41"/>
  <c r="L189" i="41"/>
  <c r="J189" i="41"/>
  <c r="H189" i="41"/>
  <c r="F189" i="41"/>
  <c r="L188" i="41"/>
  <c r="J188" i="41"/>
  <c r="H188" i="41"/>
  <c r="F188" i="41"/>
  <c r="L187" i="41"/>
  <c r="J187" i="41"/>
  <c r="H187" i="41"/>
  <c r="F187" i="41"/>
  <c r="L186" i="41"/>
  <c r="J186" i="41"/>
  <c r="H186" i="41"/>
  <c r="F186" i="41"/>
  <c r="L185" i="41"/>
  <c r="J185" i="41"/>
  <c r="H185" i="41"/>
  <c r="F185" i="41"/>
  <c r="L184" i="41"/>
  <c r="J184" i="41"/>
  <c r="H184" i="41"/>
  <c r="F184" i="41"/>
  <c r="L183" i="41"/>
  <c r="J183" i="41"/>
  <c r="H183" i="41"/>
  <c r="F183" i="41"/>
  <c r="L182" i="41"/>
  <c r="J182" i="41"/>
  <c r="H182" i="41"/>
  <c r="F182" i="41"/>
  <c r="L181" i="41"/>
  <c r="J181" i="41"/>
  <c r="H181" i="41"/>
  <c r="F181" i="41"/>
  <c r="L180" i="41"/>
  <c r="J180" i="41"/>
  <c r="H180" i="41"/>
  <c r="F180" i="41"/>
  <c r="L179" i="41"/>
  <c r="J179" i="41"/>
  <c r="H179" i="41"/>
  <c r="F179" i="41"/>
  <c r="L178" i="41"/>
  <c r="J178" i="41"/>
  <c r="H178" i="41"/>
  <c r="F178" i="41"/>
  <c r="L177" i="41"/>
  <c r="J177" i="41"/>
  <c r="H177" i="41"/>
  <c r="F177" i="41"/>
  <c r="L176" i="41"/>
  <c r="J176" i="41"/>
  <c r="H176" i="41"/>
  <c r="F176" i="41"/>
  <c r="L175" i="41"/>
  <c r="J175" i="41"/>
  <c r="H175" i="41"/>
  <c r="F175" i="41"/>
  <c r="L174" i="41"/>
  <c r="J174" i="41"/>
  <c r="H174" i="41"/>
  <c r="F174" i="41"/>
  <c r="L173" i="41"/>
  <c r="J173" i="41"/>
  <c r="H173" i="41"/>
  <c r="F173" i="41"/>
  <c r="L172" i="41"/>
  <c r="J172" i="41"/>
  <c r="H172" i="41"/>
  <c r="F172" i="41"/>
  <c r="L171" i="41"/>
  <c r="J171" i="41"/>
  <c r="H171" i="41"/>
  <c r="F171" i="41"/>
  <c r="L165" i="41"/>
  <c r="J165" i="41"/>
  <c r="H165" i="41"/>
  <c r="F165" i="41"/>
  <c r="L164" i="41"/>
  <c r="J164" i="41"/>
  <c r="H164" i="41"/>
  <c r="F164" i="41"/>
  <c r="L163" i="41"/>
  <c r="J163" i="41"/>
  <c r="H163" i="41"/>
  <c r="F163" i="41"/>
  <c r="L162" i="41"/>
  <c r="J162" i="41"/>
  <c r="H162" i="41"/>
  <c r="F162" i="41"/>
  <c r="L161" i="41"/>
  <c r="J161" i="41"/>
  <c r="H161" i="41"/>
  <c r="F161" i="41"/>
  <c r="L160" i="41"/>
  <c r="J160" i="41"/>
  <c r="H160" i="41"/>
  <c r="F160" i="41"/>
  <c r="L159" i="41"/>
  <c r="J159" i="41"/>
  <c r="H159" i="41"/>
  <c r="F159" i="41"/>
  <c r="L158" i="41"/>
  <c r="J158" i="41"/>
  <c r="H158" i="41"/>
  <c r="F158" i="41"/>
  <c r="L157" i="41"/>
  <c r="J157" i="41"/>
  <c r="H157" i="41"/>
  <c r="F157" i="41"/>
  <c r="L156" i="41"/>
  <c r="J156" i="41"/>
  <c r="H156" i="41"/>
  <c r="F156" i="41"/>
  <c r="L155" i="41"/>
  <c r="J155" i="41"/>
  <c r="H155" i="41"/>
  <c r="F155" i="41"/>
  <c r="L154" i="41"/>
  <c r="J154" i="41"/>
  <c r="H154" i="41"/>
  <c r="F154" i="41"/>
  <c r="L153" i="41"/>
  <c r="J153" i="41"/>
  <c r="H153" i="41"/>
  <c r="F153" i="41"/>
  <c r="L152" i="41"/>
  <c r="J152" i="41"/>
  <c r="H152" i="41"/>
  <c r="F152" i="41"/>
  <c r="L151" i="41"/>
  <c r="J151" i="41"/>
  <c r="H151" i="41"/>
  <c r="F151" i="41"/>
  <c r="L150" i="41"/>
  <c r="J150" i="41"/>
  <c r="H150" i="41"/>
  <c r="F150" i="41"/>
  <c r="L149" i="41"/>
  <c r="J149" i="41"/>
  <c r="H149" i="41"/>
  <c r="F149" i="41"/>
  <c r="L148" i="41"/>
  <c r="J148" i="41"/>
  <c r="H148" i="41"/>
  <c r="F148" i="41"/>
  <c r="L147" i="41"/>
  <c r="J147" i="41"/>
  <c r="H147" i="41"/>
  <c r="F147" i="41"/>
  <c r="L146" i="41"/>
  <c r="J146" i="41"/>
  <c r="H146" i="41"/>
  <c r="F146" i="41"/>
  <c r="L145" i="41"/>
  <c r="J145" i="41"/>
  <c r="H145" i="41"/>
  <c r="F145" i="41"/>
  <c r="L144" i="41"/>
  <c r="J144" i="41"/>
  <c r="H144" i="41"/>
  <c r="F144" i="41"/>
  <c r="L143" i="41"/>
  <c r="J143" i="41"/>
  <c r="H143" i="41"/>
  <c r="F143" i="41"/>
  <c r="L142" i="41"/>
  <c r="J142" i="41"/>
  <c r="H142" i="41"/>
  <c r="F142" i="41"/>
  <c r="L141" i="41"/>
  <c r="J141" i="41"/>
  <c r="H141" i="41"/>
  <c r="F141" i="41"/>
  <c r="L140" i="41"/>
  <c r="J140" i="41"/>
  <c r="H140" i="41"/>
  <c r="F140" i="41"/>
  <c r="L139" i="41"/>
  <c r="J139" i="41"/>
  <c r="H139" i="41"/>
  <c r="F139" i="41"/>
  <c r="L138" i="41"/>
  <c r="J138" i="41"/>
  <c r="H138" i="41"/>
  <c r="F138" i="41"/>
  <c r="L137" i="41"/>
  <c r="J137" i="41"/>
  <c r="H137" i="41"/>
  <c r="F137" i="41"/>
  <c r="L136" i="41"/>
  <c r="J136" i="41"/>
  <c r="H136" i="41"/>
  <c r="F136" i="41"/>
  <c r="L135" i="41"/>
  <c r="J135" i="41"/>
  <c r="H135" i="41"/>
  <c r="F135" i="41"/>
  <c r="L134" i="41"/>
  <c r="J134" i="41"/>
  <c r="H134" i="41"/>
  <c r="F134" i="41"/>
  <c r="L133" i="41"/>
  <c r="J133" i="41"/>
  <c r="H133" i="41"/>
  <c r="F133" i="41"/>
  <c r="L132" i="41"/>
  <c r="J132" i="41"/>
  <c r="H132" i="41"/>
  <c r="F132" i="41"/>
  <c r="L131" i="41"/>
  <c r="J131" i="41"/>
  <c r="H131" i="41"/>
  <c r="F131" i="41"/>
  <c r="L130" i="41"/>
  <c r="J130" i="41"/>
  <c r="H130" i="41"/>
  <c r="F130" i="41"/>
  <c r="M124" i="41"/>
  <c r="M123" i="41"/>
  <c r="M122" i="41"/>
  <c r="M121" i="41"/>
  <c r="M120" i="41"/>
  <c r="M119" i="41"/>
  <c r="M118" i="41"/>
  <c r="M117" i="41"/>
  <c r="M116" i="41"/>
  <c r="M115" i="41"/>
  <c r="M114" i="41"/>
  <c r="M113" i="41"/>
  <c r="M112" i="41"/>
  <c r="M111" i="41"/>
  <c r="M110" i="41"/>
  <c r="M109" i="41"/>
  <c r="M108" i="41"/>
  <c r="M107" i="41"/>
  <c r="M106" i="41"/>
  <c r="M105" i="41"/>
  <c r="M104" i="41"/>
  <c r="M103" i="41"/>
  <c r="M102" i="41"/>
  <c r="M101" i="41"/>
  <c r="M100" i="41"/>
  <c r="M99" i="41"/>
  <c r="M98" i="41"/>
  <c r="M97" i="41"/>
  <c r="M96" i="41"/>
  <c r="M95" i="41"/>
  <c r="M94" i="41"/>
  <c r="M93" i="41"/>
  <c r="M92" i="41"/>
  <c r="M91" i="41"/>
  <c r="M90" i="41"/>
  <c r="M89" i="41"/>
  <c r="M83" i="41"/>
  <c r="M82" i="41"/>
  <c r="M81" i="41"/>
  <c r="M80" i="41"/>
  <c r="M79" i="41"/>
  <c r="M78" i="41"/>
  <c r="M77" i="41"/>
  <c r="M76" i="41"/>
  <c r="M75" i="41"/>
  <c r="M74" i="41"/>
  <c r="M73" i="41"/>
  <c r="M72" i="41"/>
  <c r="M71" i="41"/>
  <c r="M70" i="41"/>
  <c r="M69" i="41"/>
  <c r="M68" i="41"/>
  <c r="M67" i="41"/>
  <c r="M66" i="41"/>
  <c r="M65" i="41"/>
  <c r="M64" i="41"/>
  <c r="M63" i="41"/>
  <c r="M62" i="41"/>
  <c r="M61" i="41"/>
  <c r="M60" i="41"/>
  <c r="M59" i="41"/>
  <c r="M58" i="41"/>
  <c r="M57" i="41"/>
  <c r="M56" i="41"/>
  <c r="M55" i="41"/>
  <c r="M54" i="41"/>
  <c r="M53" i="41"/>
  <c r="M52" i="41"/>
  <c r="M51" i="41"/>
  <c r="M50" i="41"/>
  <c r="M49" i="41"/>
  <c r="M48" i="41"/>
  <c r="L124" i="41"/>
  <c r="J124" i="41"/>
  <c r="H124" i="41"/>
  <c r="F124" i="41"/>
  <c r="L123" i="41"/>
  <c r="J123" i="41"/>
  <c r="H123" i="41"/>
  <c r="F123" i="41"/>
  <c r="L122" i="41"/>
  <c r="J122" i="41"/>
  <c r="H122" i="41"/>
  <c r="F122" i="41"/>
  <c r="L121" i="41"/>
  <c r="J121" i="41"/>
  <c r="H121" i="41"/>
  <c r="F121" i="41"/>
  <c r="L120" i="41"/>
  <c r="J120" i="41"/>
  <c r="H120" i="41"/>
  <c r="F120" i="41"/>
  <c r="L119" i="41"/>
  <c r="J119" i="41"/>
  <c r="H119" i="41"/>
  <c r="F119" i="41"/>
  <c r="L118" i="41"/>
  <c r="J118" i="41"/>
  <c r="H118" i="41"/>
  <c r="F118" i="41"/>
  <c r="L117" i="41"/>
  <c r="J117" i="41"/>
  <c r="H117" i="41"/>
  <c r="F117" i="41"/>
  <c r="L116" i="41"/>
  <c r="J116" i="41"/>
  <c r="H116" i="41"/>
  <c r="F116" i="41"/>
  <c r="L115" i="41"/>
  <c r="J115" i="41"/>
  <c r="H115" i="41"/>
  <c r="F115" i="41"/>
  <c r="L114" i="41"/>
  <c r="J114" i="41"/>
  <c r="H114" i="41"/>
  <c r="F114" i="41"/>
  <c r="L113" i="41"/>
  <c r="J113" i="41"/>
  <c r="H113" i="41"/>
  <c r="F113" i="41"/>
  <c r="L112" i="41"/>
  <c r="J112" i="41"/>
  <c r="H112" i="41"/>
  <c r="F112" i="41"/>
  <c r="L111" i="41"/>
  <c r="J111" i="41"/>
  <c r="H111" i="41"/>
  <c r="F111" i="41"/>
  <c r="L110" i="41"/>
  <c r="J110" i="41"/>
  <c r="H110" i="41"/>
  <c r="F110" i="41"/>
  <c r="L109" i="41"/>
  <c r="J109" i="41"/>
  <c r="H109" i="41"/>
  <c r="F109" i="41"/>
  <c r="L108" i="41"/>
  <c r="J108" i="41"/>
  <c r="H108" i="41"/>
  <c r="F108" i="41"/>
  <c r="L107" i="41"/>
  <c r="J107" i="41"/>
  <c r="H107" i="41"/>
  <c r="F107" i="41"/>
  <c r="L106" i="41"/>
  <c r="J106" i="41"/>
  <c r="H106" i="41"/>
  <c r="F106" i="41"/>
  <c r="L105" i="41"/>
  <c r="J105" i="41"/>
  <c r="H105" i="41"/>
  <c r="F105" i="41"/>
  <c r="L104" i="41"/>
  <c r="J104" i="41"/>
  <c r="H104" i="41"/>
  <c r="F104" i="41"/>
  <c r="L103" i="41"/>
  <c r="J103" i="41"/>
  <c r="H103" i="41"/>
  <c r="F103" i="41"/>
  <c r="L102" i="41"/>
  <c r="J102" i="41"/>
  <c r="H102" i="41"/>
  <c r="F102" i="41"/>
  <c r="L101" i="41"/>
  <c r="J101" i="41"/>
  <c r="H101" i="41"/>
  <c r="F101" i="41"/>
  <c r="L100" i="41"/>
  <c r="J100" i="41"/>
  <c r="H100" i="41"/>
  <c r="F100" i="41"/>
  <c r="L99" i="41"/>
  <c r="J99" i="41"/>
  <c r="H99" i="41"/>
  <c r="F99" i="41"/>
  <c r="L98" i="41"/>
  <c r="J98" i="41"/>
  <c r="H98" i="41"/>
  <c r="F98" i="41"/>
  <c r="L97" i="41"/>
  <c r="J97" i="41"/>
  <c r="H97" i="41"/>
  <c r="F97" i="41"/>
  <c r="L96" i="41"/>
  <c r="J96" i="41"/>
  <c r="H96" i="41"/>
  <c r="F96" i="41"/>
  <c r="L95" i="41"/>
  <c r="J95" i="41"/>
  <c r="H95" i="41"/>
  <c r="F95" i="41"/>
  <c r="L94" i="41"/>
  <c r="H94" i="41"/>
  <c r="F94" i="41"/>
  <c r="L93" i="41"/>
  <c r="H93" i="41"/>
  <c r="F93" i="41"/>
  <c r="L92" i="41"/>
  <c r="H92" i="41"/>
  <c r="F92" i="41"/>
  <c r="L91" i="41"/>
  <c r="H91" i="41"/>
  <c r="F91" i="41"/>
  <c r="L90" i="41"/>
  <c r="H90" i="41"/>
  <c r="F90" i="41"/>
  <c r="L89" i="41"/>
  <c r="H89" i="41"/>
  <c r="F89" i="41"/>
  <c r="L83" i="41"/>
  <c r="J83" i="41"/>
  <c r="H83" i="41"/>
  <c r="F83" i="41"/>
  <c r="L82" i="41"/>
  <c r="J82" i="41"/>
  <c r="H82" i="41"/>
  <c r="F82" i="41"/>
  <c r="L81" i="41"/>
  <c r="J81" i="41"/>
  <c r="H81" i="41"/>
  <c r="F81" i="41"/>
  <c r="L80" i="41"/>
  <c r="J80" i="41"/>
  <c r="H80" i="41"/>
  <c r="F80" i="41"/>
  <c r="L79" i="41"/>
  <c r="J79" i="41"/>
  <c r="H79" i="41"/>
  <c r="F79" i="41"/>
  <c r="L78" i="41"/>
  <c r="J78" i="41"/>
  <c r="H78" i="41"/>
  <c r="F78" i="41"/>
  <c r="L77" i="41"/>
  <c r="J77" i="41"/>
  <c r="H77" i="41"/>
  <c r="F77" i="41"/>
  <c r="L76" i="41"/>
  <c r="J76" i="41"/>
  <c r="H76" i="41"/>
  <c r="F76" i="41"/>
  <c r="L75" i="41"/>
  <c r="J75" i="41"/>
  <c r="H75" i="41"/>
  <c r="F75" i="41"/>
  <c r="L74" i="41"/>
  <c r="J74" i="41"/>
  <c r="H74" i="41"/>
  <c r="F74" i="41"/>
  <c r="L73" i="41"/>
  <c r="J73" i="41"/>
  <c r="H73" i="41"/>
  <c r="F73" i="41"/>
  <c r="L72" i="41"/>
  <c r="J72" i="41"/>
  <c r="H72" i="41"/>
  <c r="F72" i="41"/>
  <c r="L71" i="41"/>
  <c r="J71" i="41"/>
  <c r="H71" i="41"/>
  <c r="F71" i="41"/>
  <c r="L70" i="41"/>
  <c r="J70" i="41"/>
  <c r="H70" i="41"/>
  <c r="F70" i="41"/>
  <c r="L69" i="41"/>
  <c r="J69" i="41"/>
  <c r="H69" i="41"/>
  <c r="F69" i="41"/>
  <c r="L68" i="41"/>
  <c r="J68" i="41"/>
  <c r="H68" i="41"/>
  <c r="F68" i="41"/>
  <c r="L67" i="41"/>
  <c r="J67" i="41"/>
  <c r="H67" i="41"/>
  <c r="F67" i="41"/>
  <c r="L66" i="41"/>
  <c r="J66" i="41"/>
  <c r="H66" i="41"/>
  <c r="F66" i="41"/>
  <c r="L65" i="41"/>
  <c r="J65" i="41"/>
  <c r="H65" i="41"/>
  <c r="F65" i="41"/>
  <c r="L64" i="41"/>
  <c r="J64" i="41"/>
  <c r="H64" i="41"/>
  <c r="F64" i="41"/>
  <c r="L63" i="41"/>
  <c r="J63" i="41"/>
  <c r="H63" i="41"/>
  <c r="F63" i="41"/>
  <c r="L62" i="41"/>
  <c r="J62" i="41"/>
  <c r="H62" i="41"/>
  <c r="F62" i="41"/>
  <c r="L61" i="41"/>
  <c r="J61" i="41"/>
  <c r="H61" i="41"/>
  <c r="F61" i="41"/>
  <c r="L60" i="41"/>
  <c r="J60" i="41"/>
  <c r="H60" i="41"/>
  <c r="F60" i="41"/>
  <c r="L59" i="41"/>
  <c r="J59" i="41"/>
  <c r="H59" i="41"/>
  <c r="F59" i="41"/>
  <c r="L58" i="41"/>
  <c r="J58" i="41"/>
  <c r="H58" i="41"/>
  <c r="F58" i="41"/>
  <c r="L57" i="41"/>
  <c r="J57" i="41"/>
  <c r="H57" i="41"/>
  <c r="F57" i="41"/>
  <c r="L56" i="41"/>
  <c r="J56" i="41"/>
  <c r="H56" i="41"/>
  <c r="F56" i="41"/>
  <c r="L55" i="41"/>
  <c r="J55" i="41"/>
  <c r="H55" i="41"/>
  <c r="F55" i="41"/>
  <c r="L54" i="41"/>
  <c r="J54" i="41"/>
  <c r="H54" i="41"/>
  <c r="F54" i="41"/>
  <c r="L53" i="41"/>
  <c r="J53" i="41"/>
  <c r="H53" i="41"/>
  <c r="F53" i="41"/>
  <c r="L52" i="41"/>
  <c r="J52" i="41"/>
  <c r="H52" i="41"/>
  <c r="F52" i="41"/>
  <c r="L51" i="41"/>
  <c r="J51" i="41"/>
  <c r="H51" i="41"/>
  <c r="F51" i="41"/>
  <c r="L50" i="41"/>
  <c r="J50" i="41"/>
  <c r="H50" i="41"/>
  <c r="F50" i="41"/>
  <c r="L49" i="41"/>
  <c r="J49" i="41"/>
  <c r="H49" i="41"/>
  <c r="F49" i="41"/>
  <c r="L48" i="41"/>
  <c r="J48" i="41"/>
  <c r="H48" i="41"/>
  <c r="F48" i="41"/>
  <c r="L42" i="41"/>
  <c r="L41" i="41"/>
  <c r="L40" i="41"/>
  <c r="L39" i="41"/>
  <c r="L38" i="41"/>
  <c r="L37" i="41"/>
  <c r="L36" i="41"/>
  <c r="L35" i="41"/>
  <c r="L34" i="41"/>
  <c r="L33" i="41"/>
  <c r="L32" i="41"/>
  <c r="L31" i="41"/>
  <c r="L30" i="41"/>
  <c r="L29" i="41"/>
  <c r="L28" i="41"/>
  <c r="L27" i="41"/>
  <c r="L26" i="41"/>
  <c r="L25" i="41"/>
  <c r="L24" i="41"/>
  <c r="L23" i="41"/>
  <c r="L22" i="41"/>
  <c r="L21" i="41"/>
  <c r="L20" i="41"/>
  <c r="L19" i="41"/>
  <c r="L18" i="41"/>
  <c r="L17" i="41"/>
  <c r="L16" i="41"/>
  <c r="L15" i="41"/>
  <c r="L14" i="41"/>
  <c r="L13" i="41"/>
  <c r="L12" i="41"/>
  <c r="L11" i="41"/>
  <c r="L10" i="41"/>
  <c r="L9" i="41"/>
  <c r="L8" i="41"/>
  <c r="L7" i="41"/>
  <c r="J42" i="41"/>
  <c r="J41" i="41"/>
  <c r="J40" i="41"/>
  <c r="J39" i="41"/>
  <c r="J38" i="41"/>
  <c r="J37" i="41"/>
  <c r="J36" i="41"/>
  <c r="J35" i="41"/>
  <c r="J34" i="41"/>
  <c r="J33" i="41"/>
  <c r="J32" i="41"/>
  <c r="J31" i="41"/>
  <c r="J30" i="41"/>
  <c r="J29" i="41"/>
  <c r="J28" i="41"/>
  <c r="J27" i="41"/>
  <c r="J26" i="41"/>
  <c r="J25" i="41"/>
  <c r="J24" i="41"/>
  <c r="J23" i="41"/>
  <c r="J22" i="41"/>
  <c r="J21" i="41"/>
  <c r="J20" i="41"/>
  <c r="J19" i="41"/>
  <c r="J18" i="41"/>
  <c r="J17" i="41"/>
  <c r="J16" i="41"/>
  <c r="J15" i="41"/>
  <c r="J14" i="41"/>
  <c r="J13" i="41"/>
  <c r="J12" i="41"/>
  <c r="J11" i="41"/>
  <c r="J10" i="41"/>
  <c r="J9" i="41"/>
  <c r="J8" i="41"/>
  <c r="J7" i="41"/>
  <c r="H42" i="41"/>
  <c r="H41" i="41"/>
  <c r="H40" i="41"/>
  <c r="H39" i="41"/>
  <c r="H38" i="41"/>
  <c r="H37" i="41"/>
  <c r="H36" i="41"/>
  <c r="H35" i="41"/>
  <c r="H34" i="41"/>
  <c r="H33" i="41"/>
  <c r="H32" i="41"/>
  <c r="H31" i="41"/>
  <c r="H30" i="41"/>
  <c r="H29" i="41"/>
  <c r="H28" i="41"/>
  <c r="H27" i="41"/>
  <c r="H26" i="41"/>
  <c r="H25" i="41"/>
  <c r="H24" i="41"/>
  <c r="H23" i="41"/>
  <c r="H22" i="41"/>
  <c r="H21" i="41"/>
  <c r="H20" i="41"/>
  <c r="H19" i="41"/>
  <c r="H18" i="41"/>
  <c r="H17" i="41"/>
  <c r="H16" i="41"/>
  <c r="H15" i="41"/>
  <c r="H14" i="41"/>
  <c r="H13" i="41"/>
  <c r="H12" i="41"/>
  <c r="H11" i="41"/>
  <c r="H10" i="41"/>
  <c r="H9" i="41"/>
  <c r="H8" i="41"/>
  <c r="H7" i="41"/>
  <c r="F42" i="41"/>
  <c r="F41" i="41"/>
  <c r="F40" i="41"/>
  <c r="F39" i="41"/>
  <c r="F38" i="41"/>
  <c r="F37" i="41"/>
  <c r="F36" i="41"/>
  <c r="F35" i="41"/>
  <c r="F34" i="41"/>
  <c r="F33" i="41"/>
  <c r="F32" i="41"/>
  <c r="F31" i="41"/>
  <c r="F30" i="41"/>
  <c r="F29" i="41"/>
  <c r="F28" i="41"/>
  <c r="F27" i="41"/>
  <c r="F26" i="41"/>
  <c r="F25" i="41"/>
  <c r="F24" i="41"/>
  <c r="F23" i="41"/>
  <c r="F22" i="41"/>
  <c r="F21" i="41"/>
  <c r="F20" i="41"/>
  <c r="F19" i="41"/>
  <c r="F18" i="41"/>
  <c r="F17" i="41"/>
  <c r="F16" i="41"/>
  <c r="F15" i="41"/>
  <c r="F14" i="41"/>
  <c r="F13" i="41"/>
  <c r="F12" i="41"/>
  <c r="F11" i="41"/>
  <c r="F10" i="41"/>
  <c r="F9" i="41"/>
  <c r="F8" i="41"/>
  <c r="F7" i="41"/>
  <c r="M42" i="41"/>
  <c r="M575" i="41" s="1"/>
  <c r="M36" i="41"/>
  <c r="M569" i="41" s="1"/>
  <c r="M30" i="41"/>
  <c r="M563" i="41" s="1"/>
  <c r="M24" i="41"/>
  <c r="M557" i="41" s="1"/>
  <c r="M18" i="41"/>
  <c r="M551" i="41" s="1"/>
  <c r="M12" i="41"/>
  <c r="M545" i="41" s="1"/>
  <c r="M41" i="41"/>
  <c r="M35" i="41"/>
  <c r="M29" i="41"/>
  <c r="M23" i="41"/>
  <c r="M17" i="41"/>
  <c r="M11" i="41"/>
  <c r="M40" i="41"/>
  <c r="M573" i="41" s="1"/>
  <c r="M34" i="41"/>
  <c r="M567" i="41" s="1"/>
  <c r="M28" i="41"/>
  <c r="M561" i="41" s="1"/>
  <c r="M22" i="41"/>
  <c r="M555" i="41" s="1"/>
  <c r="M16" i="41"/>
  <c r="M549" i="41" s="1"/>
  <c r="M10" i="41"/>
  <c r="M543" i="41" s="1"/>
  <c r="M39" i="41"/>
  <c r="M33" i="41"/>
  <c r="M566" i="41" s="1"/>
  <c r="M27" i="41"/>
  <c r="M21" i="41"/>
  <c r="M15" i="41"/>
  <c r="M9" i="41"/>
  <c r="M542" i="41" s="1"/>
  <c r="M38" i="41"/>
  <c r="M571" i="41" s="1"/>
  <c r="M32" i="41"/>
  <c r="M565" i="41" s="1"/>
  <c r="M26" i="41"/>
  <c r="M559" i="41" s="1"/>
  <c r="M20" i="41"/>
  <c r="M553" i="41" s="1"/>
  <c r="M14" i="41"/>
  <c r="M547" i="41" s="1"/>
  <c r="M8" i="41"/>
  <c r="M541" i="41" s="1"/>
  <c r="M37" i="41"/>
  <c r="M31" i="41"/>
  <c r="M25" i="41"/>
  <c r="M19" i="41"/>
  <c r="M13" i="41"/>
  <c r="M7" i="41"/>
  <c r="N474" i="41" l="1"/>
  <c r="N503" i="41"/>
  <c r="N421" i="41"/>
  <c r="M546" i="41"/>
  <c r="M570" i="41"/>
  <c r="M550" i="41"/>
  <c r="M574" i="41"/>
  <c r="M552" i="41"/>
  <c r="N556" i="41" s="1"/>
  <c r="M554" i="41"/>
  <c r="M556" i="41"/>
  <c r="M558" i="41"/>
  <c r="M562" i="41"/>
  <c r="N561" i="41" s="1"/>
  <c r="N437" i="41"/>
  <c r="N227" i="41"/>
  <c r="N254" i="41"/>
  <c r="N310" i="41"/>
  <c r="N339" i="41"/>
  <c r="N392" i="41"/>
  <c r="N422" i="41"/>
  <c r="N475" i="41"/>
  <c r="N527" i="41"/>
  <c r="N309" i="41"/>
  <c r="N214" i="41"/>
  <c r="N504" i="41"/>
  <c r="N362" i="41"/>
  <c r="N278" i="41"/>
  <c r="N446" i="41"/>
  <c r="N482" i="41"/>
  <c r="N393" i="41"/>
  <c r="M560" i="41"/>
  <c r="N336" i="41"/>
  <c r="N419" i="41"/>
  <c r="N443" i="41"/>
  <c r="N472" i="41"/>
  <c r="N501" i="41"/>
  <c r="N7" i="41"/>
  <c r="M540" i="41"/>
  <c r="B7" i="41"/>
  <c r="N31" i="41"/>
  <c r="M564" i="41"/>
  <c r="M544" i="41"/>
  <c r="M568" i="41"/>
  <c r="N557" i="41"/>
  <c r="N225" i="41"/>
  <c r="N338" i="41"/>
  <c r="N389" i="41"/>
  <c r="N148" i="41"/>
  <c r="N180" i="41"/>
  <c r="N312" i="41"/>
  <c r="N346" i="41"/>
  <c r="N370" i="41"/>
  <c r="N424" i="41"/>
  <c r="N509" i="41"/>
  <c r="N559" i="41"/>
  <c r="M548" i="41"/>
  <c r="M572" i="41"/>
  <c r="N572" i="41" s="1"/>
  <c r="N563" i="41"/>
  <c r="N307" i="41"/>
  <c r="N360" i="41"/>
  <c r="N391" i="41"/>
  <c r="N151" i="41"/>
  <c r="N506" i="41"/>
  <c r="N530" i="41"/>
  <c r="N135" i="41"/>
  <c r="N140" i="41"/>
  <c r="N144" i="41"/>
  <c r="N164" i="41"/>
  <c r="N173" i="41"/>
  <c r="N197" i="41"/>
  <c r="B218" i="41"/>
  <c r="N226" i="41"/>
  <c r="N238" i="41"/>
  <c r="N255" i="41"/>
  <c r="N272" i="41"/>
  <c r="N279" i="41"/>
  <c r="N299" i="41"/>
  <c r="N301" i="41"/>
  <c r="N308" i="41"/>
  <c r="N323" i="41"/>
  <c r="N337" i="41"/>
  <c r="N357" i="41"/>
  <c r="N361" i="41"/>
  <c r="N390" i="41"/>
  <c r="N411" i="41"/>
  <c r="N439" i="41"/>
  <c r="N528" i="41"/>
  <c r="B335" i="41"/>
  <c r="N20" i="41"/>
  <c r="N22" i="41"/>
  <c r="N14" i="41"/>
  <c r="N194" i="41"/>
  <c r="N432" i="41"/>
  <c r="N440" i="41"/>
  <c r="N461" i="41"/>
  <c r="N469" i="41"/>
  <c r="N477" i="41"/>
  <c r="N485" i="41"/>
  <c r="N514" i="41"/>
  <c r="B470" i="41"/>
  <c r="N133" i="41"/>
  <c r="N149" i="41"/>
  <c r="N165" i="41"/>
  <c r="N178" i="41"/>
  <c r="N186" i="41"/>
  <c r="N202" i="41"/>
  <c r="N215" i="41"/>
  <c r="N223" i="41"/>
  <c r="N231" i="41"/>
  <c r="N239" i="41"/>
  <c r="N247" i="41"/>
  <c r="N260" i="41"/>
  <c r="N268" i="41"/>
  <c r="N276" i="41"/>
  <c r="N284" i="41"/>
  <c r="N297" i="41"/>
  <c r="N368" i="41"/>
  <c r="N61" i="41"/>
  <c r="N35" i="41"/>
  <c r="N139" i="41"/>
  <c r="N137" i="41"/>
  <c r="N153" i="41"/>
  <c r="N141" i="41"/>
  <c r="N157" i="41"/>
  <c r="N37" i="41"/>
  <c r="N39" i="41"/>
  <c r="N15" i="41"/>
  <c r="N18" i="41"/>
  <c r="N28" i="41"/>
  <c r="N27" i="41"/>
  <c r="N41" i="41"/>
  <c r="N16" i="41"/>
  <c r="N130" i="41"/>
  <c r="N131" i="41"/>
  <c r="N132" i="41"/>
  <c r="N154" i="41"/>
  <c r="N155" i="41"/>
  <c r="N156" i="41"/>
  <c r="N159" i="41"/>
  <c r="N163" i="41"/>
  <c r="N161" i="41"/>
  <c r="B177" i="41"/>
  <c r="N177" i="41"/>
  <c r="N182" i="41"/>
  <c r="N183" i="41"/>
  <c r="N184" i="41"/>
  <c r="B183" i="41"/>
  <c r="N185" i="41"/>
  <c r="N188" i="41"/>
  <c r="N192" i="41"/>
  <c r="B189" i="41"/>
  <c r="N190" i="41"/>
  <c r="N193" i="41"/>
  <c r="B201" i="41"/>
  <c r="N201" i="41"/>
  <c r="N206" i="41"/>
  <c r="N204" i="41"/>
  <c r="N212" i="41"/>
  <c r="B212" i="41"/>
  <c r="N213" i="41"/>
  <c r="N217" i="41"/>
  <c r="N221" i="41"/>
  <c r="N219" i="41"/>
  <c r="N222" i="41"/>
  <c r="B230" i="41"/>
  <c r="N230" i="41"/>
  <c r="N235" i="41"/>
  <c r="N233" i="41"/>
  <c r="N236" i="41"/>
  <c r="N237" i="41"/>
  <c r="N241" i="41"/>
  <c r="N245" i="41"/>
  <c r="N243" i="41"/>
  <c r="N246" i="41"/>
  <c r="B242" i="41"/>
  <c r="N259" i="41"/>
  <c r="N262" i="41"/>
  <c r="N264" i="41"/>
  <c r="N265" i="41"/>
  <c r="N266" i="41"/>
  <c r="N270" i="41"/>
  <c r="N267" i="41"/>
  <c r="N274" i="41"/>
  <c r="N275" i="41"/>
  <c r="N288" i="41"/>
  <c r="N286" i="41"/>
  <c r="N294" i="41"/>
  <c r="N295" i="41"/>
  <c r="B294" i="41"/>
  <c r="N296" i="41"/>
  <c r="N303" i="41"/>
  <c r="N304" i="41"/>
  <c r="B312" i="41"/>
  <c r="N317" i="41"/>
  <c r="N315" i="41"/>
  <c r="N318" i="41"/>
  <c r="B318" i="41"/>
  <c r="N319" i="41"/>
  <c r="N320" i="41"/>
  <c r="N327" i="41"/>
  <c r="N328" i="41"/>
  <c r="N325" i="41"/>
  <c r="B341" i="41"/>
  <c r="N344" i="41"/>
  <c r="N341" i="41"/>
  <c r="N347" i="41"/>
  <c r="B347" i="41"/>
  <c r="N348" i="41"/>
  <c r="N349" i="41"/>
  <c r="N352" i="41"/>
  <c r="N356" i="41"/>
  <c r="N354" i="41"/>
  <c r="B365" i="41"/>
  <c r="N365" i="41"/>
  <c r="N376" i="41"/>
  <c r="N377" i="41"/>
  <c r="N378" i="41"/>
  <c r="N381" i="41"/>
  <c r="N385" i="41"/>
  <c r="N383" i="41"/>
  <c r="B394" i="41"/>
  <c r="N399" i="41"/>
  <c r="N397" i="41"/>
  <c r="N405" i="41"/>
  <c r="N401" i="41"/>
  <c r="N402" i="41"/>
  <c r="B400" i="41"/>
  <c r="N410" i="41"/>
  <c r="N409" i="41"/>
  <c r="N423" i="41"/>
  <c r="N428" i="41"/>
  <c r="N426" i="41"/>
  <c r="N427" i="41"/>
  <c r="N430" i="41"/>
  <c r="N431" i="41"/>
  <c r="N434" i="41"/>
  <c r="N429" i="41"/>
  <c r="N447" i="41"/>
  <c r="N452" i="41"/>
  <c r="N450" i="41"/>
  <c r="N451" i="41"/>
  <c r="N459" i="41"/>
  <c r="B458" i="41"/>
  <c r="N460" i="41"/>
  <c r="N463" i="41"/>
  <c r="N458" i="41"/>
  <c r="N468" i="41"/>
  <c r="B464" i="41"/>
  <c r="N466" i="41"/>
  <c r="B476" i="41"/>
  <c r="N476" i="41"/>
  <c r="N481" i="41"/>
  <c r="N479" i="41"/>
  <c r="N480" i="41"/>
  <c r="N483" i="41"/>
  <c r="N484" i="41"/>
  <c r="N487" i="41"/>
  <c r="N492" i="41"/>
  <c r="N490" i="41"/>
  <c r="N488" i="41"/>
  <c r="B505" i="41"/>
  <c r="N510" i="41"/>
  <c r="N505" i="41"/>
  <c r="N508" i="41"/>
  <c r="N512" i="41"/>
  <c r="N513" i="41"/>
  <c r="N516" i="41"/>
  <c r="N521" i="41"/>
  <c r="N519" i="41"/>
  <c r="N517" i="41"/>
  <c r="N529" i="41"/>
  <c r="N534" i="41"/>
  <c r="B529" i="41"/>
  <c r="N532" i="41"/>
  <c r="N305" i="41"/>
  <c r="N313" i="41"/>
  <c r="N321" i="41"/>
  <c r="N329" i="41"/>
  <c r="N342" i="41"/>
  <c r="N350" i="41"/>
  <c r="N358" i="41"/>
  <c r="N366" i="41"/>
  <c r="N379" i="41"/>
  <c r="N387" i="41"/>
  <c r="N395" i="41"/>
  <c r="N21" i="41"/>
  <c r="N34" i="41"/>
  <c r="N134" i="41"/>
  <c r="N146" i="41"/>
  <c r="N147" i="41"/>
  <c r="N142" i="41"/>
  <c r="N150" i="41"/>
  <c r="N158" i="41"/>
  <c r="N175" i="41"/>
  <c r="B171" i="41"/>
  <c r="N176" i="41"/>
  <c r="N171" i="41"/>
  <c r="N179" i="41"/>
  <c r="N187" i="41"/>
  <c r="N199" i="41"/>
  <c r="N200" i="41"/>
  <c r="N195" i="41"/>
  <c r="N203" i="41"/>
  <c r="N216" i="41"/>
  <c r="B224" i="41"/>
  <c r="N228" i="41"/>
  <c r="N229" i="41"/>
  <c r="N224" i="41"/>
  <c r="N232" i="41"/>
  <c r="N240" i="41"/>
  <c r="N257" i="41"/>
  <c r="N258" i="41"/>
  <c r="N253" i="41"/>
  <c r="N261" i="41"/>
  <c r="N269" i="41"/>
  <c r="N281" i="41"/>
  <c r="N282" i="41"/>
  <c r="N277" i="41"/>
  <c r="N285" i="41"/>
  <c r="N298" i="41"/>
  <c r="N314" i="41"/>
  <c r="N322" i="41"/>
  <c r="N343" i="41"/>
  <c r="N351" i="41"/>
  <c r="N367" i="41"/>
  <c r="N380" i="41"/>
  <c r="N396" i="41"/>
  <c r="N425" i="41"/>
  <c r="N433" i="41"/>
  <c r="N449" i="41"/>
  <c r="N462" i="41"/>
  <c r="N478" i="41"/>
  <c r="N486" i="41"/>
  <c r="N507" i="41"/>
  <c r="N515" i="41"/>
  <c r="N531" i="41"/>
  <c r="N280" i="41"/>
  <c r="N33" i="41"/>
  <c r="N138" i="41"/>
  <c r="N162" i="41"/>
  <c r="N220" i="41"/>
  <c r="N244" i="41"/>
  <c r="N263" i="41"/>
  <c r="N287" i="41"/>
  <c r="N316" i="41"/>
  <c r="N369" i="41"/>
  <c r="N13" i="41"/>
  <c r="N143" i="41"/>
  <c r="N191" i="41"/>
  <c r="N205" i="41"/>
  <c r="N234" i="41"/>
  <c r="N273" i="41"/>
  <c r="B300" i="41"/>
  <c r="N326" i="41"/>
  <c r="N345" i="41"/>
  <c r="N398" i="41"/>
  <c r="N467" i="41"/>
  <c r="N145" i="41"/>
  <c r="N172" i="41"/>
  <c r="B236" i="41"/>
  <c r="B376" i="41"/>
  <c r="B482" i="41"/>
  <c r="B511" i="41"/>
  <c r="B195" i="41"/>
  <c r="N24" i="41"/>
  <c r="N152" i="41"/>
  <c r="N181" i="41"/>
  <c r="N355" i="41"/>
  <c r="N384" i="41"/>
  <c r="B406" i="41"/>
  <c r="N438" i="41"/>
  <c r="N491" i="41"/>
  <c r="N520" i="41"/>
  <c r="N25" i="41"/>
  <c r="N29" i="41"/>
  <c r="N174" i="41"/>
  <c r="N196" i="41"/>
  <c r="B359" i="41"/>
  <c r="B388" i="41"/>
  <c r="B499" i="41"/>
  <c r="N40" i="41"/>
  <c r="N306" i="41"/>
  <c r="N335" i="41"/>
  <c r="N359" i="41"/>
  <c r="N388" i="41"/>
  <c r="N408" i="41"/>
  <c r="N418" i="41"/>
  <c r="N442" i="41"/>
  <c r="N471" i="41"/>
  <c r="N500" i="41"/>
  <c r="N524" i="41"/>
  <c r="B324" i="41"/>
  <c r="B353" i="41"/>
  <c r="B382" i="41"/>
  <c r="N311" i="41"/>
  <c r="B523" i="41"/>
  <c r="N26" i="41"/>
  <c r="N17" i="41"/>
  <c r="N30" i="41"/>
  <c r="N67" i="41"/>
  <c r="N136" i="41"/>
  <c r="N160" i="41"/>
  <c r="N189" i="41"/>
  <c r="N218" i="41"/>
  <c r="N242" i="41"/>
  <c r="N271" i="41"/>
  <c r="N300" i="41"/>
  <c r="N324" i="41"/>
  <c r="N353" i="41"/>
  <c r="N382" i="41"/>
  <c r="N420" i="41"/>
  <c r="N436" i="41"/>
  <c r="N444" i="41"/>
  <c r="N465" i="41"/>
  <c r="N473" i="41"/>
  <c r="N489" i="41"/>
  <c r="N502" i="41"/>
  <c r="N518" i="41"/>
  <c r="N526" i="41"/>
  <c r="B488" i="41"/>
  <c r="B517" i="41"/>
  <c r="N340" i="41"/>
  <c r="N19" i="41"/>
  <c r="N32" i="41"/>
  <c r="N23" i="41"/>
  <c r="N36" i="41"/>
  <c r="N407" i="41"/>
  <c r="N417" i="41"/>
  <c r="N441" i="41"/>
  <c r="N470" i="41"/>
  <c r="N499" i="41"/>
  <c r="N523" i="41"/>
  <c r="B306" i="41"/>
  <c r="N364" i="41"/>
  <c r="N38" i="41"/>
  <c r="N42" i="41"/>
  <c r="N302" i="41"/>
  <c r="B447" i="41"/>
  <c r="B441" i="41"/>
  <c r="B435" i="41"/>
  <c r="B429" i="41"/>
  <c r="B423" i="41"/>
  <c r="B417" i="41"/>
  <c r="B283" i="41"/>
  <c r="B277" i="41"/>
  <c r="B271" i="41"/>
  <c r="B265" i="41"/>
  <c r="B259" i="41"/>
  <c r="B253" i="41"/>
  <c r="B160" i="41"/>
  <c r="B154" i="41"/>
  <c r="B148" i="41"/>
  <c r="B142" i="41"/>
  <c r="B136" i="41"/>
  <c r="B130" i="41"/>
  <c r="N400" i="41"/>
  <c r="N403" i="41"/>
  <c r="N404" i="41"/>
  <c r="N394" i="41"/>
  <c r="N406" i="41"/>
  <c r="N8" i="41"/>
  <c r="N9" i="41"/>
  <c r="N10" i="41"/>
  <c r="N11" i="41"/>
  <c r="N12" i="41"/>
  <c r="N120" i="41"/>
  <c r="N122" i="41"/>
  <c r="N124" i="41"/>
  <c r="B119" i="41"/>
  <c r="N119" i="41"/>
  <c r="N121" i="41"/>
  <c r="N123" i="41"/>
  <c r="N113" i="41"/>
  <c r="N114" i="41"/>
  <c r="N115" i="41"/>
  <c r="N116" i="41"/>
  <c r="N117" i="41"/>
  <c r="N118" i="41"/>
  <c r="B113" i="41"/>
  <c r="N107" i="41"/>
  <c r="N109" i="41"/>
  <c r="N111" i="41"/>
  <c r="B107" i="41"/>
  <c r="N108" i="41"/>
  <c r="N110" i="41"/>
  <c r="N112" i="41"/>
  <c r="B101" i="41"/>
  <c r="N101" i="41"/>
  <c r="N102" i="41"/>
  <c r="N103" i="41"/>
  <c r="N104" i="41"/>
  <c r="N105" i="41"/>
  <c r="N106" i="41"/>
  <c r="N96" i="41"/>
  <c r="N98" i="41"/>
  <c r="N100" i="41"/>
  <c r="B95" i="41"/>
  <c r="N95" i="41"/>
  <c r="N97" i="41"/>
  <c r="N99" i="41"/>
  <c r="N89" i="41"/>
  <c r="N90" i="41"/>
  <c r="N91" i="41"/>
  <c r="N92" i="41"/>
  <c r="N93" i="41"/>
  <c r="N94" i="41"/>
  <c r="B89" i="41"/>
  <c r="N79" i="41"/>
  <c r="B78" i="41"/>
  <c r="N81" i="41"/>
  <c r="N83" i="41"/>
  <c r="N78" i="41"/>
  <c r="N80" i="41"/>
  <c r="N82" i="41"/>
  <c r="B72" i="41"/>
  <c r="N72" i="41"/>
  <c r="N73" i="41"/>
  <c r="N74" i="41"/>
  <c r="N75" i="41"/>
  <c r="N76" i="41"/>
  <c r="N77" i="41"/>
  <c r="N69" i="41"/>
  <c r="N71" i="41"/>
  <c r="B66" i="41"/>
  <c r="N66" i="41"/>
  <c r="N68" i="41"/>
  <c r="N70" i="41"/>
  <c r="N65" i="41"/>
  <c r="N62" i="41"/>
  <c r="N63" i="41"/>
  <c r="N64" i="41"/>
  <c r="N60" i="41"/>
  <c r="B60" i="41"/>
  <c r="N56" i="41"/>
  <c r="N58" i="41"/>
  <c r="N54" i="41"/>
  <c r="B54" i="41"/>
  <c r="N55" i="41"/>
  <c r="N57" i="41"/>
  <c r="N59" i="41"/>
  <c r="B48" i="41"/>
  <c r="N48" i="41"/>
  <c r="N49" i="41"/>
  <c r="N50" i="41"/>
  <c r="N51" i="41"/>
  <c r="N52" i="41"/>
  <c r="N53" i="41"/>
  <c r="B25" i="41"/>
  <c r="B13" i="41"/>
  <c r="B31" i="41"/>
  <c r="B19" i="41"/>
  <c r="B37" i="41"/>
  <c r="T5" i="27"/>
  <c r="T6" i="27"/>
  <c r="T7" i="27"/>
  <c r="T8" i="27"/>
  <c r="T9" i="27"/>
  <c r="T10" i="27"/>
  <c r="T11" i="27"/>
  <c r="T12" i="27"/>
  <c r="T13" i="27"/>
  <c r="T14" i="27"/>
  <c r="T15" i="27"/>
  <c r="T16" i="27"/>
  <c r="T17" i="27"/>
  <c r="T18" i="27"/>
  <c r="T19" i="27"/>
  <c r="T20" i="27"/>
  <c r="T21" i="27"/>
  <c r="T22" i="27"/>
  <c r="T23" i="27"/>
  <c r="T24" i="27"/>
  <c r="T25" i="27"/>
  <c r="T26" i="27"/>
  <c r="T27" i="27"/>
  <c r="T28" i="27"/>
  <c r="T29" i="27"/>
  <c r="T30" i="27"/>
  <c r="T31" i="27"/>
  <c r="Q5" i="27"/>
  <c r="Q6" i="27"/>
  <c r="Q7" i="27"/>
  <c r="Q8" i="27"/>
  <c r="Q9" i="27"/>
  <c r="Q10" i="27"/>
  <c r="Q11" i="27"/>
  <c r="Q12" i="27"/>
  <c r="Q13" i="27"/>
  <c r="Q14" i="27"/>
  <c r="Q15" i="27"/>
  <c r="Q16" i="27"/>
  <c r="Q17" i="27"/>
  <c r="Q18" i="27"/>
  <c r="Q19" i="27"/>
  <c r="Q20" i="27"/>
  <c r="Q21" i="27"/>
  <c r="Q22" i="27"/>
  <c r="Q23" i="27"/>
  <c r="Q24" i="27"/>
  <c r="Q25" i="27"/>
  <c r="Q26" i="27"/>
  <c r="Q27" i="27"/>
  <c r="Q28" i="27"/>
  <c r="Q29" i="27"/>
  <c r="Q30" i="27"/>
  <c r="Q31" i="27"/>
  <c r="N5" i="27"/>
  <c r="N6" i="27"/>
  <c r="N7" i="27"/>
  <c r="N8" i="27"/>
  <c r="N9" i="27"/>
  <c r="N10" i="27"/>
  <c r="N11" i="27"/>
  <c r="N12" i="27"/>
  <c r="N13" i="27"/>
  <c r="N14" i="27"/>
  <c r="N15" i="27"/>
  <c r="N16" i="27"/>
  <c r="N17" i="27"/>
  <c r="N18" i="27"/>
  <c r="N19" i="27"/>
  <c r="N20" i="27"/>
  <c r="N21" i="27"/>
  <c r="N22" i="27"/>
  <c r="N23" i="27"/>
  <c r="N24" i="27"/>
  <c r="N25" i="27"/>
  <c r="N26" i="27"/>
  <c r="N27" i="27"/>
  <c r="N28" i="27"/>
  <c r="N29" i="27"/>
  <c r="N30" i="27"/>
  <c r="N31" i="27"/>
  <c r="K5" i="27"/>
  <c r="K6" i="27"/>
  <c r="K7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20" i="27"/>
  <c r="K21" i="27"/>
  <c r="K22" i="27"/>
  <c r="K23" i="27"/>
  <c r="K24" i="27"/>
  <c r="K25" i="27"/>
  <c r="K26" i="27"/>
  <c r="K27" i="27"/>
  <c r="K28" i="27"/>
  <c r="K29" i="27"/>
  <c r="K30" i="27"/>
  <c r="K31" i="27"/>
  <c r="H5" i="27"/>
  <c r="H6" i="27"/>
  <c r="H7" i="27"/>
  <c r="H8" i="27"/>
  <c r="H9" i="27"/>
  <c r="H10" i="27"/>
  <c r="H11" i="27"/>
  <c r="H12" i="27"/>
  <c r="H13" i="27"/>
  <c r="H14" i="27"/>
  <c r="H15" i="27"/>
  <c r="H16" i="27"/>
  <c r="H17" i="27"/>
  <c r="H18" i="27"/>
  <c r="H19" i="27"/>
  <c r="H20" i="27"/>
  <c r="H21" i="27"/>
  <c r="H22" i="27"/>
  <c r="H23" i="27"/>
  <c r="H24" i="27"/>
  <c r="H25" i="27"/>
  <c r="H26" i="27"/>
  <c r="H27" i="27"/>
  <c r="H28" i="27"/>
  <c r="H29" i="27"/>
  <c r="H30" i="27"/>
  <c r="H31" i="27"/>
  <c r="E5" i="27"/>
  <c r="E6" i="27"/>
  <c r="E7" i="27"/>
  <c r="E8" i="27"/>
  <c r="E9" i="27"/>
  <c r="E10" i="27"/>
  <c r="E11" i="27"/>
  <c r="E12" i="27"/>
  <c r="E13" i="27"/>
  <c r="E14" i="27"/>
  <c r="E15" i="27"/>
  <c r="E16" i="27"/>
  <c r="E17" i="27"/>
  <c r="E18" i="27"/>
  <c r="E19" i="27"/>
  <c r="E20" i="27"/>
  <c r="E21" i="27"/>
  <c r="E22" i="27"/>
  <c r="E23" i="27"/>
  <c r="E24" i="27"/>
  <c r="E25" i="27"/>
  <c r="E26" i="27"/>
  <c r="E27" i="27"/>
  <c r="E28" i="27"/>
  <c r="E29" i="27"/>
  <c r="E30" i="27"/>
  <c r="S8" i="27"/>
  <c r="P8" i="27"/>
  <c r="M8" i="27"/>
  <c r="J8" i="27"/>
  <c r="L8" i="27" s="1"/>
  <c r="G8" i="27"/>
  <c r="D8" i="27"/>
  <c r="D30" i="27"/>
  <c r="D29" i="27"/>
  <c r="D26" i="27"/>
  <c r="S28" i="27"/>
  <c r="P28" i="27"/>
  <c r="M28" i="27"/>
  <c r="J28" i="27"/>
  <c r="G28" i="27"/>
  <c r="D28" i="27"/>
  <c r="S27" i="27"/>
  <c r="P27" i="27"/>
  <c r="M27" i="27"/>
  <c r="J27" i="27"/>
  <c r="G27" i="27"/>
  <c r="D27" i="27"/>
  <c r="S26" i="27"/>
  <c r="P26" i="27"/>
  <c r="M26" i="27"/>
  <c r="J26" i="27"/>
  <c r="G26" i="27"/>
  <c r="D23" i="27"/>
  <c r="D24" i="27"/>
  <c r="D25" i="27"/>
  <c r="D22" i="27"/>
  <c r="E31" i="27"/>
  <c r="N552" i="41" l="1"/>
  <c r="N554" i="41"/>
  <c r="N568" i="41"/>
  <c r="B552" i="41"/>
  <c r="N560" i="41"/>
  <c r="N555" i="41"/>
  <c r="N548" i="41"/>
  <c r="N553" i="41"/>
  <c r="N542" i="41"/>
  <c r="N565" i="41"/>
  <c r="N550" i="41"/>
  <c r="B546" i="41"/>
  <c r="N566" i="41"/>
  <c r="N567" i="41"/>
  <c r="N551" i="41"/>
  <c r="B558" i="41"/>
  <c r="N543" i="41"/>
  <c r="F8" i="27"/>
  <c r="N570" i="41"/>
  <c r="N545" i="41"/>
  <c r="N562" i="41"/>
  <c r="N571" i="41"/>
  <c r="B570" i="41"/>
  <c r="B540" i="41"/>
  <c r="N540" i="41"/>
  <c r="N573" i="41"/>
  <c r="N547" i="41"/>
  <c r="N541" i="41"/>
  <c r="N574" i="41"/>
  <c r="N546" i="41"/>
  <c r="N544" i="41"/>
  <c r="B564" i="41"/>
  <c r="N564" i="41"/>
  <c r="N575" i="41"/>
  <c r="N549" i="41"/>
  <c r="N558" i="41"/>
  <c r="N569" i="41"/>
  <c r="R8" i="27"/>
  <c r="I8" i="27"/>
  <c r="O8" i="27"/>
  <c r="U8" i="27"/>
  <c r="S21" i="27"/>
  <c r="P21" i="27"/>
  <c r="M21" i="27"/>
  <c r="J21" i="27"/>
  <c r="G21" i="27"/>
  <c r="D21" i="27"/>
  <c r="S20" i="27"/>
  <c r="P20" i="27"/>
  <c r="M20" i="27"/>
  <c r="J20" i="27"/>
  <c r="G20" i="27"/>
  <c r="D20" i="27"/>
  <c r="S19" i="27"/>
  <c r="P19" i="27"/>
  <c r="M19" i="27"/>
  <c r="J19" i="27"/>
  <c r="G19" i="27"/>
  <c r="D19" i="27"/>
  <c r="P18" i="27"/>
  <c r="R18" i="27" s="1"/>
  <c r="S18" i="27"/>
  <c r="U18" i="27" s="1"/>
  <c r="M18" i="27"/>
  <c r="O18" i="27" s="1"/>
  <c r="J18" i="27"/>
  <c r="L18" i="27" s="1"/>
  <c r="G18" i="27"/>
  <c r="I18" i="27" s="1"/>
  <c r="G17" i="27"/>
  <c r="D18" i="27"/>
  <c r="S17" i="27"/>
  <c r="P17" i="27"/>
  <c r="M17" i="27"/>
  <c r="J17" i="27"/>
  <c r="D17" i="27"/>
  <c r="S16" i="27"/>
  <c r="P16" i="27"/>
  <c r="M16" i="27"/>
  <c r="J16" i="27"/>
  <c r="G16" i="27"/>
  <c r="D16" i="27"/>
  <c r="S15" i="27"/>
  <c r="P15" i="27"/>
  <c r="M15" i="27"/>
  <c r="J15" i="27"/>
  <c r="G15" i="27"/>
  <c r="D15" i="27"/>
  <c r="S14" i="27"/>
  <c r="P14" i="27"/>
  <c r="M14" i="27"/>
  <c r="J14" i="27"/>
  <c r="G14" i="27"/>
  <c r="D14" i="27"/>
  <c r="S13" i="27"/>
  <c r="P13" i="27"/>
  <c r="M13" i="27"/>
  <c r="J13" i="27"/>
  <c r="G13" i="27"/>
  <c r="D13" i="27"/>
  <c r="S12" i="27"/>
  <c r="P12" i="27"/>
  <c r="M12" i="27"/>
  <c r="J12" i="27"/>
  <c r="G12" i="27"/>
  <c r="P11" i="27"/>
  <c r="D12" i="27"/>
  <c r="S11" i="27"/>
  <c r="M11" i="27"/>
  <c r="J11" i="27"/>
  <c r="G11" i="27"/>
  <c r="D11" i="27"/>
  <c r="S10" i="27"/>
  <c r="P10" i="27"/>
  <c r="M10" i="27"/>
  <c r="J10" i="27"/>
  <c r="G10" i="27"/>
  <c r="D10" i="27"/>
  <c r="S9" i="27"/>
  <c r="P9" i="27"/>
  <c r="M9" i="27"/>
  <c r="J9" i="27"/>
  <c r="G9" i="27"/>
  <c r="D9" i="27"/>
  <c r="S7" i="27"/>
  <c r="P7" i="27"/>
  <c r="M7" i="27"/>
  <c r="J7" i="27"/>
  <c r="G7" i="27"/>
  <c r="D7" i="27"/>
  <c r="S6" i="27"/>
  <c r="P6" i="27"/>
  <c r="M6" i="27"/>
  <c r="J6" i="27"/>
  <c r="G6" i="27"/>
  <c r="D6" i="27"/>
  <c r="J5" i="27"/>
  <c r="D5" i="27"/>
  <c r="S5" i="27"/>
  <c r="P5" i="27"/>
  <c r="M5" i="27"/>
  <c r="G5" i="27"/>
  <c r="F18" i="27" l="1"/>
  <c r="B115" i="24"/>
  <c r="C115" i="24"/>
  <c r="D115" i="24"/>
  <c r="E115" i="24"/>
  <c r="B302" i="24"/>
  <c r="C302" i="24"/>
  <c r="D302" i="24"/>
  <c r="E302" i="24"/>
  <c r="B234" i="24"/>
  <c r="C234" i="24"/>
  <c r="D234" i="24"/>
  <c r="E234" i="24"/>
  <c r="B202" i="24"/>
  <c r="C202" i="24"/>
  <c r="D202" i="24"/>
  <c r="E202" i="24"/>
  <c r="B180" i="24"/>
  <c r="C180" i="24"/>
  <c r="D180" i="24"/>
  <c r="E180" i="24"/>
  <c r="B275" i="24"/>
  <c r="C275" i="24"/>
  <c r="D275" i="24"/>
  <c r="E275" i="24"/>
  <c r="B156" i="24"/>
  <c r="C156" i="24"/>
  <c r="D156" i="24"/>
  <c r="E156" i="24"/>
  <c r="B363" i="24"/>
  <c r="C363" i="24"/>
  <c r="D363" i="24"/>
  <c r="E363" i="24"/>
  <c r="B478" i="24"/>
  <c r="C478" i="24"/>
  <c r="D478" i="24"/>
  <c r="E478" i="24"/>
  <c r="B128" i="24"/>
  <c r="C128" i="24"/>
  <c r="D128" i="24"/>
  <c r="E128" i="24"/>
  <c r="B440" i="24"/>
  <c r="C440" i="24"/>
  <c r="D440" i="24"/>
  <c r="E440" i="24"/>
  <c r="B341" i="24"/>
  <c r="C341" i="24"/>
  <c r="D341" i="24"/>
  <c r="E341" i="24"/>
  <c r="B83" i="24"/>
  <c r="C83" i="24"/>
  <c r="D83" i="24"/>
  <c r="E83" i="24"/>
  <c r="B356" i="24"/>
  <c r="C356" i="24"/>
  <c r="D356" i="24"/>
  <c r="E356" i="24"/>
  <c r="B280" i="24"/>
  <c r="C280" i="24"/>
  <c r="D280" i="24"/>
  <c r="E280" i="24"/>
  <c r="B177" i="24"/>
  <c r="C177" i="24"/>
  <c r="D177" i="24"/>
  <c r="E177" i="24"/>
  <c r="B59" i="24"/>
  <c r="C59" i="24"/>
  <c r="D59" i="24"/>
  <c r="E59" i="24"/>
  <c r="B130" i="24"/>
  <c r="C130" i="24"/>
  <c r="D130" i="24"/>
  <c r="E130" i="24"/>
  <c r="B105" i="24"/>
  <c r="C105" i="24"/>
  <c r="D105" i="24"/>
  <c r="E105" i="24"/>
  <c r="B445" i="24"/>
  <c r="C445" i="24"/>
  <c r="D445" i="24"/>
  <c r="E445" i="24"/>
  <c r="B452" i="24"/>
  <c r="C452" i="24"/>
  <c r="D452" i="24"/>
  <c r="E452" i="24"/>
  <c r="B446" i="24"/>
  <c r="C446" i="24"/>
  <c r="D446" i="24"/>
  <c r="E446" i="24"/>
  <c r="B313" i="24"/>
  <c r="C313" i="24"/>
  <c r="D313" i="24"/>
  <c r="E313" i="24"/>
  <c r="B134" i="24"/>
  <c r="C134" i="24"/>
  <c r="D134" i="24"/>
  <c r="E134" i="24"/>
  <c r="B306" i="24"/>
  <c r="C306" i="24"/>
  <c r="D306" i="24"/>
  <c r="E306" i="24"/>
  <c r="B471" i="24"/>
  <c r="C471" i="24"/>
  <c r="D471" i="24"/>
  <c r="E471" i="24"/>
  <c r="B55" i="24"/>
  <c r="C55" i="24"/>
  <c r="D55" i="24"/>
  <c r="E55" i="24"/>
  <c r="B406" i="24"/>
  <c r="C406" i="24"/>
  <c r="D406" i="24"/>
  <c r="E406" i="24"/>
  <c r="B496" i="24"/>
  <c r="C496" i="24"/>
  <c r="D496" i="24"/>
  <c r="E496" i="24"/>
  <c r="B62" i="24"/>
  <c r="C62" i="24"/>
  <c r="D62" i="24"/>
  <c r="E62" i="24"/>
  <c r="B84" i="24"/>
  <c r="C84" i="24"/>
  <c r="D84" i="24"/>
  <c r="E84" i="24"/>
  <c r="B99" i="24"/>
  <c r="C99" i="24"/>
  <c r="D99" i="24"/>
  <c r="E99" i="24"/>
  <c r="B379" i="24"/>
  <c r="C379" i="24"/>
  <c r="D379" i="24"/>
  <c r="E379" i="24"/>
  <c r="B427" i="24"/>
  <c r="C427" i="24"/>
  <c r="D427" i="24"/>
  <c r="E427" i="24"/>
  <c r="B172" i="24"/>
  <c r="C172" i="24"/>
  <c r="D172" i="24"/>
  <c r="E172" i="24"/>
  <c r="B58" i="24"/>
  <c r="C58" i="24"/>
  <c r="D58" i="24"/>
  <c r="E58" i="24"/>
  <c r="B63" i="24"/>
  <c r="C63" i="24"/>
  <c r="D63" i="24"/>
  <c r="E63" i="24"/>
  <c r="B14" i="24"/>
  <c r="C14" i="24"/>
  <c r="D14" i="24"/>
  <c r="E14" i="24"/>
  <c r="B187" i="24"/>
  <c r="C187" i="24"/>
  <c r="D187" i="24"/>
  <c r="E187" i="24"/>
  <c r="B36" i="24"/>
  <c r="C36" i="24"/>
  <c r="D36" i="24"/>
  <c r="E36" i="24"/>
  <c r="B487" i="24"/>
  <c r="C487" i="24"/>
  <c r="D487" i="24"/>
  <c r="E487" i="24"/>
  <c r="B462" i="24"/>
  <c r="C462" i="24"/>
  <c r="D462" i="24"/>
  <c r="E462" i="24"/>
  <c r="B370" i="24"/>
  <c r="C370" i="24"/>
  <c r="D370" i="24"/>
  <c r="E370" i="24"/>
  <c r="B276" i="24"/>
  <c r="C276" i="24"/>
  <c r="D276" i="24"/>
  <c r="E276" i="24"/>
  <c r="B66" i="24"/>
  <c r="C66" i="24"/>
  <c r="D66" i="24"/>
  <c r="E66" i="24"/>
  <c r="B195" i="24"/>
  <c r="C195" i="24"/>
  <c r="D195" i="24"/>
  <c r="E195" i="24"/>
  <c r="B18" i="24"/>
  <c r="C18" i="24"/>
  <c r="D18" i="24"/>
  <c r="E18" i="24"/>
  <c r="B196" i="24"/>
  <c r="C196" i="24"/>
  <c r="D196" i="24"/>
  <c r="E196" i="24"/>
  <c r="B71" i="24"/>
  <c r="C71" i="24"/>
  <c r="D71" i="24"/>
  <c r="E71" i="24"/>
  <c r="B314" i="24"/>
  <c r="C314" i="24"/>
  <c r="D314" i="24"/>
  <c r="E314" i="24"/>
  <c r="B19" i="24"/>
  <c r="C19" i="24"/>
  <c r="D19" i="24"/>
  <c r="E19" i="24"/>
  <c r="B24" i="24"/>
  <c r="C24" i="24"/>
  <c r="D24" i="24"/>
  <c r="E24" i="24"/>
  <c r="B116" i="24"/>
  <c r="C116" i="24"/>
  <c r="D116" i="24"/>
  <c r="E116" i="24"/>
  <c r="B307" i="24"/>
  <c r="C307" i="24"/>
  <c r="D307" i="24"/>
  <c r="E307" i="24"/>
  <c r="B126" i="24"/>
  <c r="C126" i="24"/>
  <c r="D126" i="24"/>
  <c r="E126" i="24"/>
  <c r="B148" i="24"/>
  <c r="C148" i="24"/>
  <c r="D148" i="24"/>
  <c r="E148" i="24"/>
  <c r="B140" i="24"/>
  <c r="C140" i="24"/>
  <c r="D140" i="24"/>
  <c r="E140" i="24"/>
  <c r="B500" i="24"/>
  <c r="C500" i="24"/>
  <c r="D500" i="24"/>
  <c r="E500" i="24"/>
  <c r="B5" i="24"/>
  <c r="C5" i="24"/>
  <c r="D5" i="24"/>
  <c r="E5" i="24"/>
  <c r="B392" i="24"/>
  <c r="C392" i="24"/>
  <c r="D392" i="24"/>
  <c r="E392" i="24"/>
  <c r="B141" i="24"/>
  <c r="C141" i="24"/>
  <c r="D141" i="24"/>
  <c r="E141" i="24"/>
  <c r="B458" i="24"/>
  <c r="C458" i="24"/>
  <c r="D458" i="24"/>
  <c r="E458" i="24"/>
  <c r="B249" i="24"/>
  <c r="C249" i="24"/>
  <c r="D249" i="24"/>
  <c r="E249" i="24"/>
  <c r="B419" i="24"/>
  <c r="C419" i="24"/>
  <c r="D419" i="24"/>
  <c r="E419" i="24"/>
  <c r="B287" i="24"/>
  <c r="C287" i="24"/>
  <c r="D287" i="24"/>
  <c r="E287" i="24"/>
  <c r="B235" i="24"/>
  <c r="C235" i="24"/>
  <c r="D235" i="24"/>
  <c r="E235" i="24"/>
  <c r="B197" i="24"/>
  <c r="C197" i="24"/>
  <c r="D197" i="24"/>
  <c r="E197" i="24"/>
  <c r="B38" i="24"/>
  <c r="C38" i="24"/>
  <c r="D38" i="24"/>
  <c r="E38" i="24"/>
  <c r="B366" i="24"/>
  <c r="C366" i="24"/>
  <c r="D366" i="24"/>
  <c r="E366" i="24"/>
  <c r="B20" i="24"/>
  <c r="C20" i="24"/>
  <c r="D20" i="24"/>
  <c r="E20" i="24"/>
  <c r="B161" i="24"/>
  <c r="C161" i="24"/>
  <c r="D161" i="24"/>
  <c r="E161" i="24"/>
  <c r="B117" i="24"/>
  <c r="C117" i="24"/>
  <c r="D117" i="24"/>
  <c r="E117" i="24"/>
  <c r="B6" i="24"/>
  <c r="C6" i="24"/>
  <c r="D6" i="24"/>
  <c r="E6" i="24"/>
  <c r="B53" i="24"/>
  <c r="C53" i="24"/>
  <c r="D53" i="24"/>
  <c r="E53" i="24"/>
  <c r="B157" i="24"/>
  <c r="C157" i="24"/>
  <c r="D157" i="24"/>
  <c r="E157" i="24"/>
  <c r="B131" i="24"/>
  <c r="C131" i="24"/>
  <c r="D131" i="24"/>
  <c r="E131" i="24"/>
  <c r="B72" i="24"/>
  <c r="C72" i="24"/>
  <c r="D72" i="24"/>
  <c r="E72" i="24"/>
  <c r="B491" i="24"/>
  <c r="C491" i="24"/>
  <c r="D491" i="24"/>
  <c r="E491" i="24"/>
  <c r="B277" i="24"/>
  <c r="C277" i="24"/>
  <c r="D277" i="24"/>
  <c r="E277" i="24"/>
  <c r="B236" i="24"/>
  <c r="C236" i="24"/>
  <c r="D236" i="24"/>
  <c r="E236" i="24"/>
  <c r="B237" i="24"/>
  <c r="C237" i="24"/>
  <c r="D237" i="24"/>
  <c r="E237" i="24"/>
  <c r="B142" i="24"/>
  <c r="C142" i="24"/>
  <c r="D142" i="24"/>
  <c r="E142" i="24"/>
  <c r="B49" i="24"/>
  <c r="C49" i="24"/>
  <c r="D49" i="24"/>
  <c r="E49" i="24"/>
  <c r="B30" i="24"/>
  <c r="C30" i="24"/>
  <c r="D30" i="24"/>
  <c r="E30" i="24"/>
  <c r="B318" i="24"/>
  <c r="C318" i="24"/>
  <c r="D318" i="24"/>
  <c r="E318" i="24"/>
  <c r="B348" i="24"/>
  <c r="C348" i="24"/>
  <c r="D348" i="24"/>
  <c r="E348" i="24"/>
  <c r="B198" i="24"/>
  <c r="C198" i="24"/>
  <c r="D198" i="24"/>
  <c r="E198" i="24"/>
  <c r="B218" i="24"/>
  <c r="C218" i="24"/>
  <c r="D218" i="24"/>
  <c r="E218" i="24"/>
  <c r="B238" i="24"/>
  <c r="C238" i="24"/>
  <c r="D238" i="24"/>
  <c r="E238" i="24"/>
  <c r="B31" i="24"/>
  <c r="C31" i="24"/>
  <c r="D31" i="24"/>
  <c r="E31" i="24"/>
  <c r="B264" i="24"/>
  <c r="C264" i="24"/>
  <c r="D264" i="24"/>
  <c r="E264" i="24"/>
  <c r="B189" i="24"/>
  <c r="C189" i="24"/>
  <c r="D189" i="24"/>
  <c r="E189" i="24"/>
  <c r="B404" i="24"/>
  <c r="C404" i="24"/>
  <c r="D404" i="24"/>
  <c r="E404" i="24"/>
  <c r="B281" i="24"/>
  <c r="C281" i="24"/>
  <c r="D281" i="24"/>
  <c r="E281" i="24"/>
  <c r="B129" i="24"/>
  <c r="C129" i="24"/>
  <c r="D129" i="24"/>
  <c r="E129" i="24"/>
  <c r="B244" i="24"/>
  <c r="C244" i="24"/>
  <c r="D244" i="24"/>
  <c r="E244" i="24"/>
  <c r="B118" i="24"/>
  <c r="C118" i="24"/>
  <c r="D118" i="24"/>
  <c r="E118" i="24"/>
  <c r="B256" i="24"/>
  <c r="C256" i="24"/>
  <c r="D256" i="24"/>
  <c r="E256" i="24"/>
  <c r="B56" i="24"/>
  <c r="C56" i="24"/>
  <c r="D56" i="24"/>
  <c r="E56" i="24"/>
  <c r="B50" i="24"/>
  <c r="C50" i="24"/>
  <c r="D50" i="24"/>
  <c r="E50" i="24"/>
  <c r="B420" i="24"/>
  <c r="C420" i="24"/>
  <c r="D420" i="24"/>
  <c r="E420" i="24"/>
  <c r="B239" i="24"/>
  <c r="C239" i="24"/>
  <c r="D239" i="24"/>
  <c r="E239" i="24"/>
  <c r="B383" i="24"/>
  <c r="C383" i="24"/>
  <c r="D383" i="24"/>
  <c r="E383" i="24"/>
  <c r="B42" i="24"/>
  <c r="C42" i="24"/>
  <c r="D42" i="24"/>
  <c r="E42" i="24"/>
  <c r="B476" i="24"/>
  <c r="C476" i="24"/>
  <c r="D476" i="24"/>
  <c r="E476" i="24"/>
  <c r="B499" i="24"/>
  <c r="C499" i="24"/>
  <c r="D499" i="24"/>
  <c r="E499" i="24"/>
  <c r="B165" i="24"/>
  <c r="C165" i="24"/>
  <c r="D165" i="24"/>
  <c r="E165" i="24"/>
  <c r="B393" i="24"/>
  <c r="C393" i="24"/>
  <c r="D393" i="24"/>
  <c r="E393" i="24"/>
  <c r="B428" i="24"/>
  <c r="C428" i="24"/>
  <c r="D428" i="24"/>
  <c r="E428" i="24"/>
  <c r="B463" i="24"/>
  <c r="C463" i="24"/>
  <c r="D463" i="24"/>
  <c r="E463" i="24"/>
  <c r="B315" i="24"/>
  <c r="C315" i="24"/>
  <c r="D315" i="24"/>
  <c r="E315" i="24"/>
  <c r="B206" i="24"/>
  <c r="C206" i="24"/>
  <c r="D206" i="24"/>
  <c r="E206" i="24"/>
  <c r="B43" i="24"/>
  <c r="C43" i="24"/>
  <c r="D43" i="24"/>
  <c r="E43" i="24"/>
  <c r="B73" i="24"/>
  <c r="C73" i="24"/>
  <c r="D73" i="24"/>
  <c r="E73" i="24"/>
  <c r="B220" i="24"/>
  <c r="C220" i="24"/>
  <c r="D220" i="24"/>
  <c r="E220" i="24"/>
  <c r="B25" i="24"/>
  <c r="C25" i="24"/>
  <c r="D25" i="24"/>
  <c r="E25" i="24"/>
  <c r="B85" i="24"/>
  <c r="C85" i="24"/>
  <c r="D85" i="24"/>
  <c r="E85" i="24"/>
  <c r="B113" i="24"/>
  <c r="C113" i="24"/>
  <c r="D113" i="24"/>
  <c r="E113" i="24"/>
  <c r="B7" i="24"/>
  <c r="C7" i="24"/>
  <c r="D7" i="24"/>
  <c r="E7" i="24"/>
  <c r="B122" i="24"/>
  <c r="C122" i="24"/>
  <c r="D122" i="24"/>
  <c r="E122" i="24"/>
  <c r="B45" i="24"/>
  <c r="C45" i="24"/>
  <c r="D45" i="24"/>
  <c r="E45" i="24"/>
  <c r="B497" i="24"/>
  <c r="C497" i="24"/>
  <c r="D497" i="24"/>
  <c r="E497" i="24"/>
  <c r="B184" i="24"/>
  <c r="C184" i="24"/>
  <c r="D184" i="24"/>
  <c r="E184" i="24"/>
  <c r="B211" i="24"/>
  <c r="C211" i="24"/>
  <c r="D211" i="24"/>
  <c r="E211" i="24"/>
  <c r="B407" i="24"/>
  <c r="C407" i="24"/>
  <c r="D407" i="24"/>
  <c r="E407" i="24"/>
  <c r="B78" i="24"/>
  <c r="C78" i="24"/>
  <c r="D78" i="24"/>
  <c r="E78" i="24"/>
  <c r="B79" i="24"/>
  <c r="C79" i="24"/>
  <c r="D79" i="24"/>
  <c r="E79" i="24"/>
  <c r="B288" i="24"/>
  <c r="C288" i="24"/>
  <c r="D288" i="24"/>
  <c r="E288" i="24"/>
  <c r="B429" i="24"/>
  <c r="C429" i="24"/>
  <c r="D429" i="24"/>
  <c r="E429" i="24"/>
  <c r="B111" i="24"/>
  <c r="C111" i="24"/>
  <c r="D111" i="24"/>
  <c r="E111" i="24"/>
  <c r="B67" i="24"/>
  <c r="C67" i="24"/>
  <c r="D67" i="24"/>
  <c r="E67" i="24"/>
  <c r="B498" i="24"/>
  <c r="C498" i="24"/>
  <c r="D498" i="24"/>
  <c r="E498" i="24"/>
  <c r="B28" i="24"/>
  <c r="C28" i="24"/>
  <c r="D28" i="24"/>
  <c r="E28" i="24"/>
  <c r="B193" i="24"/>
  <c r="C193" i="24"/>
  <c r="D193" i="24"/>
  <c r="E193" i="24"/>
  <c r="E413" i="24"/>
  <c r="D413" i="24"/>
  <c r="C413" i="24"/>
  <c r="B413" i="24"/>
  <c r="B86" i="24" l="1"/>
  <c r="C86" i="24"/>
  <c r="D86" i="24"/>
  <c r="E86" i="24"/>
  <c r="B158" i="24"/>
  <c r="C158" i="24"/>
  <c r="D158" i="24"/>
  <c r="E158" i="24"/>
  <c r="B286" i="24"/>
  <c r="C286" i="24"/>
  <c r="D286" i="24"/>
  <c r="E286" i="24"/>
  <c r="B373" i="24"/>
  <c r="C373" i="24"/>
  <c r="D373" i="24"/>
  <c r="E373" i="24"/>
  <c r="B245" i="24"/>
  <c r="C245" i="24"/>
  <c r="D245" i="24"/>
  <c r="E245" i="24"/>
  <c r="B349" i="24"/>
  <c r="C349" i="24"/>
  <c r="D349" i="24"/>
  <c r="E349" i="24"/>
  <c r="B106" i="24"/>
  <c r="C106" i="24"/>
  <c r="D106" i="24"/>
  <c r="E106" i="24"/>
  <c r="B359" i="24"/>
  <c r="C359" i="24"/>
  <c r="D359" i="24"/>
  <c r="E359" i="24"/>
  <c r="B308" i="24"/>
  <c r="C308" i="24"/>
  <c r="D308" i="24"/>
  <c r="E308" i="24"/>
  <c r="B240" i="24"/>
  <c r="C240" i="24"/>
  <c r="D240" i="24"/>
  <c r="E240" i="24"/>
  <c r="B430" i="24"/>
  <c r="C430" i="24"/>
  <c r="D430" i="24"/>
  <c r="E430" i="24"/>
  <c r="B324" i="24"/>
  <c r="C324" i="24"/>
  <c r="D324" i="24"/>
  <c r="E324" i="24"/>
  <c r="B325" i="24"/>
  <c r="C325" i="24"/>
  <c r="D325" i="24"/>
  <c r="E325" i="24"/>
  <c r="B268" i="24"/>
  <c r="C268" i="24"/>
  <c r="D268" i="24"/>
  <c r="E268" i="24"/>
  <c r="B60" i="24"/>
  <c r="C60" i="24"/>
  <c r="D60" i="24"/>
  <c r="E60" i="24"/>
  <c r="B74" i="24"/>
  <c r="C74" i="24"/>
  <c r="D74" i="24"/>
  <c r="E74" i="24"/>
  <c r="B374" i="24"/>
  <c r="C374" i="24"/>
  <c r="D374" i="24"/>
  <c r="E374" i="24"/>
  <c r="B51" i="24"/>
  <c r="C51" i="24"/>
  <c r="D51" i="24"/>
  <c r="E51" i="24"/>
  <c r="E459" i="24"/>
  <c r="D459" i="24"/>
  <c r="C459" i="24"/>
  <c r="B459" i="24"/>
  <c r="B160" i="24"/>
  <c r="C160" i="24"/>
  <c r="D160" i="24"/>
  <c r="E160" i="24"/>
  <c r="B144" i="24"/>
  <c r="C144" i="24"/>
  <c r="D144" i="24"/>
  <c r="E144" i="24"/>
  <c r="B271" i="24"/>
  <c r="C271" i="24"/>
  <c r="D271" i="24"/>
  <c r="E271" i="24"/>
  <c r="B164" i="24"/>
  <c r="C164" i="24"/>
  <c r="D164" i="24"/>
  <c r="E164" i="24"/>
  <c r="B90" i="24"/>
  <c r="C90" i="24"/>
  <c r="D90" i="24"/>
  <c r="E90" i="24"/>
  <c r="B312" i="24"/>
  <c r="C312" i="24"/>
  <c r="D312" i="24"/>
  <c r="E312" i="24"/>
  <c r="B77" i="24"/>
  <c r="C77" i="24"/>
  <c r="D77" i="24"/>
  <c r="E77" i="24"/>
  <c r="B91" i="24"/>
  <c r="C91" i="24"/>
  <c r="D91" i="24"/>
  <c r="E91" i="24"/>
  <c r="B233" i="24"/>
  <c r="C233" i="24"/>
  <c r="D233" i="24"/>
  <c r="E233" i="24"/>
  <c r="B70" i="24"/>
  <c r="C70" i="24"/>
  <c r="D70" i="24"/>
  <c r="E70" i="24"/>
  <c r="B274" i="24"/>
  <c r="C274" i="24"/>
  <c r="D274" i="24"/>
  <c r="E274" i="24"/>
  <c r="B255" i="24"/>
  <c r="C255" i="24"/>
  <c r="D255" i="24"/>
  <c r="E255" i="24"/>
  <c r="B215" i="24"/>
  <c r="C215" i="24"/>
  <c r="D215" i="24"/>
  <c r="E215" i="24"/>
  <c r="E89" i="24"/>
  <c r="D89" i="24"/>
  <c r="C89" i="24"/>
  <c r="B89" i="24"/>
  <c r="B110" i="24"/>
  <c r="C110" i="24"/>
  <c r="D110" i="24"/>
  <c r="E110" i="24"/>
  <c r="B69" i="24"/>
  <c r="C69" i="24"/>
  <c r="D69" i="24"/>
  <c r="E69" i="24"/>
  <c r="B457" i="24"/>
  <c r="C457" i="24"/>
  <c r="D457" i="24"/>
  <c r="E457" i="24"/>
  <c r="B311" i="24"/>
  <c r="C311" i="24"/>
  <c r="D311" i="24"/>
  <c r="E311" i="24"/>
  <c r="B418" i="24"/>
  <c r="C418" i="24"/>
  <c r="D418" i="24"/>
  <c r="E418" i="24"/>
  <c r="B192" i="24"/>
  <c r="C192" i="24"/>
  <c r="D192" i="24"/>
  <c r="E192" i="24"/>
  <c r="B333" i="24"/>
  <c r="C333" i="24"/>
  <c r="D333" i="24"/>
  <c r="E333" i="24"/>
  <c r="B305" i="24"/>
  <c r="C305" i="24"/>
  <c r="D305" i="24"/>
  <c r="E305" i="24"/>
  <c r="B248" i="24"/>
  <c r="C248" i="24"/>
  <c r="D248" i="24"/>
  <c r="E248" i="24"/>
  <c r="B254" i="24"/>
  <c r="C254" i="24"/>
  <c r="D254" i="24"/>
  <c r="E254" i="24"/>
  <c r="B391" i="24"/>
  <c r="C391" i="24"/>
  <c r="D391" i="24"/>
  <c r="E391" i="24"/>
  <c r="B434" i="24"/>
  <c r="C434" i="24"/>
  <c r="D434" i="24"/>
  <c r="E434" i="24"/>
  <c r="B35" i="24"/>
  <c r="C35" i="24"/>
  <c r="D35" i="24"/>
  <c r="E35" i="24"/>
  <c r="B340" i="24"/>
  <c r="C340" i="24"/>
  <c r="D340" i="24"/>
  <c r="E340" i="24"/>
  <c r="B477" i="24"/>
  <c r="C477" i="24"/>
  <c r="D477" i="24"/>
  <c r="E477" i="24"/>
  <c r="B263" i="24"/>
  <c r="C263" i="24"/>
  <c r="D263" i="24"/>
  <c r="E263" i="24"/>
  <c r="B372" i="24"/>
  <c r="C372" i="24"/>
  <c r="D372" i="24"/>
  <c r="E372" i="24"/>
  <c r="B362" i="24"/>
  <c r="C362" i="24"/>
  <c r="D362" i="24"/>
  <c r="E362" i="24"/>
  <c r="B232" i="24"/>
  <c r="C232" i="24"/>
  <c r="D232" i="24"/>
  <c r="E232" i="24"/>
  <c r="E433" i="24"/>
  <c r="D433" i="24"/>
  <c r="C433" i="24"/>
  <c r="B433" i="24"/>
  <c r="B147" i="24"/>
  <c r="C147" i="24"/>
  <c r="D147" i="24"/>
  <c r="E147" i="24"/>
  <c r="B34" i="24"/>
  <c r="C34" i="24"/>
  <c r="D34" i="24"/>
  <c r="E34" i="24"/>
  <c r="B98" i="24"/>
  <c r="C98" i="24"/>
  <c r="D98" i="24"/>
  <c r="E98" i="24"/>
  <c r="B262" i="24"/>
  <c r="C262" i="24"/>
  <c r="D262" i="24"/>
  <c r="E262" i="24"/>
  <c r="B88" i="24"/>
  <c r="C88" i="24"/>
  <c r="D88" i="24"/>
  <c r="E88" i="24"/>
  <c r="B210" i="24"/>
  <c r="C210" i="24"/>
  <c r="D210" i="24"/>
  <c r="E210" i="24"/>
  <c r="B470" i="24"/>
  <c r="C470" i="24"/>
  <c r="D470" i="24"/>
  <c r="E470" i="24"/>
  <c r="B109" i="24"/>
  <c r="C109" i="24"/>
  <c r="D109" i="24"/>
  <c r="E109" i="24"/>
  <c r="B228" i="24"/>
  <c r="C228" i="24"/>
  <c r="D228" i="24"/>
  <c r="E228" i="24"/>
  <c r="B121" i="24"/>
  <c r="C121" i="24"/>
  <c r="D121" i="24"/>
  <c r="E121" i="24"/>
  <c r="B48" i="24"/>
  <c r="C48" i="24"/>
  <c r="D48" i="24"/>
  <c r="E48" i="24"/>
  <c r="B229" i="24"/>
  <c r="C229" i="24"/>
  <c r="D229" i="24"/>
  <c r="E229" i="24"/>
  <c r="B154" i="24"/>
  <c r="C154" i="24"/>
  <c r="D154" i="24"/>
  <c r="E154" i="24"/>
  <c r="B61" i="24"/>
  <c r="C61" i="24"/>
  <c r="D61" i="24"/>
  <c r="E61" i="24"/>
  <c r="B183" i="24"/>
  <c r="C183" i="24"/>
  <c r="D183" i="24"/>
  <c r="E183" i="24"/>
  <c r="B279" i="24"/>
  <c r="C279" i="24"/>
  <c r="D279" i="24"/>
  <c r="E279" i="24"/>
  <c r="B285" i="24"/>
  <c r="C285" i="24"/>
  <c r="D285" i="24"/>
  <c r="E285" i="24"/>
  <c r="B155" i="24"/>
  <c r="C155" i="24"/>
  <c r="D155" i="24"/>
  <c r="E155" i="24"/>
  <c r="B68" i="24"/>
  <c r="C68" i="24"/>
  <c r="D68" i="24"/>
  <c r="E68" i="24"/>
  <c r="B217" i="24"/>
  <c r="C217" i="24"/>
  <c r="D217" i="24"/>
  <c r="E217" i="24"/>
  <c r="B253" i="24"/>
  <c r="C253" i="24"/>
  <c r="D253" i="24"/>
  <c r="E253" i="24"/>
  <c r="B97" i="24"/>
  <c r="C97" i="24"/>
  <c r="D97" i="24"/>
  <c r="E97" i="24"/>
  <c r="B207" i="24"/>
  <c r="C207" i="24"/>
  <c r="D207" i="24"/>
  <c r="E207" i="24"/>
  <c r="B451" i="24"/>
  <c r="C451" i="24"/>
  <c r="D451" i="24"/>
  <c r="E451" i="24"/>
  <c r="B214" i="24"/>
  <c r="C214" i="24"/>
  <c r="D214" i="24"/>
  <c r="E214" i="24"/>
  <c r="B231" i="24"/>
  <c r="C231" i="24"/>
  <c r="D231" i="24"/>
  <c r="E231" i="24"/>
  <c r="B201" i="24"/>
  <c r="C201" i="24"/>
  <c r="D201" i="24"/>
  <c r="E201" i="24"/>
  <c r="B365" i="24"/>
  <c r="C365" i="24"/>
  <c r="D365" i="24"/>
  <c r="E365" i="24"/>
  <c r="B355" i="24"/>
  <c r="C355" i="24"/>
  <c r="D355" i="24"/>
  <c r="E355" i="24"/>
  <c r="B369" i="24"/>
  <c r="C369" i="24"/>
  <c r="D369" i="24"/>
  <c r="E369" i="24"/>
  <c r="E444" i="24"/>
  <c r="D444" i="24"/>
  <c r="C444" i="24"/>
  <c r="B444" i="24"/>
  <c r="B442" i="24"/>
  <c r="C442" i="24"/>
  <c r="D442" i="24"/>
  <c r="E442" i="24"/>
  <c r="B378" i="24"/>
  <c r="C378" i="24"/>
  <c r="D378" i="24"/>
  <c r="E378" i="24"/>
  <c r="B339" i="24"/>
  <c r="C339" i="24"/>
  <c r="D339" i="24"/>
  <c r="E339" i="24"/>
  <c r="B335" i="24"/>
  <c r="C335" i="24"/>
  <c r="D335" i="24"/>
  <c r="E335" i="24"/>
  <c r="B464" i="24"/>
  <c r="C464" i="24"/>
  <c r="D464" i="24"/>
  <c r="E464" i="24"/>
  <c r="B209" i="24"/>
  <c r="C209" i="24"/>
  <c r="D209" i="24"/>
  <c r="E209" i="24"/>
  <c r="B481" i="24"/>
  <c r="C481" i="24"/>
  <c r="D481" i="24"/>
  <c r="E481" i="24"/>
  <c r="B137" i="24"/>
  <c r="C137" i="24"/>
  <c r="D137" i="24"/>
  <c r="E137" i="24"/>
  <c r="B465" i="24"/>
  <c r="C465" i="24"/>
  <c r="D465" i="24"/>
  <c r="E465" i="24"/>
  <c r="B435" i="24"/>
  <c r="C435" i="24"/>
  <c r="D435" i="24"/>
  <c r="E435" i="24"/>
  <c r="B486" i="24"/>
  <c r="C486" i="24"/>
  <c r="D486" i="24"/>
  <c r="E486" i="24"/>
  <c r="B328" i="24"/>
  <c r="C328" i="24"/>
  <c r="D328" i="24"/>
  <c r="E328" i="24"/>
  <c r="B65" i="24"/>
  <c r="C65" i="24"/>
  <c r="D65" i="24"/>
  <c r="E65" i="24"/>
  <c r="B439" i="24"/>
  <c r="C439" i="24"/>
  <c r="D439" i="24"/>
  <c r="E439" i="24"/>
  <c r="B336" i="24"/>
  <c r="C336" i="24"/>
  <c r="D336" i="24"/>
  <c r="E336" i="24"/>
  <c r="B163" i="24"/>
  <c r="C163" i="24"/>
  <c r="D163" i="24"/>
  <c r="E163" i="24"/>
  <c r="B401" i="24"/>
  <c r="C401" i="24"/>
  <c r="D401" i="24"/>
  <c r="E401" i="24"/>
  <c r="B443" i="24"/>
  <c r="C443" i="24"/>
  <c r="D443" i="24"/>
  <c r="E443" i="24"/>
  <c r="E461" i="24"/>
  <c r="D461" i="24"/>
  <c r="C461" i="24"/>
  <c r="B461" i="24"/>
  <c r="B9" i="24"/>
  <c r="C9" i="24"/>
  <c r="D9" i="24"/>
  <c r="E9" i="24"/>
  <c r="B108" i="24"/>
  <c r="C108" i="24"/>
  <c r="D108" i="24"/>
  <c r="E108" i="24"/>
  <c r="B37" i="24"/>
  <c r="C37" i="24"/>
  <c r="D37" i="24"/>
  <c r="E37" i="24"/>
  <c r="B125" i="24"/>
  <c r="C125" i="24"/>
  <c r="D125" i="24"/>
  <c r="E125" i="24"/>
  <c r="B153" i="24"/>
  <c r="C153" i="24"/>
  <c r="D153" i="24"/>
  <c r="E153" i="24"/>
  <c r="B200" i="24"/>
  <c r="C200" i="24"/>
  <c r="D200" i="24"/>
  <c r="E200" i="24"/>
  <c r="B41" i="24"/>
  <c r="C41" i="24"/>
  <c r="D41" i="24"/>
  <c r="E41" i="24"/>
  <c r="B396" i="24"/>
  <c r="C396" i="24"/>
  <c r="D396" i="24"/>
  <c r="E396" i="24"/>
  <c r="B54" i="24"/>
  <c r="C54" i="24"/>
  <c r="D54" i="24"/>
  <c r="E54" i="24"/>
  <c r="B23" i="24"/>
  <c r="C23" i="24"/>
  <c r="D23" i="24"/>
  <c r="E23" i="24"/>
  <c r="B176" i="24"/>
  <c r="C176" i="24"/>
  <c r="D176" i="24"/>
  <c r="E176" i="24"/>
  <c r="B120" i="24"/>
  <c r="C120" i="24"/>
  <c r="D120" i="24"/>
  <c r="E120" i="24"/>
  <c r="B103" i="24"/>
  <c r="C103" i="24"/>
  <c r="D103" i="24"/>
  <c r="E103" i="24"/>
  <c r="B82" i="24"/>
  <c r="C82" i="24"/>
  <c r="D82" i="24"/>
  <c r="E82" i="24"/>
  <c r="B10" i="24"/>
  <c r="C10" i="24"/>
  <c r="D10" i="24"/>
  <c r="E10" i="24"/>
  <c r="B12" i="24"/>
  <c r="C12" i="24"/>
  <c r="D12" i="24"/>
  <c r="E12" i="24"/>
  <c r="B96" i="24"/>
  <c r="C96" i="24"/>
  <c r="D96" i="24"/>
  <c r="E96" i="24"/>
  <c r="B13" i="24"/>
  <c r="C13" i="24"/>
  <c r="D13" i="24"/>
  <c r="E13" i="24"/>
  <c r="B21" i="24"/>
  <c r="C21" i="24"/>
  <c r="D21" i="24"/>
  <c r="E21" i="24"/>
  <c r="B230" i="24"/>
  <c r="C230" i="24"/>
  <c r="D230" i="24"/>
  <c r="E230" i="24"/>
  <c r="B143" i="24"/>
  <c r="C143" i="24"/>
  <c r="D143" i="24"/>
  <c r="E143" i="24"/>
  <c r="B95" i="24"/>
  <c r="C95" i="24"/>
  <c r="D95" i="24"/>
  <c r="E95" i="24"/>
  <c r="B29" i="24"/>
  <c r="C29" i="24"/>
  <c r="D29" i="24"/>
  <c r="E29" i="24"/>
  <c r="B22" i="24"/>
  <c r="C22" i="24"/>
  <c r="D22" i="24"/>
  <c r="E22" i="24"/>
  <c r="B112" i="24"/>
  <c r="C112" i="24"/>
  <c r="D112" i="24"/>
  <c r="E112" i="24"/>
  <c r="B219" i="24"/>
  <c r="C219" i="24"/>
  <c r="D219" i="24"/>
  <c r="E219" i="24"/>
  <c r="B76" i="24"/>
  <c r="C76" i="24"/>
  <c r="D76" i="24"/>
  <c r="E76" i="24"/>
  <c r="B490" i="24"/>
  <c r="C490" i="24"/>
  <c r="D490" i="24"/>
  <c r="E490" i="24"/>
  <c r="B278" i="24"/>
  <c r="C278" i="24"/>
  <c r="D278" i="24"/>
  <c r="E278" i="24"/>
  <c r="B469" i="24"/>
  <c r="C469" i="24"/>
  <c r="D469" i="24"/>
  <c r="E469" i="24"/>
  <c r="B480" i="24"/>
  <c r="C480" i="24"/>
  <c r="D480" i="24"/>
  <c r="E480" i="24"/>
  <c r="B412" i="24"/>
  <c r="C412" i="24"/>
  <c r="D412" i="24"/>
  <c r="E412" i="24"/>
  <c r="B168" i="24"/>
  <c r="C168" i="24"/>
  <c r="D168" i="24"/>
  <c r="E168" i="24"/>
  <c r="B182" i="24"/>
  <c r="C182" i="24"/>
  <c r="D182" i="24"/>
  <c r="E182" i="24"/>
  <c r="B291" i="24"/>
  <c r="C291" i="24"/>
  <c r="D291" i="24"/>
  <c r="E291" i="24"/>
  <c r="B151" i="24"/>
  <c r="C151" i="24"/>
  <c r="D151" i="24"/>
  <c r="E151" i="24"/>
  <c r="B191" i="24"/>
  <c r="C191" i="24"/>
  <c r="D191" i="24"/>
  <c r="E191" i="24"/>
  <c r="B242" i="24"/>
  <c r="C242" i="24"/>
  <c r="D242" i="24"/>
  <c r="E242" i="24"/>
  <c r="B317" i="24"/>
  <c r="C317" i="24"/>
  <c r="D317" i="24"/>
  <c r="E317" i="24"/>
  <c r="B323" i="24"/>
  <c r="C323" i="24"/>
  <c r="D323" i="24"/>
  <c r="E323" i="24"/>
  <c r="B385" i="24"/>
  <c r="C385" i="24"/>
  <c r="D385" i="24"/>
  <c r="E385" i="24"/>
  <c r="B438" i="24"/>
  <c r="C438" i="24"/>
  <c r="D438" i="24"/>
  <c r="E438" i="24"/>
  <c r="B295" i="24"/>
  <c r="C295" i="24"/>
  <c r="D295" i="24"/>
  <c r="E295" i="24"/>
  <c r="B227" i="24"/>
  <c r="C227" i="24"/>
  <c r="D227" i="24"/>
  <c r="E227" i="24"/>
  <c r="B186" i="24"/>
  <c r="C186" i="24"/>
  <c r="D186" i="24"/>
  <c r="E186" i="24"/>
  <c r="B386" i="24"/>
  <c r="C386" i="24"/>
  <c r="D386" i="24"/>
  <c r="E386" i="24"/>
  <c r="B292" i="24"/>
  <c r="C292" i="24"/>
  <c r="D292" i="24"/>
  <c r="E292" i="24"/>
  <c r="B146" i="24"/>
  <c r="C146" i="24"/>
  <c r="D146" i="24"/>
  <c r="E146" i="24"/>
  <c r="B208" i="24"/>
  <c r="C208" i="24"/>
  <c r="D208" i="24"/>
  <c r="E208" i="24"/>
  <c r="B377" i="24"/>
  <c r="C377" i="24"/>
  <c r="D377" i="24"/>
  <c r="E377" i="24"/>
  <c r="B247" i="24"/>
  <c r="C247" i="24"/>
  <c r="D247" i="24"/>
  <c r="E247" i="24"/>
  <c r="B167" i="24"/>
  <c r="C167" i="24"/>
  <c r="D167" i="24"/>
  <c r="E167" i="24"/>
  <c r="B360" i="24"/>
  <c r="C360" i="24"/>
  <c r="D360" i="24"/>
  <c r="E360" i="24"/>
  <c r="B416" i="24"/>
  <c r="C416" i="24"/>
  <c r="D416" i="24"/>
  <c r="E416" i="24"/>
  <c r="B327" i="24"/>
  <c r="C327" i="24"/>
  <c r="D327" i="24"/>
  <c r="E327" i="24"/>
  <c r="B424" i="24"/>
  <c r="C424" i="24"/>
  <c r="D424" i="24"/>
  <c r="E424" i="24"/>
  <c r="B261" i="24"/>
  <c r="C261" i="24"/>
  <c r="D261" i="24"/>
  <c r="E261" i="24"/>
  <c r="B425" i="24"/>
  <c r="C425" i="24"/>
  <c r="D425" i="24"/>
  <c r="E425" i="24"/>
  <c r="B390" i="24"/>
  <c r="C390" i="24"/>
  <c r="D390" i="24"/>
  <c r="E390" i="24"/>
  <c r="B400" i="24"/>
  <c r="C400" i="24"/>
  <c r="D400" i="24"/>
  <c r="E400" i="24"/>
  <c r="B119" i="24"/>
  <c r="C119" i="24"/>
  <c r="D119" i="24"/>
  <c r="E119" i="24"/>
  <c r="B417" i="24"/>
  <c r="C417" i="24"/>
  <c r="D417" i="24"/>
  <c r="E417" i="24"/>
  <c r="B293" i="24"/>
  <c r="C293" i="24"/>
  <c r="D293" i="24"/>
  <c r="E293" i="24"/>
  <c r="B426" i="24"/>
  <c r="C426" i="24"/>
  <c r="D426" i="24"/>
  <c r="E426" i="24"/>
  <c r="B398" i="24"/>
  <c r="C398" i="24"/>
  <c r="D398" i="24"/>
  <c r="E398" i="24"/>
  <c r="B152" i="24"/>
  <c r="C152" i="24"/>
  <c r="D152" i="24"/>
  <c r="E152" i="24"/>
  <c r="B332" i="24"/>
  <c r="C332" i="24"/>
  <c r="D332" i="24"/>
  <c r="E332" i="24"/>
  <c r="B133" i="24"/>
  <c r="C133" i="24"/>
  <c r="D133" i="24"/>
  <c r="E133" i="24"/>
  <c r="B334" i="24"/>
  <c r="C334" i="24"/>
  <c r="D334" i="24"/>
  <c r="E334" i="24"/>
  <c r="B399" i="24"/>
  <c r="C399" i="24"/>
  <c r="D399" i="24"/>
  <c r="E399" i="24"/>
  <c r="B204" i="24"/>
  <c r="C204" i="24"/>
  <c r="D204" i="24"/>
  <c r="E204" i="24"/>
  <c r="B347" i="24"/>
  <c r="C347" i="24"/>
  <c r="D347" i="24"/>
  <c r="E347" i="24"/>
  <c r="B411" i="24"/>
  <c r="C411" i="24"/>
  <c r="D411" i="24"/>
  <c r="E411" i="24"/>
  <c r="B243" i="24"/>
  <c r="C243" i="24"/>
  <c r="D243" i="24"/>
  <c r="E243" i="24"/>
  <c r="B338" i="24"/>
  <c r="C338" i="24"/>
  <c r="D338" i="24"/>
  <c r="E338" i="24"/>
  <c r="B361" i="24"/>
  <c r="C361" i="24"/>
  <c r="D361" i="24"/>
  <c r="E361" i="24"/>
  <c r="E226" i="24"/>
  <c r="D226" i="24"/>
  <c r="C226" i="24"/>
  <c r="B226" i="24"/>
  <c r="B432" i="24"/>
  <c r="C432" i="24"/>
  <c r="D432" i="24"/>
  <c r="E432" i="24"/>
  <c r="B266" i="24"/>
  <c r="C266" i="24"/>
  <c r="D266" i="24"/>
  <c r="E266" i="24"/>
  <c r="B337" i="24"/>
  <c r="C337" i="24"/>
  <c r="D337" i="24"/>
  <c r="E337" i="24"/>
  <c r="B205" i="24"/>
  <c r="C205" i="24"/>
  <c r="D205" i="24"/>
  <c r="E205" i="24"/>
  <c r="B403" i="24"/>
  <c r="C403" i="24"/>
  <c r="D403" i="24"/>
  <c r="E403" i="24"/>
  <c r="B259" i="24"/>
  <c r="C259" i="24"/>
  <c r="D259" i="24"/>
  <c r="E259" i="24"/>
  <c r="B252" i="24"/>
  <c r="C252" i="24"/>
  <c r="D252" i="24"/>
  <c r="E252" i="24"/>
  <c r="B322" i="24"/>
  <c r="C322" i="24"/>
  <c r="D322" i="24"/>
  <c r="E322" i="24"/>
  <c r="B423" i="24"/>
  <c r="C423" i="24"/>
  <c r="D423" i="24"/>
  <c r="E423" i="24"/>
  <c r="B437" i="24"/>
  <c r="C437" i="24"/>
  <c r="D437" i="24"/>
  <c r="E437" i="24"/>
  <c r="B267" i="24"/>
  <c r="C267" i="24"/>
  <c r="D267" i="24"/>
  <c r="E267" i="24"/>
  <c r="B174" i="24"/>
  <c r="C174" i="24"/>
  <c r="D174" i="24"/>
  <c r="E174" i="24"/>
  <c r="B81" i="24"/>
  <c r="C81" i="24"/>
  <c r="D81" i="24"/>
  <c r="E81" i="24"/>
  <c r="B270" i="24"/>
  <c r="C270" i="24"/>
  <c r="D270" i="24"/>
  <c r="E270" i="24"/>
  <c r="B344" i="24"/>
  <c r="C344" i="24"/>
  <c r="D344" i="24"/>
  <c r="E344" i="24"/>
  <c r="B294" i="24"/>
  <c r="C294" i="24"/>
  <c r="D294" i="24"/>
  <c r="E294" i="24"/>
  <c r="B484" i="24"/>
  <c r="C484" i="24"/>
  <c r="D484" i="24"/>
  <c r="E484" i="24"/>
  <c r="B368" i="24"/>
  <c r="C368" i="24"/>
  <c r="D368" i="24"/>
  <c r="E368" i="24"/>
  <c r="B175" i="24"/>
  <c r="C175" i="24"/>
  <c r="D175" i="24"/>
  <c r="E175" i="24"/>
  <c r="B135" i="24"/>
  <c r="C135" i="24"/>
  <c r="D135" i="24"/>
  <c r="E135" i="24"/>
  <c r="B449" i="24"/>
  <c r="C449" i="24"/>
  <c r="D449" i="24"/>
  <c r="E449" i="24"/>
  <c r="B330" i="24"/>
  <c r="C330" i="24"/>
  <c r="D330" i="24"/>
  <c r="E330" i="24"/>
  <c r="B52" i="24"/>
  <c r="C52" i="24"/>
  <c r="D52" i="24"/>
  <c r="E52" i="24"/>
  <c r="B11" i="24"/>
  <c r="C11" i="24"/>
  <c r="D11" i="24"/>
  <c r="E11" i="24"/>
  <c r="B15" i="24"/>
  <c r="C15" i="24"/>
  <c r="D15" i="24"/>
  <c r="E15" i="24"/>
  <c r="B316" i="24"/>
  <c r="C316" i="24"/>
  <c r="D316" i="24"/>
  <c r="E316" i="24"/>
  <c r="B364" i="24"/>
  <c r="C364" i="24"/>
  <c r="D364" i="24"/>
  <c r="E364" i="24"/>
  <c r="B171" i="24"/>
  <c r="C171" i="24"/>
  <c r="D171" i="24"/>
  <c r="E171" i="24"/>
  <c r="B124" i="24"/>
  <c r="C124" i="24"/>
  <c r="D124" i="24"/>
  <c r="E124" i="24"/>
  <c r="B64" i="24"/>
  <c r="C64" i="24"/>
  <c r="D64" i="24"/>
  <c r="E64" i="24"/>
  <c r="B290" i="24"/>
  <c r="C290" i="24"/>
  <c r="D290" i="24"/>
  <c r="E290" i="24"/>
  <c r="B283" i="24"/>
  <c r="C283" i="24"/>
  <c r="D283" i="24"/>
  <c r="E283" i="24"/>
  <c r="B94" i="24"/>
  <c r="C94" i="24"/>
  <c r="D94" i="24"/>
  <c r="E94" i="24"/>
  <c r="B87" i="24"/>
  <c r="C87" i="24"/>
  <c r="D87" i="24"/>
  <c r="E87" i="24"/>
  <c r="B179" i="24"/>
  <c r="C179" i="24"/>
  <c r="D179" i="24"/>
  <c r="E179" i="24"/>
  <c r="B16" i="24"/>
  <c r="C16" i="24"/>
  <c r="D16" i="24"/>
  <c r="E16" i="24"/>
  <c r="B139" i="24"/>
  <c r="C139" i="24"/>
  <c r="D139" i="24"/>
  <c r="E139" i="24"/>
  <c r="B304" i="24"/>
  <c r="C304" i="24"/>
  <c r="D304" i="24"/>
  <c r="E304" i="24"/>
  <c r="B223" i="24"/>
  <c r="C223" i="24"/>
  <c r="D223" i="24"/>
  <c r="E223" i="24"/>
  <c r="B123" i="24"/>
  <c r="C123" i="24"/>
  <c r="D123" i="24"/>
  <c r="E123" i="24"/>
  <c r="B353" i="24"/>
  <c r="C353" i="24"/>
  <c r="D353" i="24"/>
  <c r="E353" i="24"/>
  <c r="B149" i="24"/>
  <c r="C149" i="24"/>
  <c r="D149" i="24"/>
  <c r="E149" i="24"/>
  <c r="B468" i="24"/>
  <c r="C468" i="24"/>
  <c r="D468" i="24"/>
  <c r="E468" i="24"/>
  <c r="B395" i="24"/>
  <c r="C395" i="24"/>
  <c r="D395" i="24"/>
  <c r="E395" i="24"/>
  <c r="B410" i="24"/>
  <c r="C410" i="24"/>
  <c r="D410" i="24"/>
  <c r="E410" i="24"/>
  <c r="B188" i="24"/>
  <c r="C188" i="24"/>
  <c r="D188" i="24"/>
  <c r="E188" i="24"/>
  <c r="B382" i="24"/>
  <c r="C382" i="24"/>
  <c r="D382" i="24"/>
  <c r="E382" i="24"/>
  <c r="B345" i="24"/>
  <c r="C345" i="24"/>
  <c r="D345" i="24"/>
  <c r="E345" i="24"/>
  <c r="B213" i="24"/>
  <c r="C213" i="24"/>
  <c r="D213" i="24"/>
  <c r="E213" i="24"/>
  <c r="B346" i="24"/>
  <c r="C346" i="24"/>
  <c r="D346" i="24"/>
  <c r="E346" i="24"/>
  <c r="B485" i="24"/>
  <c r="C485" i="24"/>
  <c r="D485" i="24"/>
  <c r="E485" i="24"/>
  <c r="B203" i="24"/>
  <c r="C203" i="24"/>
  <c r="D203" i="24"/>
  <c r="E203" i="24"/>
  <c r="B447" i="24"/>
  <c r="C447" i="24"/>
  <c r="D447" i="24"/>
  <c r="E447" i="24"/>
  <c r="B450" i="24"/>
  <c r="C450" i="24"/>
  <c r="D450" i="24"/>
  <c r="E450" i="24"/>
  <c r="B299" i="24"/>
  <c r="C299" i="24"/>
  <c r="D299" i="24"/>
  <c r="E299" i="24"/>
  <c r="B331" i="24"/>
  <c r="C331" i="24"/>
  <c r="D331" i="24"/>
  <c r="E331" i="24"/>
  <c r="B150" i="24"/>
  <c r="C150" i="24"/>
  <c r="D150" i="24"/>
  <c r="E150" i="24"/>
  <c r="B260" i="24"/>
  <c r="C260" i="24"/>
  <c r="D260" i="24"/>
  <c r="E260" i="24"/>
  <c r="B479" i="24"/>
  <c r="C479" i="24"/>
  <c r="D479" i="24"/>
  <c r="E479" i="24"/>
  <c r="B405" i="24"/>
  <c r="C405" i="24"/>
  <c r="D405" i="24"/>
  <c r="E405" i="24"/>
  <c r="B75" i="24"/>
  <c r="C75" i="24"/>
  <c r="D75" i="24"/>
  <c r="E75" i="24"/>
  <c r="B136" i="24"/>
  <c r="C136" i="24"/>
  <c r="D136" i="24"/>
  <c r="E136" i="24"/>
  <c r="B354" i="24"/>
  <c r="C354" i="24"/>
  <c r="D354" i="24"/>
  <c r="E354" i="24"/>
  <c r="B26" i="24"/>
  <c r="C26" i="24"/>
  <c r="D26" i="24"/>
  <c r="E26" i="24"/>
  <c r="B224" i="24"/>
  <c r="C224" i="24"/>
  <c r="D224" i="24"/>
  <c r="E224" i="24"/>
  <c r="B8" i="24"/>
  <c r="C8" i="24"/>
  <c r="D8" i="24"/>
  <c r="E8" i="24"/>
  <c r="B225" i="24"/>
  <c r="C225" i="24"/>
  <c r="D225" i="24"/>
  <c r="E225" i="24"/>
  <c r="B17" i="24"/>
  <c r="C17" i="24"/>
  <c r="D17" i="24"/>
  <c r="E17" i="24"/>
  <c r="B33" i="24"/>
  <c r="C33" i="24"/>
  <c r="D33" i="24"/>
  <c r="E33" i="24"/>
  <c r="B114" i="24"/>
  <c r="C114" i="24"/>
  <c r="D114" i="24"/>
  <c r="E114" i="24"/>
  <c r="B284" i="24"/>
  <c r="C284" i="24"/>
  <c r="D284" i="24"/>
  <c r="E284" i="24"/>
  <c r="B190" i="24"/>
  <c r="C190" i="24"/>
  <c r="D190" i="24"/>
  <c r="E190" i="24"/>
  <c r="B47" i="24"/>
  <c r="C47" i="24"/>
  <c r="D47" i="24"/>
  <c r="E47" i="24"/>
  <c r="B102" i="24"/>
  <c r="C102" i="24"/>
  <c r="D102" i="24"/>
  <c r="E102" i="24"/>
  <c r="B185" i="24"/>
  <c r="C185" i="24"/>
  <c r="D185" i="24"/>
  <c r="E185" i="24"/>
  <c r="B27" i="24"/>
  <c r="C27" i="24"/>
  <c r="D27" i="24"/>
  <c r="E27" i="24"/>
  <c r="B145" i="24"/>
  <c r="C145" i="24"/>
  <c r="D145" i="24"/>
  <c r="E145" i="24"/>
  <c r="B301" i="24"/>
  <c r="C301" i="24"/>
  <c r="D301" i="24"/>
  <c r="E301" i="24"/>
  <c r="B40" i="24"/>
  <c r="C40" i="24"/>
  <c r="D40" i="24"/>
  <c r="E40" i="24"/>
  <c r="B221" i="24"/>
  <c r="C221" i="24"/>
  <c r="D221" i="24"/>
  <c r="E221" i="24"/>
  <c r="E409" i="24"/>
  <c r="D409" i="24"/>
  <c r="C409" i="24"/>
  <c r="B409" i="24"/>
  <c r="B93" i="24"/>
  <c r="C93" i="24"/>
  <c r="D93" i="24"/>
  <c r="E93" i="24"/>
  <c r="B166" i="24"/>
  <c r="C166" i="24"/>
  <c r="D166" i="24"/>
  <c r="E166" i="24"/>
  <c r="B273" i="24"/>
  <c r="C273" i="24"/>
  <c r="D273" i="24"/>
  <c r="E273" i="24"/>
  <c r="B170" i="24"/>
  <c r="C170" i="24"/>
  <c r="D170" i="24"/>
  <c r="E170" i="24"/>
  <c r="B127" i="24"/>
  <c r="C127" i="24"/>
  <c r="D127" i="24"/>
  <c r="E127" i="24"/>
  <c r="B380" i="24"/>
  <c r="C380" i="24"/>
  <c r="D380" i="24"/>
  <c r="E380" i="24"/>
  <c r="B222" i="24"/>
  <c r="C222" i="24"/>
  <c r="D222" i="24"/>
  <c r="E222" i="24"/>
  <c r="B441" i="24"/>
  <c r="C441" i="24"/>
  <c r="D441" i="24"/>
  <c r="E441" i="24"/>
  <c r="B46" i="24"/>
  <c r="C46" i="24"/>
  <c r="D46" i="24"/>
  <c r="E46" i="24"/>
  <c r="B282" i="24"/>
  <c r="C282" i="24"/>
  <c r="D282" i="24"/>
  <c r="E282" i="24"/>
  <c r="B107" i="24"/>
  <c r="C107" i="24"/>
  <c r="D107" i="24"/>
  <c r="E107" i="24"/>
  <c r="B159" i="24"/>
  <c r="C159" i="24"/>
  <c r="D159" i="24"/>
  <c r="E159" i="24"/>
  <c r="B258" i="24"/>
  <c r="C258" i="24"/>
  <c r="D258" i="24"/>
  <c r="E258" i="24"/>
  <c r="B371" i="24"/>
  <c r="C371" i="24"/>
  <c r="D371" i="24"/>
  <c r="E371" i="24"/>
  <c r="B138" i="24"/>
  <c r="C138" i="24"/>
  <c r="D138" i="24"/>
  <c r="E138" i="24"/>
  <c r="B289" i="24"/>
  <c r="C289" i="24"/>
  <c r="D289" i="24"/>
  <c r="E289" i="24"/>
  <c r="B39" i="24"/>
  <c r="C39" i="24"/>
  <c r="D39" i="24"/>
  <c r="E39" i="24"/>
  <c r="B181" i="24"/>
  <c r="C181" i="24"/>
  <c r="D181" i="24"/>
  <c r="E181" i="24"/>
  <c r="B415" i="24"/>
  <c r="C415" i="24"/>
  <c r="D415" i="24"/>
  <c r="E415" i="24"/>
  <c r="B351" i="24"/>
  <c r="C351" i="24"/>
  <c r="D351" i="24"/>
  <c r="E351" i="24"/>
  <c r="B466" i="24"/>
  <c r="C466" i="24"/>
  <c r="D466" i="24"/>
  <c r="E466" i="24"/>
  <c r="B298" i="24"/>
  <c r="C298" i="24"/>
  <c r="D298" i="24"/>
  <c r="E298" i="24"/>
  <c r="B329" i="24"/>
  <c r="C329" i="24"/>
  <c r="D329" i="24"/>
  <c r="E329" i="24"/>
  <c r="B343" i="24"/>
  <c r="C343" i="24"/>
  <c r="D343" i="24"/>
  <c r="E343" i="24"/>
  <c r="B375" i="24"/>
  <c r="C375" i="24"/>
  <c r="D375" i="24"/>
  <c r="E375" i="24"/>
  <c r="B387" i="24"/>
  <c r="C387" i="24"/>
  <c r="D387" i="24"/>
  <c r="E387" i="24"/>
  <c r="B342" i="24"/>
  <c r="C342" i="24"/>
  <c r="D342" i="24"/>
  <c r="E342" i="24"/>
  <c r="B352" i="24"/>
  <c r="C352" i="24"/>
  <c r="D352" i="24"/>
  <c r="E352" i="24"/>
  <c r="B402" i="24"/>
  <c r="C402" i="24"/>
  <c r="D402" i="24"/>
  <c r="E402" i="24"/>
  <c r="B326" i="24"/>
  <c r="C326" i="24"/>
  <c r="D326" i="24"/>
  <c r="E326" i="24"/>
  <c r="B376" i="24"/>
  <c r="C376" i="24"/>
  <c r="D376" i="24"/>
  <c r="E376" i="24"/>
  <c r="B384" i="24"/>
  <c r="C384" i="24"/>
  <c r="D384" i="24"/>
  <c r="E384" i="24"/>
  <c r="B453" i="24"/>
  <c r="C453" i="24"/>
  <c r="D453" i="24"/>
  <c r="E453" i="24"/>
  <c r="B492" i="24"/>
  <c r="C492" i="24"/>
  <c r="D492" i="24"/>
  <c r="E492" i="24"/>
  <c r="B388" i="24"/>
  <c r="C388" i="24"/>
  <c r="D388" i="24"/>
  <c r="E388" i="24"/>
  <c r="B408" i="24"/>
  <c r="C408" i="24"/>
  <c r="D408" i="24"/>
  <c r="E408" i="24"/>
  <c r="B421" i="24"/>
  <c r="C421" i="24"/>
  <c r="D421" i="24"/>
  <c r="E421" i="24"/>
  <c r="B436" i="24"/>
  <c r="C436" i="24"/>
  <c r="D436" i="24"/>
  <c r="E436" i="24"/>
  <c r="B483" i="24"/>
  <c r="C483" i="24"/>
  <c r="D483" i="24"/>
  <c r="E483" i="24"/>
  <c r="B460" i="24"/>
  <c r="C460" i="24"/>
  <c r="D460" i="24"/>
  <c r="E460" i="24"/>
  <c r="B475" i="24"/>
  <c r="C475" i="24"/>
  <c r="D475" i="24"/>
  <c r="E475" i="24"/>
  <c r="B422" i="24"/>
  <c r="C422" i="24"/>
  <c r="D422" i="24"/>
  <c r="E422" i="24"/>
  <c r="B321" i="24"/>
  <c r="C321" i="24"/>
  <c r="D321" i="24"/>
  <c r="E321" i="24"/>
  <c r="B454" i="24"/>
  <c r="C454" i="24"/>
  <c r="D454" i="24"/>
  <c r="E454" i="24"/>
  <c r="B389" i="24"/>
  <c r="C389" i="24"/>
  <c r="D389" i="24"/>
  <c r="E389" i="24"/>
  <c r="B397" i="24"/>
  <c r="C397" i="24"/>
  <c r="D397" i="24"/>
  <c r="E397" i="24"/>
  <c r="B467" i="24"/>
  <c r="C467" i="24"/>
  <c r="D467" i="24"/>
  <c r="E467" i="24"/>
  <c r="B381" i="24"/>
  <c r="C381" i="24"/>
  <c r="D381" i="24"/>
  <c r="E381" i="24"/>
  <c r="B489" i="24"/>
  <c r="C489" i="24"/>
  <c r="D489" i="24"/>
  <c r="E489" i="24"/>
  <c r="B472" i="24"/>
  <c r="C472" i="24"/>
  <c r="D472" i="24"/>
  <c r="E472" i="24"/>
  <c r="B394" i="24"/>
  <c r="C394" i="24"/>
  <c r="D394" i="24"/>
  <c r="E394" i="24"/>
  <c r="B269" i="24"/>
  <c r="C269" i="24"/>
  <c r="D269" i="24"/>
  <c r="E269" i="24"/>
  <c r="B473" i="24"/>
  <c r="C473" i="24"/>
  <c r="D473" i="24"/>
  <c r="E473" i="24"/>
  <c r="B448" i="24"/>
  <c r="C448" i="24"/>
  <c r="D448" i="24"/>
  <c r="E448" i="24"/>
  <c r="E246" i="24"/>
  <c r="D246" i="24"/>
  <c r="C246" i="24"/>
  <c r="B246" i="24"/>
  <c r="B320" i="24"/>
  <c r="C320" i="24"/>
  <c r="D320" i="24"/>
  <c r="E320" i="24"/>
  <c r="B488" i="24"/>
  <c r="C488" i="24"/>
  <c r="D488" i="24"/>
  <c r="E488" i="24"/>
  <c r="B265" i="24"/>
  <c r="C265" i="24"/>
  <c r="D265" i="24"/>
  <c r="E265" i="24"/>
  <c r="B431" i="24"/>
  <c r="C431" i="24"/>
  <c r="D431" i="24"/>
  <c r="E431" i="24"/>
  <c r="B414" i="24"/>
  <c r="C414" i="24"/>
  <c r="D414" i="24"/>
  <c r="E414" i="24"/>
  <c r="B257" i="24"/>
  <c r="C257" i="24"/>
  <c r="D257" i="24"/>
  <c r="E257" i="24"/>
  <c r="B251" i="24"/>
  <c r="C251" i="24"/>
  <c r="D251" i="24"/>
  <c r="E251" i="24"/>
  <c r="B241" i="24"/>
  <c r="C241" i="24"/>
  <c r="D241" i="24"/>
  <c r="E241" i="24"/>
  <c r="E456" i="24"/>
  <c r="D456" i="24"/>
  <c r="C456" i="24"/>
  <c r="B456" i="24"/>
  <c r="B194" i="24"/>
  <c r="C194" i="24"/>
  <c r="D194" i="24"/>
  <c r="E194" i="24"/>
  <c r="B44" i="24"/>
  <c r="C44" i="24"/>
  <c r="D44" i="24"/>
  <c r="E44" i="24"/>
  <c r="B173" i="24"/>
  <c r="C173" i="24"/>
  <c r="D173" i="24"/>
  <c r="E173" i="24"/>
  <c r="B216" i="24"/>
  <c r="C216" i="24"/>
  <c r="D216" i="24"/>
  <c r="E216" i="24"/>
  <c r="B80" i="24"/>
  <c r="C80" i="24"/>
  <c r="D80" i="24"/>
  <c r="E80" i="24"/>
  <c r="B297" i="24"/>
  <c r="C297" i="24"/>
  <c r="D297" i="24"/>
  <c r="E297" i="24"/>
  <c r="B319" i="24"/>
  <c r="C319" i="24"/>
  <c r="D319" i="24"/>
  <c r="E319" i="24"/>
  <c r="B162" i="24"/>
  <c r="C162" i="24"/>
  <c r="D162" i="24"/>
  <c r="E162" i="24"/>
  <c r="B212" i="24"/>
  <c r="C212" i="24"/>
  <c r="D212" i="24"/>
  <c r="E212" i="24"/>
  <c r="B495" i="24"/>
  <c r="C495" i="24"/>
  <c r="D495" i="24"/>
  <c r="E495" i="24"/>
  <c r="B350" i="24"/>
  <c r="C350" i="24"/>
  <c r="D350" i="24"/>
  <c r="E350" i="24"/>
  <c r="E310" i="24"/>
  <c r="D310" i="24"/>
  <c r="C310" i="24"/>
  <c r="B310" i="24" l="1"/>
  <c r="B199" i="24"/>
  <c r="C199" i="24"/>
  <c r="D199" i="24"/>
  <c r="E199" i="24"/>
  <c r="B296" i="24"/>
  <c r="C296" i="24"/>
  <c r="D296" i="24"/>
  <c r="E296" i="24"/>
  <c r="B32" i="24"/>
  <c r="C32" i="24"/>
  <c r="D32" i="24"/>
  <c r="E32" i="24"/>
  <c r="B250" i="24"/>
  <c r="C250" i="24"/>
  <c r="D250" i="24"/>
  <c r="E250" i="24"/>
  <c r="B455" i="24"/>
  <c r="C455" i="24"/>
  <c r="D455" i="24"/>
  <c r="E455" i="24"/>
  <c r="B132" i="24"/>
  <c r="C132" i="24"/>
  <c r="D132" i="24"/>
  <c r="E132" i="24"/>
  <c r="B494" i="24"/>
  <c r="C494" i="24"/>
  <c r="D494" i="24"/>
  <c r="E494" i="24"/>
  <c r="B474" i="24"/>
  <c r="C474" i="24"/>
  <c r="D474" i="24"/>
  <c r="E474" i="24"/>
  <c r="B92" i="24"/>
  <c r="C92" i="24"/>
  <c r="D92" i="24"/>
  <c r="E92" i="24"/>
  <c r="B300" i="24"/>
  <c r="C300" i="24"/>
  <c r="D300" i="24"/>
  <c r="E300" i="24"/>
  <c r="B358" i="24"/>
  <c r="C358" i="24"/>
  <c r="D358" i="24"/>
  <c r="E358" i="24"/>
  <c r="B101" i="24"/>
  <c r="C101" i="24"/>
  <c r="D101" i="24"/>
  <c r="E101" i="24"/>
  <c r="B178" i="24"/>
  <c r="C178" i="24"/>
  <c r="D178" i="24"/>
  <c r="E178" i="24"/>
  <c r="E482" i="24"/>
  <c r="D482" i="24"/>
  <c r="C482" i="24"/>
  <c r="B482" i="24"/>
  <c r="E309" i="24"/>
  <c r="E357" i="24"/>
  <c r="E169" i="24"/>
  <c r="E57" i="24"/>
  <c r="E104" i="24"/>
  <c r="E272" i="24"/>
  <c r="E367" i="24"/>
  <c r="E100" i="24"/>
  <c r="E303" i="24"/>
  <c r="E493" i="24"/>
  <c r="D309" i="24"/>
  <c r="D357" i="24"/>
  <c r="D169" i="24"/>
  <c r="D57" i="24"/>
  <c r="D104" i="24"/>
  <c r="D272" i="24"/>
  <c r="D367" i="24"/>
  <c r="D100" i="24"/>
  <c r="D303" i="24"/>
  <c r="D493" i="24"/>
  <c r="C309" i="24"/>
  <c r="C357" i="24"/>
  <c r="C169" i="24"/>
  <c r="C57" i="24"/>
  <c r="C104" i="24"/>
  <c r="C272" i="24"/>
  <c r="C367" i="24"/>
  <c r="C100" i="24"/>
  <c r="C303" i="24"/>
  <c r="C493" i="24"/>
  <c r="B309" i="24"/>
  <c r="B357" i="24"/>
  <c r="B169" i="24"/>
  <c r="B57" i="24"/>
  <c r="B104" i="24"/>
  <c r="B272" i="24"/>
  <c r="B367" i="24"/>
  <c r="B100" i="24"/>
  <c r="B303" i="24"/>
  <c r="B493" i="24"/>
  <c r="M142" i="40" l="1"/>
  <c r="M141" i="40"/>
  <c r="M140" i="40"/>
  <c r="M139" i="40"/>
  <c r="M138" i="40"/>
  <c r="M137" i="40"/>
  <c r="M136" i="40"/>
  <c r="M135" i="40"/>
  <c r="M134" i="40"/>
  <c r="M133" i="40"/>
  <c r="M132" i="40"/>
  <c r="M131" i="40"/>
  <c r="M130" i="40"/>
  <c r="M129" i="40"/>
  <c r="M128" i="40"/>
  <c r="M127" i="40"/>
  <c r="M116" i="40"/>
  <c r="M115" i="40"/>
  <c r="M114" i="40"/>
  <c r="M113" i="40"/>
  <c r="M112" i="40"/>
  <c r="M111" i="40"/>
  <c r="M110" i="40"/>
  <c r="M109" i="40"/>
  <c r="M108" i="40"/>
  <c r="M107" i="40"/>
  <c r="M106" i="40"/>
  <c r="M105" i="40"/>
  <c r="M104" i="40"/>
  <c r="M103" i="40"/>
  <c r="M92" i="40"/>
  <c r="M91" i="40"/>
  <c r="M90" i="40"/>
  <c r="M89" i="40"/>
  <c r="M88" i="40"/>
  <c r="M87" i="40"/>
  <c r="M86" i="40"/>
  <c r="M85" i="40"/>
  <c r="M84" i="40"/>
  <c r="M83" i="40"/>
  <c r="M82" i="40"/>
  <c r="M81" i="40"/>
  <c r="M80" i="40"/>
  <c r="M79" i="40"/>
  <c r="M68" i="40"/>
  <c r="M67" i="40"/>
  <c r="M66" i="40"/>
  <c r="M65" i="40"/>
  <c r="M64" i="40"/>
  <c r="M63" i="40"/>
  <c r="M62" i="40"/>
  <c r="M61" i="40"/>
  <c r="M60" i="40"/>
  <c r="M59" i="40"/>
  <c r="M58" i="40"/>
  <c r="M57" i="40"/>
  <c r="M56" i="40"/>
  <c r="M55" i="40"/>
  <c r="M44" i="40"/>
  <c r="M43" i="40"/>
  <c r="M42" i="40"/>
  <c r="M41" i="40"/>
  <c r="M40" i="40"/>
  <c r="M39" i="40"/>
  <c r="M38" i="40"/>
  <c r="M37" i="40"/>
  <c r="M36" i="40"/>
  <c r="M35" i="40"/>
  <c r="M34" i="40"/>
  <c r="M33" i="40"/>
  <c r="M32" i="40"/>
  <c r="M31" i="40"/>
  <c r="M20" i="40"/>
  <c r="M19" i="40"/>
  <c r="M18" i="40"/>
  <c r="M17" i="40"/>
  <c r="M16" i="40"/>
  <c r="M15" i="40"/>
  <c r="M14" i="40"/>
  <c r="M13" i="40"/>
  <c r="M12" i="40"/>
  <c r="M11" i="40"/>
  <c r="M10" i="40"/>
  <c r="M9" i="40"/>
  <c r="M8" i="40"/>
  <c r="M7" i="40"/>
  <c r="AB5" i="14" l="1"/>
  <c r="F413" i="24" s="1"/>
  <c r="AB6" i="14"/>
  <c r="F115" i="24" s="1"/>
  <c r="AB7" i="14"/>
  <c r="F302" i="24" s="1"/>
  <c r="AB8" i="14"/>
  <c r="F234" i="24" s="1"/>
  <c r="AB9" i="14"/>
  <c r="F202" i="24" s="1"/>
  <c r="AB10" i="14"/>
  <c r="F180" i="24" s="1"/>
  <c r="AB11" i="14"/>
  <c r="F275" i="24" s="1"/>
  <c r="AB12" i="14"/>
  <c r="F156" i="24" s="1"/>
  <c r="AB13" i="14"/>
  <c r="F363" i="24" s="1"/>
  <c r="AB14" i="14"/>
  <c r="F478" i="24" s="1"/>
  <c r="AB15" i="14"/>
  <c r="F128" i="24" s="1"/>
  <c r="AB16" i="14"/>
  <c r="F440" i="24" s="1"/>
  <c r="AB17" i="14"/>
  <c r="F341" i="24" s="1"/>
  <c r="AB18" i="14"/>
  <c r="F83" i="24" s="1"/>
  <c r="AB19" i="14"/>
  <c r="F356" i="24" s="1"/>
  <c r="AB20" i="14"/>
  <c r="F280" i="24" s="1"/>
  <c r="AB21" i="14"/>
  <c r="F177" i="24" s="1"/>
  <c r="AB22" i="14"/>
  <c r="F59" i="24" s="1"/>
  <c r="AB23" i="14"/>
  <c r="F130" i="24" s="1"/>
  <c r="AB24" i="14"/>
  <c r="F105" i="24" s="1"/>
  <c r="AB25" i="14"/>
  <c r="F445" i="24" s="1"/>
  <c r="AB26" i="14"/>
  <c r="F452" i="24" s="1"/>
  <c r="AB27" i="14"/>
  <c r="F446" i="24" s="1"/>
  <c r="AB28" i="14"/>
  <c r="F313" i="24" s="1"/>
  <c r="AB29" i="14"/>
  <c r="F134" i="24" s="1"/>
  <c r="AB30" i="14"/>
  <c r="F306" i="24" s="1"/>
  <c r="AB31" i="14"/>
  <c r="F471" i="24" s="1"/>
  <c r="AB32" i="14"/>
  <c r="F55" i="24" s="1"/>
  <c r="AB33" i="14"/>
  <c r="F406" i="24" s="1"/>
  <c r="AB34" i="14"/>
  <c r="F496" i="24" s="1"/>
  <c r="AB35" i="14"/>
  <c r="F62" i="24" s="1"/>
  <c r="AB36" i="14"/>
  <c r="F84" i="24" s="1"/>
  <c r="AB37" i="14"/>
  <c r="F99" i="24" s="1"/>
  <c r="AB38" i="14"/>
  <c r="F379" i="24" s="1"/>
  <c r="AB39" i="14"/>
  <c r="F427" i="24" s="1"/>
  <c r="AB40" i="14"/>
  <c r="F172" i="24" s="1"/>
  <c r="AB41" i="14"/>
  <c r="F58" i="24" s="1"/>
  <c r="AB42" i="14"/>
  <c r="F63" i="24" s="1"/>
  <c r="AB43" i="14"/>
  <c r="F14" i="24" s="1"/>
  <c r="AB44" i="14"/>
  <c r="F187" i="24" s="1"/>
  <c r="AB45" i="14"/>
  <c r="F36" i="24" s="1"/>
  <c r="AB46" i="14"/>
  <c r="F487" i="24" s="1"/>
  <c r="AB47" i="14"/>
  <c r="F462" i="24" s="1"/>
  <c r="AB48" i="14"/>
  <c r="F370" i="24" s="1"/>
  <c r="AB49" i="14"/>
  <c r="F276" i="24" s="1"/>
  <c r="AB50" i="14"/>
  <c r="F66" i="24" s="1"/>
  <c r="AB51" i="14"/>
  <c r="F195" i="24" s="1"/>
  <c r="AB52" i="14"/>
  <c r="F18" i="24" s="1"/>
  <c r="AB53" i="14"/>
  <c r="F196" i="24" s="1"/>
  <c r="AB54" i="14"/>
  <c r="F71" i="24" s="1"/>
  <c r="AB55" i="14"/>
  <c r="F314" i="24" s="1"/>
  <c r="AB56" i="14"/>
  <c r="F19" i="24" s="1"/>
  <c r="AB57" i="14"/>
  <c r="F24" i="24" s="1"/>
  <c r="AB58" i="14"/>
  <c r="F116" i="24" s="1"/>
  <c r="AB59" i="14"/>
  <c r="F307" i="24" s="1"/>
  <c r="AB60" i="14"/>
  <c r="F126" i="24" s="1"/>
  <c r="AB61" i="14"/>
  <c r="F148" i="24" s="1"/>
  <c r="AB62" i="14"/>
  <c r="F140" i="24" s="1"/>
  <c r="AB63" i="14"/>
  <c r="F500" i="24" s="1"/>
  <c r="AB64" i="14"/>
  <c r="F5" i="24" s="1"/>
  <c r="AB65" i="14"/>
  <c r="F392" i="24" s="1"/>
  <c r="AB66" i="14"/>
  <c r="F141" i="24" s="1"/>
  <c r="AB67" i="14"/>
  <c r="F458" i="24" s="1"/>
  <c r="AB68" i="14"/>
  <c r="F249" i="24" s="1"/>
  <c r="AB69" i="14"/>
  <c r="F419" i="24" s="1"/>
  <c r="AB70" i="14"/>
  <c r="F287" i="24" s="1"/>
  <c r="AB71" i="14"/>
  <c r="F235" i="24" s="1"/>
  <c r="AB72" i="14"/>
  <c r="F197" i="24" s="1"/>
  <c r="AB73" i="14"/>
  <c r="F38" i="24" s="1"/>
  <c r="AB74" i="14"/>
  <c r="F366" i="24" s="1"/>
  <c r="AB75" i="14"/>
  <c r="F20" i="24" s="1"/>
  <c r="AB76" i="14"/>
  <c r="F161" i="24" s="1"/>
  <c r="AB77" i="14"/>
  <c r="F117" i="24" s="1"/>
  <c r="AB78" i="14"/>
  <c r="F6" i="24" s="1"/>
  <c r="AB79" i="14"/>
  <c r="F53" i="24" s="1"/>
  <c r="AB80" i="14"/>
  <c r="F157" i="24" s="1"/>
  <c r="AB81" i="14"/>
  <c r="F131" i="24" s="1"/>
  <c r="AB82" i="14"/>
  <c r="F72" i="24" s="1"/>
  <c r="AB83" i="14"/>
  <c r="F491" i="24" s="1"/>
  <c r="AB84" i="14"/>
  <c r="F277" i="24" s="1"/>
  <c r="AB85" i="14"/>
  <c r="F236" i="24" s="1"/>
  <c r="AB86" i="14"/>
  <c r="F237" i="24" s="1"/>
  <c r="AB87" i="14"/>
  <c r="F142" i="24" s="1"/>
  <c r="AB88" i="14"/>
  <c r="F49" i="24" s="1"/>
  <c r="AB89" i="14"/>
  <c r="F30" i="24" s="1"/>
  <c r="AB90" i="14"/>
  <c r="F318" i="24" s="1"/>
  <c r="AB91" i="14"/>
  <c r="F348" i="24" s="1"/>
  <c r="AB92" i="14"/>
  <c r="F198" i="24" s="1"/>
  <c r="AB93" i="14"/>
  <c r="F218" i="24" s="1"/>
  <c r="AB94" i="14"/>
  <c r="F238" i="24" s="1"/>
  <c r="AB95" i="14"/>
  <c r="F31" i="24" s="1"/>
  <c r="AB96" i="14"/>
  <c r="F264" i="24" s="1"/>
  <c r="AB97" i="14"/>
  <c r="F189" i="24" s="1"/>
  <c r="AB98" i="14"/>
  <c r="F404" i="24" s="1"/>
  <c r="AB99" i="14"/>
  <c r="F281" i="24" s="1"/>
  <c r="AB100" i="14"/>
  <c r="F129" i="24" s="1"/>
  <c r="AB101" i="14"/>
  <c r="F244" i="24" s="1"/>
  <c r="AB102" i="14"/>
  <c r="F118" i="24" s="1"/>
  <c r="AB103" i="14"/>
  <c r="F256" i="24" s="1"/>
  <c r="AB104" i="14"/>
  <c r="F56" i="24" s="1"/>
  <c r="AB105" i="14"/>
  <c r="F50" i="24" s="1"/>
  <c r="AB106" i="14"/>
  <c r="F420" i="24" s="1"/>
  <c r="AB107" i="14"/>
  <c r="F239" i="24" s="1"/>
  <c r="AB108" i="14"/>
  <c r="F383" i="24" s="1"/>
  <c r="AB109" i="14"/>
  <c r="F42" i="24" s="1"/>
  <c r="AB110" i="14"/>
  <c r="F476" i="24" s="1"/>
  <c r="AB111" i="14"/>
  <c r="F499" i="24" s="1"/>
  <c r="AB112" i="14"/>
  <c r="F165" i="24" s="1"/>
  <c r="AB113" i="14"/>
  <c r="F393" i="24" s="1"/>
  <c r="AB114" i="14"/>
  <c r="F428" i="24" s="1"/>
  <c r="AB115" i="14"/>
  <c r="F463" i="24" s="1"/>
  <c r="AB116" i="14"/>
  <c r="F315" i="24" s="1"/>
  <c r="AB117" i="14"/>
  <c r="F206" i="24" s="1"/>
  <c r="AB118" i="14"/>
  <c r="F43" i="24" s="1"/>
  <c r="AB119" i="14"/>
  <c r="F73" i="24" s="1"/>
  <c r="AB120" i="14"/>
  <c r="F220" i="24" s="1"/>
  <c r="AB121" i="14"/>
  <c r="F25" i="24" s="1"/>
  <c r="AB122" i="14"/>
  <c r="F85" i="24" s="1"/>
  <c r="AB123" i="14"/>
  <c r="F113" i="24" s="1"/>
  <c r="AB124" i="14"/>
  <c r="F7" i="24" s="1"/>
  <c r="AB125" i="14"/>
  <c r="F122" i="24" s="1"/>
  <c r="AB126" i="14"/>
  <c r="F45" i="24" s="1"/>
  <c r="AB127" i="14"/>
  <c r="F497" i="24" s="1"/>
  <c r="AB128" i="14"/>
  <c r="F184" i="24" s="1"/>
  <c r="AB129" i="14"/>
  <c r="F211" i="24" s="1"/>
  <c r="AB130" i="14"/>
  <c r="F407" i="24" s="1"/>
  <c r="AB131" i="14"/>
  <c r="F78" i="24" s="1"/>
  <c r="AB132" i="14"/>
  <c r="F79" i="24" s="1"/>
  <c r="AB133" i="14"/>
  <c r="F288" i="24" s="1"/>
  <c r="AB134" i="14"/>
  <c r="F429" i="24" s="1"/>
  <c r="AB135" i="14"/>
  <c r="F111" i="24" s="1"/>
  <c r="AB136" i="14"/>
  <c r="F67" i="24" s="1"/>
  <c r="AB137" i="14"/>
  <c r="F498" i="24" s="1"/>
  <c r="AB138" i="14"/>
  <c r="F28" i="24" s="1"/>
  <c r="AB139" i="14"/>
  <c r="F193" i="24" s="1"/>
  <c r="AB5" i="12" l="1"/>
  <c r="F246" i="24" s="1"/>
  <c r="AB6" i="12"/>
  <c r="F93" i="24" s="1"/>
  <c r="AB7" i="12"/>
  <c r="F166" i="24" s="1"/>
  <c r="AB8" i="12"/>
  <c r="F273" i="24" s="1"/>
  <c r="AB9" i="12"/>
  <c r="F170" i="24" s="1"/>
  <c r="AB10" i="12"/>
  <c r="F127" i="24" s="1"/>
  <c r="AB11" i="12"/>
  <c r="F380" i="24" s="1"/>
  <c r="AB12" i="12"/>
  <c r="F222" i="24" s="1"/>
  <c r="AB13" i="12"/>
  <c r="F441" i="24" s="1"/>
  <c r="AB14" i="12"/>
  <c r="F46" i="24" s="1"/>
  <c r="AB15" i="12"/>
  <c r="F282" i="24" s="1"/>
  <c r="AB16" i="12"/>
  <c r="F107" i="24" s="1"/>
  <c r="AB17" i="12"/>
  <c r="F159" i="24" s="1"/>
  <c r="AB18" i="12"/>
  <c r="F258" i="24" s="1"/>
  <c r="AB19" i="12"/>
  <c r="F371" i="24" s="1"/>
  <c r="AB20" i="12"/>
  <c r="F138" i="24" s="1"/>
  <c r="AB21" i="12"/>
  <c r="F289" i="24" s="1"/>
  <c r="AB22" i="12"/>
  <c r="F39" i="24" s="1"/>
  <c r="AB23" i="12"/>
  <c r="F181" i="24" s="1"/>
  <c r="AB24" i="12"/>
  <c r="F415" i="24" s="1"/>
  <c r="AB25" i="12"/>
  <c r="F351" i="24" s="1"/>
  <c r="AB26" i="12"/>
  <c r="F466" i="24" s="1"/>
  <c r="AB27" i="12"/>
  <c r="F298" i="24" s="1"/>
  <c r="AB28" i="12"/>
  <c r="F329" i="24" s="1"/>
  <c r="AB29" i="12"/>
  <c r="F343" i="24" s="1"/>
  <c r="AB30" i="12"/>
  <c r="F375" i="24" s="1"/>
  <c r="AB31" i="12"/>
  <c r="F387" i="24" s="1"/>
  <c r="AB32" i="12"/>
  <c r="F342" i="24" s="1"/>
  <c r="AB33" i="12"/>
  <c r="F352" i="24" s="1"/>
  <c r="AB34" i="12"/>
  <c r="F402" i="24" s="1"/>
  <c r="AB35" i="12"/>
  <c r="F326" i="24" s="1"/>
  <c r="AB36" i="12"/>
  <c r="F376" i="24" s="1"/>
  <c r="AB37" i="12"/>
  <c r="F384" i="24" s="1"/>
  <c r="AB38" i="12"/>
  <c r="F453" i="24" s="1"/>
  <c r="AB39" i="12"/>
  <c r="F492" i="24" s="1"/>
  <c r="AB40" i="12"/>
  <c r="F388" i="24" s="1"/>
  <c r="AB41" i="12"/>
  <c r="F408" i="24" s="1"/>
  <c r="AB42" i="12"/>
  <c r="F421" i="24" s="1"/>
  <c r="AB43" i="12"/>
  <c r="F436" i="24" s="1"/>
  <c r="AB44" i="12"/>
  <c r="F483" i="24" s="1"/>
  <c r="AB45" i="12"/>
  <c r="F460" i="24" s="1"/>
  <c r="AB46" i="12"/>
  <c r="F475" i="24" s="1"/>
  <c r="AB47" i="12"/>
  <c r="F422" i="24" s="1"/>
  <c r="AB48" i="12"/>
  <c r="F321" i="24" s="1"/>
  <c r="AB49" i="12"/>
  <c r="F454" i="24" s="1"/>
  <c r="AB50" i="12"/>
  <c r="F389" i="24" s="1"/>
  <c r="AB51" i="12"/>
  <c r="F397" i="24" s="1"/>
  <c r="AB52" i="12"/>
  <c r="F467" i="24" s="1"/>
  <c r="AB53" i="12"/>
  <c r="F381" i="24" s="1"/>
  <c r="AB54" i="12"/>
  <c r="F489" i="24" s="1"/>
  <c r="AB55" i="12"/>
  <c r="F472" i="24" s="1"/>
  <c r="AB56" i="12"/>
  <c r="F394" i="24" s="1"/>
  <c r="AB57" i="12"/>
  <c r="F269" i="24" s="1"/>
  <c r="AB58" i="12"/>
  <c r="F473" i="24" s="1"/>
  <c r="AB59" i="12"/>
  <c r="F448" i="24" s="1"/>
  <c r="D15" i="22"/>
  <c r="AB6" i="20"/>
  <c r="AC6" i="20"/>
  <c r="G86" i="24" s="1"/>
  <c r="AB7" i="20"/>
  <c r="AC7" i="20"/>
  <c r="G158" i="24" s="1"/>
  <c r="AB8" i="20"/>
  <c r="AC8" i="20"/>
  <c r="G286" i="24" s="1"/>
  <c r="AB9" i="20"/>
  <c r="F373" i="24" s="1"/>
  <c r="AC9" i="20"/>
  <c r="G373" i="24" s="1"/>
  <c r="AB10" i="20"/>
  <c r="F245" i="24" s="1"/>
  <c r="AC10" i="20"/>
  <c r="G245" i="24" s="1"/>
  <c r="AB11" i="20"/>
  <c r="F349" i="24" s="1"/>
  <c r="AC11" i="20"/>
  <c r="G349" i="24" s="1"/>
  <c r="AB12" i="20"/>
  <c r="F106" i="24" s="1"/>
  <c r="AC12" i="20"/>
  <c r="G106" i="24" s="1"/>
  <c r="AB13" i="20"/>
  <c r="AC13" i="20"/>
  <c r="G359" i="24" s="1"/>
  <c r="AB14" i="20"/>
  <c r="AC14" i="20"/>
  <c r="G308" i="24" s="1"/>
  <c r="AB15" i="20"/>
  <c r="F240" i="24" s="1"/>
  <c r="AC15" i="20"/>
  <c r="G240" i="24" s="1"/>
  <c r="AB16" i="20"/>
  <c r="F430" i="24" s="1"/>
  <c r="AC16" i="20"/>
  <c r="G430" i="24" s="1"/>
  <c r="AD16" i="20"/>
  <c r="AE16" i="20" s="1"/>
  <c r="H430" i="24" s="1"/>
  <c r="AB17" i="20"/>
  <c r="F324" i="24" s="1"/>
  <c r="AC17" i="20"/>
  <c r="G324" i="24" s="1"/>
  <c r="AB18" i="20"/>
  <c r="F325" i="24" s="1"/>
  <c r="AC18" i="20"/>
  <c r="G325" i="24" s="1"/>
  <c r="AB19" i="20"/>
  <c r="AC19" i="20"/>
  <c r="G268" i="24" s="1"/>
  <c r="AB20" i="20"/>
  <c r="AC20" i="20"/>
  <c r="G60" i="24" s="1"/>
  <c r="AB21" i="20"/>
  <c r="F74" i="24" s="1"/>
  <c r="AC21" i="20"/>
  <c r="G74" i="24" s="1"/>
  <c r="AB22" i="20"/>
  <c r="AC22" i="20"/>
  <c r="G374" i="24" s="1"/>
  <c r="AB23" i="20"/>
  <c r="AC23" i="20"/>
  <c r="G51" i="24" s="1"/>
  <c r="AB14" i="10"/>
  <c r="F212" i="24" s="1"/>
  <c r="AC14" i="10"/>
  <c r="G212" i="24" s="1"/>
  <c r="AB15" i="10"/>
  <c r="AC15" i="10"/>
  <c r="G495" i="24" s="1"/>
  <c r="AB16" i="10"/>
  <c r="F350" i="24" s="1"/>
  <c r="AC16" i="10"/>
  <c r="AB15" i="9"/>
  <c r="F300" i="24" s="1"/>
  <c r="AC15" i="9"/>
  <c r="G300" i="24" s="1"/>
  <c r="AB16" i="9"/>
  <c r="F358" i="24" s="1"/>
  <c r="AC16" i="9"/>
  <c r="AB17" i="9"/>
  <c r="F101" i="24" s="1"/>
  <c r="AC17" i="9"/>
  <c r="AB18" i="9"/>
  <c r="F178" i="24" s="1"/>
  <c r="AC18" i="9"/>
  <c r="G178" i="24" s="1"/>
  <c r="AD18" i="9" l="1"/>
  <c r="AE18" i="9" s="1"/>
  <c r="H178" i="24" s="1"/>
  <c r="AD11" i="20"/>
  <c r="AE11" i="20" s="1"/>
  <c r="H349" i="24" s="1"/>
  <c r="AD18" i="20"/>
  <c r="AE18" i="20" s="1"/>
  <c r="H325" i="24" s="1"/>
  <c r="AD10" i="20"/>
  <c r="AE10" i="20" s="1"/>
  <c r="H245" i="24" s="1"/>
  <c r="AD23" i="20"/>
  <c r="AE23" i="20" s="1"/>
  <c r="H51" i="24" s="1"/>
  <c r="F51" i="24"/>
  <c r="AD16" i="10"/>
  <c r="AE16" i="10" s="1"/>
  <c r="H350" i="24" s="1"/>
  <c r="G350" i="24"/>
  <c r="AD19" i="20"/>
  <c r="AE19" i="20" s="1"/>
  <c r="H268" i="24" s="1"/>
  <c r="F268" i="24"/>
  <c r="AD8" i="20"/>
  <c r="AE8" i="20" s="1"/>
  <c r="H286" i="24" s="1"/>
  <c r="F286" i="24"/>
  <c r="AD20" i="20"/>
  <c r="AE20" i="20" s="1"/>
  <c r="H60" i="24" s="1"/>
  <c r="F60" i="24"/>
  <c r="AD17" i="9"/>
  <c r="AE17" i="9" s="1"/>
  <c r="H101" i="24" s="1"/>
  <c r="G101" i="24"/>
  <c r="AD21" i="20"/>
  <c r="AE21" i="20" s="1"/>
  <c r="H74" i="24" s="1"/>
  <c r="AD12" i="20"/>
  <c r="AE12" i="20" s="1"/>
  <c r="H106" i="24" s="1"/>
  <c r="AD7" i="20"/>
  <c r="AE7" i="20" s="1"/>
  <c r="H158" i="24" s="1"/>
  <c r="F158" i="24"/>
  <c r="AD14" i="20"/>
  <c r="AE14" i="20" s="1"/>
  <c r="H308" i="24" s="1"/>
  <c r="F308" i="24"/>
  <c r="AD22" i="20"/>
  <c r="AE22" i="20" s="1"/>
  <c r="H374" i="24" s="1"/>
  <c r="F374" i="24"/>
  <c r="AD15" i="20"/>
  <c r="AE15" i="20" s="1"/>
  <c r="H240" i="24" s="1"/>
  <c r="AD13" i="20"/>
  <c r="AE13" i="20" s="1"/>
  <c r="H359" i="24" s="1"/>
  <c r="F359" i="24"/>
  <c r="AD15" i="10"/>
  <c r="AE15" i="10" s="1"/>
  <c r="H495" i="24" s="1"/>
  <c r="F495" i="24"/>
  <c r="AD16" i="9"/>
  <c r="AE16" i="9" s="1"/>
  <c r="H358" i="24" s="1"/>
  <c r="G358" i="24"/>
  <c r="AD17" i="20"/>
  <c r="AE17" i="20" s="1"/>
  <c r="H324" i="24" s="1"/>
  <c r="AD9" i="20"/>
  <c r="AE9" i="20" s="1"/>
  <c r="H373" i="24" s="1"/>
  <c r="AD6" i="20"/>
  <c r="AE6" i="20" s="1"/>
  <c r="H86" i="24" s="1"/>
  <c r="F86" i="24"/>
  <c r="AD14" i="10"/>
  <c r="AE14" i="10" s="1"/>
  <c r="H212" i="24" s="1"/>
  <c r="AD15" i="9"/>
  <c r="AE15" i="9" s="1"/>
  <c r="H300" i="24" s="1"/>
  <c r="AB86" i="13"/>
  <c r="AC86" i="13"/>
  <c r="AB87" i="13"/>
  <c r="AC87" i="13"/>
  <c r="AB88" i="13"/>
  <c r="AC88" i="13"/>
  <c r="AB89" i="13"/>
  <c r="AC89" i="13"/>
  <c r="AB90" i="13"/>
  <c r="AC90" i="13"/>
  <c r="AD90" i="13" s="1"/>
  <c r="AE90" i="13" s="1"/>
  <c r="AB91" i="13"/>
  <c r="AD91" i="13" s="1"/>
  <c r="AE91" i="13" s="1"/>
  <c r="AC91" i="13"/>
  <c r="AB92" i="13"/>
  <c r="AD92" i="13" s="1"/>
  <c r="AE92" i="13" s="1"/>
  <c r="AC92" i="13"/>
  <c r="AB93" i="13"/>
  <c r="AD93" i="13" s="1"/>
  <c r="AE93" i="13" s="1"/>
  <c r="AC93" i="13"/>
  <c r="AB5" i="13"/>
  <c r="F409" i="24" s="1"/>
  <c r="AB6" i="13"/>
  <c r="F432" i="24" s="1"/>
  <c r="AB7" i="13"/>
  <c r="F266" i="24" s="1"/>
  <c r="AB8" i="13"/>
  <c r="F337" i="24" s="1"/>
  <c r="AB9" i="13"/>
  <c r="F205" i="24" s="1"/>
  <c r="AB10" i="13"/>
  <c r="F403" i="24" s="1"/>
  <c r="AB11" i="13"/>
  <c r="F259" i="24" s="1"/>
  <c r="AB12" i="13"/>
  <c r="F252" i="24" s="1"/>
  <c r="AB13" i="13"/>
  <c r="F322" i="24" s="1"/>
  <c r="AB14" i="13"/>
  <c r="F423" i="24" s="1"/>
  <c r="AB15" i="13"/>
  <c r="F437" i="24" s="1"/>
  <c r="AB16" i="13"/>
  <c r="F267" i="24" s="1"/>
  <c r="AB17" i="13"/>
  <c r="F174" i="24" s="1"/>
  <c r="AB18" i="13"/>
  <c r="F81" i="24" s="1"/>
  <c r="AB19" i="13"/>
  <c r="F270" i="24" s="1"/>
  <c r="AB20" i="13"/>
  <c r="F344" i="24" s="1"/>
  <c r="AB21" i="13"/>
  <c r="F294" i="24" s="1"/>
  <c r="AB22" i="13"/>
  <c r="F484" i="24" s="1"/>
  <c r="AB23" i="13"/>
  <c r="F368" i="24" s="1"/>
  <c r="AB24" i="13"/>
  <c r="F175" i="24" s="1"/>
  <c r="AB25" i="13"/>
  <c r="F135" i="24" s="1"/>
  <c r="AB26" i="13"/>
  <c r="F449" i="24" s="1"/>
  <c r="AB27" i="13"/>
  <c r="F330" i="24" s="1"/>
  <c r="AB28" i="13"/>
  <c r="F52" i="24" s="1"/>
  <c r="AB29" i="13"/>
  <c r="F11" i="24" s="1"/>
  <c r="AB30" i="13"/>
  <c r="F15" i="24" s="1"/>
  <c r="AB31" i="13"/>
  <c r="F316" i="24" s="1"/>
  <c r="AB32" i="13"/>
  <c r="F364" i="24" s="1"/>
  <c r="AB33" i="13"/>
  <c r="F171" i="24" s="1"/>
  <c r="AB34" i="13"/>
  <c r="F124" i="24" s="1"/>
  <c r="AB35" i="13"/>
  <c r="F64" i="24" s="1"/>
  <c r="AB36" i="13"/>
  <c r="F290" i="24" s="1"/>
  <c r="AB37" i="13"/>
  <c r="F283" i="24" s="1"/>
  <c r="AB38" i="13"/>
  <c r="F94" i="24" s="1"/>
  <c r="AB39" i="13"/>
  <c r="F87" i="24" s="1"/>
  <c r="AB40" i="13"/>
  <c r="F179" i="24" s="1"/>
  <c r="AB41" i="13"/>
  <c r="F16" i="24" s="1"/>
  <c r="AB42" i="13"/>
  <c r="F139" i="24" s="1"/>
  <c r="AB43" i="13"/>
  <c r="F304" i="24" s="1"/>
  <c r="AB44" i="13"/>
  <c r="F223" i="24" s="1"/>
  <c r="AB45" i="13"/>
  <c r="F123" i="24" s="1"/>
  <c r="AB46" i="13"/>
  <c r="F353" i="24" s="1"/>
  <c r="AB47" i="13"/>
  <c r="F149" i="24" s="1"/>
  <c r="AB48" i="13"/>
  <c r="F468" i="24" s="1"/>
  <c r="AB49" i="13"/>
  <c r="F395" i="24" s="1"/>
  <c r="AB50" i="13"/>
  <c r="F410" i="24" s="1"/>
  <c r="AB51" i="13"/>
  <c r="F188" i="24" s="1"/>
  <c r="AB52" i="13"/>
  <c r="F382" i="24" s="1"/>
  <c r="AB53" i="13"/>
  <c r="F345" i="24" s="1"/>
  <c r="AB54" i="13"/>
  <c r="F213" i="24" s="1"/>
  <c r="AB55" i="13"/>
  <c r="F346" i="24" s="1"/>
  <c r="AB56" i="13"/>
  <c r="F485" i="24" s="1"/>
  <c r="AB57" i="13"/>
  <c r="F203" i="24" s="1"/>
  <c r="AB58" i="13"/>
  <c r="F447" i="24" s="1"/>
  <c r="AB59" i="13"/>
  <c r="F450" i="24" s="1"/>
  <c r="AB60" i="13"/>
  <c r="F299" i="24" s="1"/>
  <c r="AB61" i="13"/>
  <c r="F331" i="24" s="1"/>
  <c r="AB62" i="13"/>
  <c r="F150" i="24" s="1"/>
  <c r="AB63" i="13"/>
  <c r="F260" i="24" s="1"/>
  <c r="AB64" i="13"/>
  <c r="F479" i="24" s="1"/>
  <c r="AB65" i="13"/>
  <c r="F405" i="24" s="1"/>
  <c r="AB66" i="13"/>
  <c r="F75" i="24" s="1"/>
  <c r="AB67" i="13"/>
  <c r="F136" i="24" s="1"/>
  <c r="AB68" i="13"/>
  <c r="F354" i="24" s="1"/>
  <c r="AB69" i="13"/>
  <c r="F26" i="24" s="1"/>
  <c r="AB70" i="13"/>
  <c r="F224" i="24" s="1"/>
  <c r="AB71" i="13"/>
  <c r="F8" i="24" s="1"/>
  <c r="AB72" i="13"/>
  <c r="F225" i="24" s="1"/>
  <c r="AB73" i="13"/>
  <c r="F17" i="24" s="1"/>
  <c r="AB74" i="13"/>
  <c r="F33" i="24" s="1"/>
  <c r="AB75" i="13"/>
  <c r="F114" i="24" s="1"/>
  <c r="AB76" i="13"/>
  <c r="F284" i="24" s="1"/>
  <c r="AB77" i="13"/>
  <c r="F190" i="24" s="1"/>
  <c r="AB78" i="13"/>
  <c r="F47" i="24" s="1"/>
  <c r="AB79" i="13"/>
  <c r="F102" i="24" s="1"/>
  <c r="AB80" i="13"/>
  <c r="F185" i="24" s="1"/>
  <c r="AB81" i="13"/>
  <c r="F27" i="24" s="1"/>
  <c r="AB82" i="13"/>
  <c r="F145" i="24" s="1"/>
  <c r="AB83" i="13"/>
  <c r="F301" i="24" s="1"/>
  <c r="AB84" i="13"/>
  <c r="F40" i="24" s="1"/>
  <c r="AB85" i="13"/>
  <c r="F221" i="24" s="1"/>
  <c r="AD89" i="13" l="1"/>
  <c r="AE89" i="13" s="1"/>
  <c r="AD88" i="13"/>
  <c r="AE88" i="13" s="1"/>
  <c r="AD86" i="13"/>
  <c r="AE86" i="13" s="1"/>
  <c r="AD87" i="13"/>
  <c r="AE87" i="13" s="1"/>
  <c r="AC3" i="38" l="1"/>
  <c r="AD3" i="38"/>
  <c r="AE3" i="38" s="1"/>
  <c r="AF3" i="38" s="1"/>
  <c r="AC4" i="38"/>
  <c r="AD4" i="38"/>
  <c r="AC5" i="38"/>
  <c r="AD5" i="38"/>
  <c r="AC6" i="38"/>
  <c r="AD6" i="38"/>
  <c r="AE6" i="38" s="1"/>
  <c r="AF6" i="38" s="1"/>
  <c r="AC7" i="38"/>
  <c r="AD7" i="38"/>
  <c r="AE7" i="38" s="1"/>
  <c r="AF7" i="38" s="1"/>
  <c r="AC8" i="38"/>
  <c r="AD8" i="38"/>
  <c r="AC9" i="38"/>
  <c r="AD9" i="38"/>
  <c r="AC10" i="38"/>
  <c r="AD10" i="38"/>
  <c r="AE10" i="38" s="1"/>
  <c r="AF10" i="38" s="1"/>
  <c r="AC11" i="38"/>
  <c r="AD11" i="38"/>
  <c r="AE11" i="38" s="1"/>
  <c r="AF11" i="38" s="1"/>
  <c r="AC12" i="38"/>
  <c r="AD12" i="38"/>
  <c r="AC13" i="38"/>
  <c r="AD13" i="38"/>
  <c r="AC14" i="38"/>
  <c r="AD14" i="38"/>
  <c r="AC15" i="38"/>
  <c r="AD15" i="38"/>
  <c r="AC16" i="38"/>
  <c r="AD16" i="38"/>
  <c r="AC17" i="38"/>
  <c r="AD17" i="38"/>
  <c r="AC18" i="38"/>
  <c r="AD18" i="38"/>
  <c r="AC19" i="38"/>
  <c r="AD19" i="38"/>
  <c r="AC20" i="38"/>
  <c r="AD20" i="38"/>
  <c r="AC21" i="38"/>
  <c r="AD21" i="38"/>
  <c r="AC22" i="38"/>
  <c r="AD22" i="38"/>
  <c r="AC23" i="38"/>
  <c r="AD23" i="38"/>
  <c r="AC24" i="38"/>
  <c r="AD24" i="38"/>
  <c r="AC25" i="38"/>
  <c r="AD25" i="38"/>
  <c r="AC26" i="38"/>
  <c r="AD26" i="38"/>
  <c r="AC27" i="38"/>
  <c r="AD27" i="38"/>
  <c r="AC28" i="38"/>
  <c r="AD28" i="38"/>
  <c r="AC29" i="38"/>
  <c r="AD29" i="38"/>
  <c r="AC30" i="38"/>
  <c r="AD30" i="38"/>
  <c r="AC31" i="38"/>
  <c r="AD31" i="38"/>
  <c r="AC32" i="38"/>
  <c r="AD32" i="38"/>
  <c r="AC33" i="38"/>
  <c r="AD33" i="38"/>
  <c r="AC34" i="38"/>
  <c r="AD34" i="38"/>
  <c r="AC35" i="38"/>
  <c r="AD35" i="38"/>
  <c r="AC36" i="38"/>
  <c r="AD36" i="38"/>
  <c r="AC37" i="38"/>
  <c r="AD37" i="38"/>
  <c r="AC38" i="38"/>
  <c r="AD38" i="38"/>
  <c r="AC39" i="38"/>
  <c r="AD39" i="38"/>
  <c r="AC40" i="38"/>
  <c r="AD40" i="38"/>
  <c r="AC41" i="38"/>
  <c r="AD41" i="38"/>
  <c r="AC42" i="38"/>
  <c r="AD42" i="38"/>
  <c r="AC43" i="38"/>
  <c r="AD43" i="38"/>
  <c r="AC44" i="38"/>
  <c r="AD44" i="38"/>
  <c r="AC45" i="38"/>
  <c r="AD45" i="38"/>
  <c r="AC46" i="38"/>
  <c r="AD46" i="38"/>
  <c r="AC47" i="38"/>
  <c r="AD47" i="38"/>
  <c r="AC48" i="38"/>
  <c r="AD48" i="38"/>
  <c r="AC49" i="38"/>
  <c r="AD49" i="38"/>
  <c r="AC50" i="38"/>
  <c r="AD50" i="38"/>
  <c r="AC51" i="38"/>
  <c r="AD51" i="38"/>
  <c r="AC52" i="38"/>
  <c r="AD52" i="38"/>
  <c r="AC53" i="38"/>
  <c r="AD53" i="38"/>
  <c r="AC54" i="38"/>
  <c r="AD54" i="38"/>
  <c r="AC55" i="38"/>
  <c r="AD55" i="38"/>
  <c r="AC56" i="38"/>
  <c r="AD56" i="38"/>
  <c r="AC57" i="38"/>
  <c r="AD57" i="38"/>
  <c r="AC58" i="38"/>
  <c r="AD58" i="38"/>
  <c r="AC59" i="38"/>
  <c r="AD59" i="38"/>
  <c r="AC60" i="38"/>
  <c r="AD60" i="38"/>
  <c r="AC61" i="38"/>
  <c r="AD61" i="38"/>
  <c r="AC62" i="38"/>
  <c r="AD62" i="38"/>
  <c r="AC63" i="38"/>
  <c r="AD63" i="38"/>
  <c r="AC64" i="38"/>
  <c r="AD64" i="38"/>
  <c r="AC65" i="38"/>
  <c r="AD65" i="38"/>
  <c r="AC66" i="38"/>
  <c r="AD66" i="38"/>
  <c r="AC67" i="38"/>
  <c r="AD67" i="38"/>
  <c r="AC68" i="38"/>
  <c r="AD68" i="38"/>
  <c r="AC69" i="38"/>
  <c r="AD69" i="38"/>
  <c r="AC70" i="38"/>
  <c r="AD70" i="38"/>
  <c r="AC71" i="38"/>
  <c r="AD71" i="38"/>
  <c r="AE71" i="38" s="1"/>
  <c r="AF71" i="38" s="1"/>
  <c r="AC72" i="38"/>
  <c r="AD72" i="38"/>
  <c r="AC73" i="38"/>
  <c r="AD73" i="38"/>
  <c r="AC74" i="38"/>
  <c r="AD74" i="38"/>
  <c r="AC75" i="38"/>
  <c r="AD75" i="38"/>
  <c r="AC76" i="38"/>
  <c r="AD76" i="38"/>
  <c r="AC77" i="38"/>
  <c r="AD77" i="38"/>
  <c r="AC78" i="38"/>
  <c r="AD78" i="38"/>
  <c r="AC79" i="38"/>
  <c r="AD79" i="38"/>
  <c r="AE79" i="38" s="1"/>
  <c r="AF79" i="38" s="1"/>
  <c r="AC80" i="38"/>
  <c r="AD80" i="38"/>
  <c r="AC81" i="38"/>
  <c r="AD81" i="38"/>
  <c r="AC82" i="38"/>
  <c r="AD82" i="38"/>
  <c r="AC83" i="38"/>
  <c r="AD83" i="38"/>
  <c r="AE83" i="38" s="1"/>
  <c r="AF83" i="38" s="1"/>
  <c r="AC84" i="38"/>
  <c r="AD84" i="38"/>
  <c r="AC85" i="38"/>
  <c r="AD85" i="38"/>
  <c r="AC86" i="38"/>
  <c r="AD86" i="38"/>
  <c r="AC87" i="38"/>
  <c r="AD87" i="38"/>
  <c r="AE87" i="38" s="1"/>
  <c r="AF87" i="38" s="1"/>
  <c r="AC88" i="38"/>
  <c r="AD88" i="38"/>
  <c r="AC89" i="38"/>
  <c r="AD89" i="38"/>
  <c r="AC90" i="38"/>
  <c r="AD90" i="38"/>
  <c r="AC91" i="38"/>
  <c r="AD91" i="38"/>
  <c r="AC92" i="38"/>
  <c r="AD92" i="38"/>
  <c r="AC93" i="38"/>
  <c r="AD93" i="38"/>
  <c r="AC94" i="38"/>
  <c r="AD94" i="38"/>
  <c r="AC95" i="38"/>
  <c r="AD95" i="38"/>
  <c r="AC96" i="38"/>
  <c r="AD96" i="38"/>
  <c r="AC97" i="38"/>
  <c r="AD97" i="38"/>
  <c r="AC98" i="38"/>
  <c r="AD98" i="38"/>
  <c r="AC99" i="38"/>
  <c r="AD99" i="38"/>
  <c r="AC100" i="38"/>
  <c r="AD100" i="38"/>
  <c r="AC101" i="38"/>
  <c r="AD101" i="38"/>
  <c r="AC102" i="38"/>
  <c r="AD102" i="38"/>
  <c r="AC103" i="38"/>
  <c r="AD103" i="38"/>
  <c r="AE103" i="38" s="1"/>
  <c r="AF103" i="38" s="1"/>
  <c r="AC104" i="38"/>
  <c r="AD104" i="38"/>
  <c r="AC105" i="38"/>
  <c r="AD105" i="38"/>
  <c r="AC106" i="38"/>
  <c r="AD106" i="38"/>
  <c r="AC107" i="38"/>
  <c r="AD107" i="38"/>
  <c r="AC108" i="38"/>
  <c r="AD108" i="38"/>
  <c r="AC109" i="38"/>
  <c r="AD109" i="38"/>
  <c r="AC110" i="38"/>
  <c r="AD110" i="38"/>
  <c r="AC111" i="38"/>
  <c r="AD111" i="38"/>
  <c r="AC112" i="38"/>
  <c r="AD112" i="38"/>
  <c r="AC113" i="38"/>
  <c r="AD113" i="38"/>
  <c r="AC114" i="38"/>
  <c r="AD114" i="38"/>
  <c r="AC115" i="38"/>
  <c r="AD115" i="38"/>
  <c r="AC116" i="38"/>
  <c r="AD116" i="38"/>
  <c r="AC117" i="38"/>
  <c r="AD117" i="38"/>
  <c r="AC118" i="38"/>
  <c r="AD118" i="38"/>
  <c r="AC119" i="38"/>
  <c r="AD119" i="38"/>
  <c r="AC120" i="38"/>
  <c r="AD120" i="38"/>
  <c r="AC121" i="38"/>
  <c r="AD121" i="38"/>
  <c r="AC122" i="38"/>
  <c r="AD122" i="38"/>
  <c r="AC123" i="38"/>
  <c r="AD123" i="38"/>
  <c r="AC124" i="38"/>
  <c r="AD124" i="38"/>
  <c r="AC125" i="38"/>
  <c r="AD125" i="38"/>
  <c r="AC126" i="38"/>
  <c r="AD126" i="38"/>
  <c r="AC127" i="38"/>
  <c r="AD127" i="38"/>
  <c r="AC128" i="38"/>
  <c r="AD128" i="38"/>
  <c r="AC129" i="38"/>
  <c r="AD129" i="38"/>
  <c r="AC130" i="38"/>
  <c r="AD130" i="38"/>
  <c r="AC131" i="38"/>
  <c r="AD131" i="38"/>
  <c r="AC132" i="38"/>
  <c r="AD132" i="38"/>
  <c r="AC133" i="38"/>
  <c r="AD133" i="38"/>
  <c r="AC134" i="38"/>
  <c r="AD134" i="38"/>
  <c r="AC135" i="38"/>
  <c r="AD135" i="38"/>
  <c r="AC136" i="38"/>
  <c r="AD136" i="38"/>
  <c r="AC137" i="38"/>
  <c r="AD137" i="38"/>
  <c r="AC138" i="38"/>
  <c r="AD138" i="38"/>
  <c r="AC139" i="38"/>
  <c r="AD139" i="38"/>
  <c r="AE139" i="38" s="1"/>
  <c r="AF139" i="38" s="1"/>
  <c r="AC140" i="38"/>
  <c r="AD140" i="38"/>
  <c r="AC141" i="38"/>
  <c r="AD141" i="38"/>
  <c r="AC142" i="38"/>
  <c r="AD142" i="38"/>
  <c r="AC143" i="38"/>
  <c r="AD143" i="38"/>
  <c r="AC144" i="38"/>
  <c r="AD144" i="38"/>
  <c r="AC145" i="38"/>
  <c r="AD145" i="38"/>
  <c r="AC146" i="38"/>
  <c r="AD146" i="38"/>
  <c r="AC147" i="38"/>
  <c r="AD147" i="38"/>
  <c r="AC148" i="38"/>
  <c r="AD148" i="38"/>
  <c r="AC149" i="38"/>
  <c r="AD149" i="38"/>
  <c r="AC150" i="38"/>
  <c r="AD150" i="38"/>
  <c r="AC151" i="38"/>
  <c r="AD151" i="38"/>
  <c r="AE151" i="38" s="1"/>
  <c r="AF151" i="38" s="1"/>
  <c r="AC152" i="38"/>
  <c r="AD152" i="38"/>
  <c r="AC153" i="38"/>
  <c r="AD153" i="38"/>
  <c r="AC154" i="38"/>
  <c r="AD154" i="38"/>
  <c r="AC155" i="38"/>
  <c r="AD155" i="38"/>
  <c r="AC156" i="38"/>
  <c r="AD156" i="38"/>
  <c r="AC157" i="38"/>
  <c r="AD157" i="38"/>
  <c r="AC158" i="38"/>
  <c r="AD158" i="38"/>
  <c r="AC159" i="38"/>
  <c r="AD159" i="38"/>
  <c r="AC160" i="38"/>
  <c r="AD160" i="38"/>
  <c r="AC161" i="38"/>
  <c r="AD161" i="38"/>
  <c r="AC162" i="38"/>
  <c r="AD162" i="38"/>
  <c r="AC163" i="38"/>
  <c r="AD163" i="38"/>
  <c r="AC164" i="38"/>
  <c r="AD164" i="38"/>
  <c r="AC165" i="38"/>
  <c r="AD165" i="38"/>
  <c r="AC166" i="38"/>
  <c r="AD166" i="38"/>
  <c r="AC167" i="38"/>
  <c r="AD167" i="38"/>
  <c r="AC168" i="38"/>
  <c r="AD168" i="38"/>
  <c r="AC169" i="38"/>
  <c r="AD169" i="38"/>
  <c r="AC170" i="38"/>
  <c r="AD170" i="38"/>
  <c r="AC171" i="38"/>
  <c r="AD171" i="38"/>
  <c r="AC172" i="38"/>
  <c r="AD172" i="38"/>
  <c r="AC173" i="38"/>
  <c r="AD173" i="38"/>
  <c r="AC174" i="38"/>
  <c r="AD174" i="38"/>
  <c r="AC175" i="38"/>
  <c r="AD175" i="38"/>
  <c r="AC176" i="38"/>
  <c r="AD176" i="38"/>
  <c r="AC177" i="38"/>
  <c r="AD177" i="38"/>
  <c r="AC178" i="38"/>
  <c r="AD178" i="38"/>
  <c r="AC179" i="38"/>
  <c r="AD179" i="38"/>
  <c r="AC180" i="38"/>
  <c r="AD180" i="38"/>
  <c r="AC181" i="38"/>
  <c r="AD181" i="38"/>
  <c r="AC182" i="38"/>
  <c r="AD182" i="38"/>
  <c r="AC183" i="38"/>
  <c r="AD183" i="38"/>
  <c r="AC184" i="38"/>
  <c r="AD184" i="38"/>
  <c r="AC185" i="38"/>
  <c r="AD185" i="38"/>
  <c r="AC186" i="38"/>
  <c r="AD186" i="38"/>
  <c r="AC187" i="38"/>
  <c r="AD187" i="38"/>
  <c r="AC188" i="38"/>
  <c r="AD188" i="38"/>
  <c r="AC189" i="38"/>
  <c r="AD189" i="38"/>
  <c r="AC190" i="38"/>
  <c r="AD190" i="38"/>
  <c r="AC191" i="38"/>
  <c r="AD191" i="38"/>
  <c r="AC192" i="38"/>
  <c r="AD192" i="38"/>
  <c r="AC193" i="38"/>
  <c r="AD193" i="38"/>
  <c r="AC194" i="38"/>
  <c r="AD194" i="38"/>
  <c r="AC195" i="38"/>
  <c r="AD195" i="38"/>
  <c r="AC196" i="38"/>
  <c r="AD196" i="38"/>
  <c r="AC197" i="38"/>
  <c r="AD197" i="38"/>
  <c r="AC198" i="38"/>
  <c r="AD198" i="38"/>
  <c r="AC199" i="38"/>
  <c r="AD199" i="38"/>
  <c r="AC200" i="38"/>
  <c r="AD200" i="38"/>
  <c r="AC201" i="38"/>
  <c r="AD201" i="38"/>
  <c r="AC202" i="38"/>
  <c r="AD202" i="38"/>
  <c r="AC203" i="38"/>
  <c r="AD203" i="38"/>
  <c r="AC204" i="38"/>
  <c r="AD204" i="38"/>
  <c r="AC205" i="38"/>
  <c r="AD205" i="38"/>
  <c r="AC206" i="38"/>
  <c r="AD206" i="38"/>
  <c r="AC207" i="38"/>
  <c r="AD207" i="38"/>
  <c r="AC208" i="38"/>
  <c r="AD208" i="38"/>
  <c r="AC209" i="38"/>
  <c r="AD209" i="38"/>
  <c r="AC210" i="38"/>
  <c r="AD210" i="38"/>
  <c r="AC211" i="38"/>
  <c r="AD211" i="38"/>
  <c r="AC212" i="38"/>
  <c r="AD212" i="38"/>
  <c r="AC213" i="38"/>
  <c r="AD213" i="38"/>
  <c r="AC214" i="38"/>
  <c r="AD214" i="38"/>
  <c r="AC215" i="38"/>
  <c r="AD215" i="38"/>
  <c r="AC216" i="38"/>
  <c r="AD216" i="38"/>
  <c r="AC217" i="38"/>
  <c r="AD217" i="38"/>
  <c r="AC218" i="38"/>
  <c r="AD218" i="38"/>
  <c r="AC219" i="38"/>
  <c r="AD219" i="38"/>
  <c r="AC220" i="38"/>
  <c r="AD220" i="38"/>
  <c r="AC221" i="38"/>
  <c r="AD221" i="38"/>
  <c r="AC222" i="38"/>
  <c r="AD222" i="38"/>
  <c r="AC223" i="38"/>
  <c r="AD223" i="38"/>
  <c r="AC224" i="38"/>
  <c r="AD224" i="38"/>
  <c r="AC225" i="38"/>
  <c r="AD225" i="38"/>
  <c r="AC226" i="38"/>
  <c r="AD226" i="38"/>
  <c r="AC227" i="38"/>
  <c r="AD227" i="38"/>
  <c r="AC228" i="38"/>
  <c r="AD228" i="38"/>
  <c r="AC229" i="38"/>
  <c r="AD229" i="38"/>
  <c r="AC230" i="38"/>
  <c r="AD230" i="38"/>
  <c r="AC231" i="38"/>
  <c r="AD231" i="38"/>
  <c r="AC232" i="38"/>
  <c r="AD232" i="38"/>
  <c r="AC233" i="38"/>
  <c r="AD233" i="38"/>
  <c r="AC234" i="38"/>
  <c r="AD234" i="38"/>
  <c r="AC235" i="38"/>
  <c r="AD235" i="38"/>
  <c r="AE235" i="38" s="1"/>
  <c r="AF235" i="38" s="1"/>
  <c r="AC236" i="38"/>
  <c r="AD236" i="38"/>
  <c r="AC237" i="38"/>
  <c r="AD237" i="38"/>
  <c r="AC238" i="38"/>
  <c r="AD238" i="38"/>
  <c r="AC239" i="38"/>
  <c r="AD239" i="38"/>
  <c r="AC240" i="38"/>
  <c r="AD240" i="38"/>
  <c r="AC241" i="38"/>
  <c r="AD241" i="38"/>
  <c r="AC242" i="38"/>
  <c r="AD242" i="38"/>
  <c r="AC243" i="38"/>
  <c r="AD243" i="38"/>
  <c r="AE243" i="38" s="1"/>
  <c r="AF243" i="38" s="1"/>
  <c r="AC244" i="38"/>
  <c r="AD244" i="38"/>
  <c r="AC245" i="38"/>
  <c r="AD245" i="38"/>
  <c r="AC246" i="38"/>
  <c r="AD246" i="38"/>
  <c r="AC247" i="38"/>
  <c r="AD247" i="38"/>
  <c r="AE247" i="38" s="1"/>
  <c r="AF247" i="38" s="1"/>
  <c r="AC248" i="38"/>
  <c r="AD248" i="38"/>
  <c r="AC249" i="38"/>
  <c r="AD249" i="38"/>
  <c r="AC250" i="38"/>
  <c r="AD250" i="38"/>
  <c r="AC251" i="38"/>
  <c r="AD251" i="38"/>
  <c r="AC252" i="38"/>
  <c r="AD252" i="38"/>
  <c r="AC253" i="38"/>
  <c r="AD253" i="38"/>
  <c r="AC254" i="38"/>
  <c r="AD254" i="38"/>
  <c r="AC255" i="38"/>
  <c r="AD255" i="38"/>
  <c r="AC256" i="38"/>
  <c r="AD256" i="38"/>
  <c r="AC257" i="38"/>
  <c r="AD257" i="38"/>
  <c r="AC258" i="38"/>
  <c r="AD258" i="38"/>
  <c r="AC259" i="38"/>
  <c r="AD259" i="38"/>
  <c r="AE259" i="38" s="1"/>
  <c r="AF259" i="38" s="1"/>
  <c r="AC260" i="38"/>
  <c r="AD260" i="38"/>
  <c r="AC261" i="38"/>
  <c r="AD261" i="38"/>
  <c r="AC262" i="38"/>
  <c r="AD262" i="38"/>
  <c r="AC263" i="38"/>
  <c r="AD263" i="38"/>
  <c r="AC264" i="38"/>
  <c r="AD264" i="38"/>
  <c r="AC265" i="38"/>
  <c r="AD265" i="38"/>
  <c r="AC266" i="38"/>
  <c r="AD266" i="38"/>
  <c r="AC267" i="38"/>
  <c r="AD267" i="38"/>
  <c r="AE267" i="38" s="1"/>
  <c r="AF267" i="38" s="1"/>
  <c r="AC268" i="38"/>
  <c r="AD268" i="38"/>
  <c r="AC269" i="38"/>
  <c r="AD269" i="38"/>
  <c r="AC270" i="38"/>
  <c r="AD270" i="38"/>
  <c r="AC271" i="38"/>
  <c r="AD271" i="38"/>
  <c r="AC272" i="38"/>
  <c r="AD272" i="38"/>
  <c r="AC273" i="38"/>
  <c r="AD273" i="38"/>
  <c r="AC274" i="38"/>
  <c r="AD274" i="38"/>
  <c r="AC275" i="38"/>
  <c r="AD275" i="38"/>
  <c r="AC276" i="38"/>
  <c r="AD276" i="38"/>
  <c r="AC277" i="38"/>
  <c r="AD277" i="38"/>
  <c r="AC278" i="38"/>
  <c r="AD278" i="38"/>
  <c r="AC279" i="38"/>
  <c r="AD279" i="38"/>
  <c r="AC280" i="38"/>
  <c r="AD280" i="38"/>
  <c r="AC281" i="38"/>
  <c r="AD281" i="38"/>
  <c r="AC282" i="38"/>
  <c r="AD282" i="38"/>
  <c r="AC283" i="38"/>
  <c r="AD283" i="38"/>
  <c r="AC284" i="38"/>
  <c r="AD284" i="38"/>
  <c r="AC285" i="38"/>
  <c r="AD285" i="38"/>
  <c r="AC286" i="38"/>
  <c r="AD286" i="38"/>
  <c r="AC287" i="38"/>
  <c r="AD287" i="38"/>
  <c r="AC288" i="38"/>
  <c r="AD288" i="38"/>
  <c r="AC289" i="38"/>
  <c r="AD289" i="38"/>
  <c r="AC290" i="38"/>
  <c r="AD290" i="38"/>
  <c r="AC291" i="38"/>
  <c r="AD291" i="38"/>
  <c r="AC292" i="38"/>
  <c r="AD292" i="38"/>
  <c r="AC293" i="38"/>
  <c r="AD293" i="38"/>
  <c r="AC294" i="38"/>
  <c r="AD294" i="38"/>
  <c r="AC295" i="38"/>
  <c r="AD295" i="38"/>
  <c r="AC296" i="38"/>
  <c r="AD296" i="38"/>
  <c r="AC297" i="38"/>
  <c r="AD297" i="38"/>
  <c r="AC298" i="38"/>
  <c r="AD298" i="38"/>
  <c r="AC299" i="38"/>
  <c r="AD299" i="38"/>
  <c r="AC300" i="38"/>
  <c r="AD300" i="38"/>
  <c r="AC301" i="38"/>
  <c r="AD301" i="38"/>
  <c r="AC302" i="38"/>
  <c r="AD302" i="38"/>
  <c r="AC303" i="38"/>
  <c r="AD303" i="38"/>
  <c r="AC304" i="38"/>
  <c r="AD304" i="38"/>
  <c r="AC305" i="38"/>
  <c r="AD305" i="38"/>
  <c r="AC306" i="38"/>
  <c r="AD306" i="38"/>
  <c r="AC307" i="38"/>
  <c r="AD307" i="38"/>
  <c r="AC308" i="38"/>
  <c r="AD308" i="38"/>
  <c r="AC309" i="38"/>
  <c r="AD309" i="38"/>
  <c r="AC310" i="38"/>
  <c r="AD310" i="38"/>
  <c r="AC311" i="38"/>
  <c r="AD311" i="38"/>
  <c r="AC312" i="38"/>
  <c r="AD312" i="38"/>
  <c r="AC313" i="38"/>
  <c r="AD313" i="38"/>
  <c r="AC314" i="38"/>
  <c r="AD314" i="38"/>
  <c r="AC315" i="38"/>
  <c r="AD315" i="38"/>
  <c r="AC316" i="38"/>
  <c r="AD316" i="38"/>
  <c r="AC317" i="38"/>
  <c r="AD317" i="38"/>
  <c r="AC318" i="38"/>
  <c r="AD318" i="38"/>
  <c r="AC319" i="38"/>
  <c r="AD319" i="38"/>
  <c r="AC320" i="38"/>
  <c r="AD320" i="38"/>
  <c r="AC321" i="38"/>
  <c r="AD321" i="38"/>
  <c r="AC322" i="38"/>
  <c r="AD322" i="38"/>
  <c r="AC323" i="38"/>
  <c r="AD323" i="38"/>
  <c r="AC324" i="38"/>
  <c r="AD324" i="38"/>
  <c r="AC325" i="38"/>
  <c r="AD325" i="38"/>
  <c r="AC326" i="38"/>
  <c r="AD326" i="38"/>
  <c r="AC327" i="38"/>
  <c r="AD327" i="38"/>
  <c r="AC328" i="38"/>
  <c r="AD328" i="38"/>
  <c r="AC329" i="38"/>
  <c r="AD329" i="38"/>
  <c r="AC330" i="38"/>
  <c r="AD330" i="38"/>
  <c r="AC331" i="38"/>
  <c r="AD331" i="38"/>
  <c r="AC332" i="38"/>
  <c r="AD332" i="38"/>
  <c r="AC333" i="38"/>
  <c r="AD333" i="38"/>
  <c r="AC334" i="38"/>
  <c r="AD334" i="38"/>
  <c r="AC335" i="38"/>
  <c r="AD335" i="38"/>
  <c r="AC336" i="38"/>
  <c r="AD336" i="38"/>
  <c r="AC337" i="38"/>
  <c r="AD337" i="38"/>
  <c r="AC338" i="38"/>
  <c r="AD338" i="38"/>
  <c r="AC339" i="38"/>
  <c r="AD339" i="38"/>
  <c r="AC340" i="38"/>
  <c r="AD340" i="38"/>
  <c r="AC341" i="38"/>
  <c r="AD341" i="38"/>
  <c r="AC342" i="38"/>
  <c r="AD342" i="38"/>
  <c r="AC343" i="38"/>
  <c r="AD343" i="38"/>
  <c r="AC344" i="38"/>
  <c r="AD344" i="38"/>
  <c r="AC345" i="38"/>
  <c r="AD345" i="38"/>
  <c r="AC346" i="38"/>
  <c r="AD346" i="38"/>
  <c r="AC347" i="38"/>
  <c r="AD347" i="38"/>
  <c r="AC348" i="38"/>
  <c r="AD348" i="38"/>
  <c r="AC349" i="38"/>
  <c r="AD349" i="38"/>
  <c r="AC350" i="38"/>
  <c r="AD350" i="38"/>
  <c r="AC351" i="38"/>
  <c r="AD351" i="38"/>
  <c r="AC352" i="38"/>
  <c r="AD352" i="38"/>
  <c r="AC353" i="38"/>
  <c r="AD353" i="38"/>
  <c r="AC354" i="38"/>
  <c r="AD354" i="38"/>
  <c r="AC355" i="38"/>
  <c r="AD355" i="38"/>
  <c r="AC356" i="38"/>
  <c r="AD356" i="38"/>
  <c r="AC357" i="38"/>
  <c r="AD357" i="38"/>
  <c r="AC358" i="38"/>
  <c r="AD358" i="38"/>
  <c r="AC359" i="38"/>
  <c r="AD359" i="38"/>
  <c r="AC360" i="38"/>
  <c r="AD360" i="38"/>
  <c r="AC361" i="38"/>
  <c r="AD361" i="38"/>
  <c r="AC362" i="38"/>
  <c r="AD362" i="38"/>
  <c r="AC363" i="38"/>
  <c r="AD363" i="38"/>
  <c r="AC364" i="38"/>
  <c r="AD364" i="38"/>
  <c r="AC365" i="38"/>
  <c r="AD365" i="38"/>
  <c r="AC366" i="38"/>
  <c r="AD366" i="38"/>
  <c r="AC367" i="38"/>
  <c r="AD367" i="38"/>
  <c r="AC368" i="38"/>
  <c r="AD368" i="38"/>
  <c r="AC369" i="38"/>
  <c r="AD369" i="38"/>
  <c r="AC370" i="38"/>
  <c r="AD370" i="38"/>
  <c r="AC371" i="38"/>
  <c r="AD371" i="38"/>
  <c r="AC372" i="38"/>
  <c r="AD372" i="38"/>
  <c r="AC373" i="38"/>
  <c r="AD373" i="38"/>
  <c r="AC374" i="38"/>
  <c r="AD374" i="38"/>
  <c r="AC375" i="38"/>
  <c r="AD375" i="38"/>
  <c r="AC376" i="38"/>
  <c r="AD376" i="38"/>
  <c r="AC377" i="38"/>
  <c r="AD377" i="38"/>
  <c r="AC378" i="38"/>
  <c r="AD378" i="38"/>
  <c r="AC379" i="38"/>
  <c r="AD379" i="38"/>
  <c r="AC380" i="38"/>
  <c r="AD380" i="38"/>
  <c r="AC381" i="38"/>
  <c r="AD381" i="38"/>
  <c r="AC382" i="38"/>
  <c r="AD382" i="38"/>
  <c r="AC383" i="38"/>
  <c r="AD383" i="38"/>
  <c r="AC384" i="38"/>
  <c r="AD384" i="38"/>
  <c r="AC385" i="38"/>
  <c r="AD385" i="38"/>
  <c r="AC386" i="38"/>
  <c r="AD386" i="38"/>
  <c r="AC387" i="38"/>
  <c r="AD387" i="38"/>
  <c r="AC388" i="38"/>
  <c r="AD388" i="38"/>
  <c r="AC389" i="38"/>
  <c r="AD389" i="38"/>
  <c r="AC390" i="38"/>
  <c r="AD390" i="38"/>
  <c r="AC391" i="38"/>
  <c r="AD391" i="38"/>
  <c r="AE391" i="38" s="1"/>
  <c r="AF391" i="38" s="1"/>
  <c r="AC392" i="38"/>
  <c r="AD392" i="38"/>
  <c r="AC393" i="38"/>
  <c r="AD393" i="38"/>
  <c r="AC394" i="38"/>
  <c r="AD394" i="38"/>
  <c r="AC395" i="38"/>
  <c r="AD395" i="38"/>
  <c r="AE395" i="38" s="1"/>
  <c r="AF395" i="38" s="1"/>
  <c r="AC396" i="38"/>
  <c r="AD396" i="38"/>
  <c r="AC397" i="38"/>
  <c r="AD397" i="38"/>
  <c r="AC398" i="38"/>
  <c r="AD398" i="38"/>
  <c r="AC399" i="38"/>
  <c r="AD399" i="38"/>
  <c r="AE399" i="38" s="1"/>
  <c r="AF399" i="38" s="1"/>
  <c r="AC400" i="38"/>
  <c r="AD400" i="38"/>
  <c r="AC401" i="38"/>
  <c r="AD401" i="38"/>
  <c r="AC402" i="38"/>
  <c r="AD402" i="38"/>
  <c r="AC403" i="38"/>
  <c r="AD403" i="38"/>
  <c r="AE403" i="38" s="1"/>
  <c r="AF403" i="38" s="1"/>
  <c r="AC404" i="38"/>
  <c r="AD404" i="38"/>
  <c r="AC405" i="38"/>
  <c r="AD405" i="38"/>
  <c r="AC406" i="38"/>
  <c r="AD406" i="38"/>
  <c r="AC407" i="38"/>
  <c r="AD407" i="38"/>
  <c r="AE407" i="38" s="1"/>
  <c r="AF407" i="38" s="1"/>
  <c r="AC408" i="38"/>
  <c r="AD408" i="38"/>
  <c r="AC409" i="38"/>
  <c r="AD409" i="38"/>
  <c r="AC410" i="38"/>
  <c r="AD410" i="38"/>
  <c r="AC411" i="38"/>
  <c r="AD411" i="38"/>
  <c r="AC412" i="38"/>
  <c r="AD412" i="38"/>
  <c r="AC413" i="38"/>
  <c r="AD413" i="38"/>
  <c r="AC414" i="38"/>
  <c r="AD414" i="38"/>
  <c r="AC415" i="38"/>
  <c r="AD415" i="38"/>
  <c r="AC416" i="38"/>
  <c r="AD416" i="38"/>
  <c r="AC417" i="38"/>
  <c r="AD417" i="38"/>
  <c r="AC418" i="38"/>
  <c r="AD418" i="38"/>
  <c r="AC419" i="38"/>
  <c r="AD419" i="38"/>
  <c r="AC420" i="38"/>
  <c r="AD420" i="38"/>
  <c r="AC421" i="38"/>
  <c r="AD421" i="38"/>
  <c r="AC422" i="38"/>
  <c r="AD422" i="38"/>
  <c r="AC423" i="38"/>
  <c r="AD423" i="38"/>
  <c r="AC424" i="38"/>
  <c r="AD424" i="38"/>
  <c r="AC425" i="38"/>
  <c r="AD425" i="38"/>
  <c r="AC426" i="38"/>
  <c r="AD426" i="38"/>
  <c r="AC427" i="38"/>
  <c r="AD427" i="38"/>
  <c r="AC428" i="38"/>
  <c r="AD428" i="38"/>
  <c r="AC429" i="38"/>
  <c r="AD429" i="38"/>
  <c r="AC430" i="38"/>
  <c r="AD430" i="38"/>
  <c r="AC431" i="38"/>
  <c r="AD431" i="38"/>
  <c r="AC432" i="38"/>
  <c r="AD432" i="38"/>
  <c r="AC433" i="38"/>
  <c r="AD433" i="38"/>
  <c r="AC434" i="38"/>
  <c r="AD434" i="38"/>
  <c r="AE434" i="38" s="1"/>
  <c r="AF434" i="38" s="1"/>
  <c r="AC435" i="38"/>
  <c r="AD435" i="38"/>
  <c r="AC436" i="38"/>
  <c r="AD436" i="38"/>
  <c r="AC437" i="38"/>
  <c r="AD437" i="38"/>
  <c r="AC438" i="38"/>
  <c r="AD438" i="38"/>
  <c r="AC439" i="38"/>
  <c r="AD439" i="38"/>
  <c r="AC440" i="38"/>
  <c r="AD440" i="38"/>
  <c r="AC441" i="38"/>
  <c r="AD441" i="38"/>
  <c r="AC442" i="38"/>
  <c r="AD442" i="38"/>
  <c r="AC443" i="38"/>
  <c r="AD443" i="38"/>
  <c r="AC444" i="38"/>
  <c r="AD444" i="38"/>
  <c r="AC445" i="38"/>
  <c r="AD445" i="38"/>
  <c r="AC446" i="38"/>
  <c r="AD446" i="38"/>
  <c r="AC447" i="38"/>
  <c r="AD447" i="38"/>
  <c r="AC448" i="38"/>
  <c r="AD448" i="38"/>
  <c r="AC449" i="38"/>
  <c r="AD449" i="38"/>
  <c r="AC450" i="38"/>
  <c r="AD450" i="38"/>
  <c r="AC451" i="38"/>
  <c r="AD451" i="38"/>
  <c r="AC452" i="38"/>
  <c r="AD452" i="38"/>
  <c r="AC453" i="38"/>
  <c r="AD453" i="38"/>
  <c r="AC454" i="38"/>
  <c r="AD454" i="38"/>
  <c r="AC455" i="38"/>
  <c r="AD455" i="38"/>
  <c r="AC456" i="38"/>
  <c r="AD456" i="38"/>
  <c r="AC457" i="38"/>
  <c r="AD457" i="38"/>
  <c r="AC458" i="38"/>
  <c r="AD458" i="38"/>
  <c r="AC459" i="38"/>
  <c r="AD459" i="38"/>
  <c r="AC460" i="38"/>
  <c r="AD460" i="38"/>
  <c r="AC461" i="38"/>
  <c r="AD461" i="38"/>
  <c r="AC462" i="38"/>
  <c r="AD462" i="38"/>
  <c r="AC463" i="38"/>
  <c r="AD463" i="38"/>
  <c r="AC464" i="38"/>
  <c r="AD464" i="38"/>
  <c r="AC465" i="38"/>
  <c r="AD465" i="38"/>
  <c r="AC466" i="38"/>
  <c r="AD466" i="38"/>
  <c r="AC467" i="38"/>
  <c r="AD467" i="38"/>
  <c r="AC468" i="38"/>
  <c r="AD468" i="38"/>
  <c r="AC469" i="38"/>
  <c r="AD469" i="38"/>
  <c r="AC470" i="38"/>
  <c r="AD470" i="38"/>
  <c r="AC471" i="38"/>
  <c r="AD471" i="38"/>
  <c r="AC472" i="38"/>
  <c r="AD472" i="38"/>
  <c r="AC473" i="38"/>
  <c r="AD473" i="38"/>
  <c r="AC474" i="38"/>
  <c r="AD474" i="38"/>
  <c r="AC475" i="38"/>
  <c r="AD475" i="38"/>
  <c r="AC476" i="38"/>
  <c r="AD476" i="38"/>
  <c r="AC477" i="38"/>
  <c r="AD477" i="38"/>
  <c r="AC478" i="38"/>
  <c r="AD478" i="38"/>
  <c r="AC479" i="38"/>
  <c r="AD479" i="38"/>
  <c r="AC480" i="38"/>
  <c r="AD480" i="38"/>
  <c r="AC481" i="38"/>
  <c r="AD481" i="38"/>
  <c r="AC482" i="38"/>
  <c r="AD482" i="38"/>
  <c r="AC483" i="38"/>
  <c r="AD483" i="38"/>
  <c r="AC484" i="38"/>
  <c r="AD484" i="38"/>
  <c r="AC485" i="38"/>
  <c r="AD485" i="38"/>
  <c r="AC486" i="38"/>
  <c r="AD486" i="38"/>
  <c r="AC487" i="38"/>
  <c r="AD487" i="38"/>
  <c r="AC488" i="38"/>
  <c r="AD488" i="38"/>
  <c r="AC489" i="38"/>
  <c r="AD489" i="38"/>
  <c r="AC490" i="38"/>
  <c r="AD490" i="38"/>
  <c r="AC491" i="38"/>
  <c r="AD491" i="38"/>
  <c r="AC492" i="38"/>
  <c r="AD492" i="38"/>
  <c r="AC493" i="38"/>
  <c r="AD493" i="38"/>
  <c r="AC494" i="38"/>
  <c r="AD494" i="38"/>
  <c r="AC495" i="38"/>
  <c r="AD495" i="38"/>
  <c r="AC496" i="38"/>
  <c r="AD496" i="38"/>
  <c r="AC497" i="38"/>
  <c r="AD497" i="38"/>
  <c r="AC498" i="38"/>
  <c r="AD498" i="38"/>
  <c r="AC499" i="38"/>
  <c r="AD499" i="38"/>
  <c r="AC500" i="38"/>
  <c r="AD500" i="38"/>
  <c r="AC501" i="38"/>
  <c r="AD501" i="38"/>
  <c r="AC502" i="38"/>
  <c r="AD502" i="38"/>
  <c r="AC503" i="38"/>
  <c r="AD503" i="38"/>
  <c r="AC504" i="38"/>
  <c r="AD504" i="38"/>
  <c r="AC505" i="38"/>
  <c r="AD505" i="38"/>
  <c r="AC506" i="38"/>
  <c r="AD506" i="38"/>
  <c r="AC507" i="38"/>
  <c r="AD507" i="38"/>
  <c r="AC508" i="38"/>
  <c r="AD508" i="38"/>
  <c r="AC509" i="38"/>
  <c r="AD509" i="38"/>
  <c r="AC510" i="38"/>
  <c r="AD510" i="38"/>
  <c r="AC511" i="38"/>
  <c r="AD511" i="38"/>
  <c r="AC512" i="38"/>
  <c r="AD512" i="38"/>
  <c r="AC513" i="38"/>
  <c r="AD513" i="38"/>
  <c r="AC514" i="38"/>
  <c r="AD514" i="38"/>
  <c r="AC515" i="38"/>
  <c r="AD515" i="38"/>
  <c r="AC516" i="38"/>
  <c r="AD516" i="38"/>
  <c r="AC517" i="38"/>
  <c r="AD517" i="38"/>
  <c r="AC518" i="38"/>
  <c r="AD518" i="38"/>
  <c r="AC519" i="38"/>
  <c r="AD519" i="38"/>
  <c r="AC520" i="38"/>
  <c r="AD520" i="38"/>
  <c r="AC521" i="38"/>
  <c r="AD521" i="38"/>
  <c r="AC522" i="38"/>
  <c r="AD522" i="38"/>
  <c r="AC523" i="38"/>
  <c r="AD523" i="38"/>
  <c r="AC524" i="38"/>
  <c r="AD524" i="38"/>
  <c r="AC525" i="38"/>
  <c r="AD525" i="38"/>
  <c r="AC526" i="38"/>
  <c r="AD526" i="38"/>
  <c r="AC527" i="38"/>
  <c r="AD527" i="38"/>
  <c r="AC528" i="38"/>
  <c r="AD528" i="38"/>
  <c r="AC529" i="38"/>
  <c r="AD529" i="38"/>
  <c r="AC530" i="38"/>
  <c r="AD530" i="38"/>
  <c r="AC531" i="38"/>
  <c r="AD531" i="38"/>
  <c r="AC532" i="38"/>
  <c r="AD532" i="38"/>
  <c r="AC533" i="38"/>
  <c r="AD533" i="38"/>
  <c r="AC534" i="38"/>
  <c r="AD534" i="38"/>
  <c r="AC535" i="38"/>
  <c r="AD535" i="38"/>
  <c r="AC536" i="38"/>
  <c r="AD536" i="38"/>
  <c r="AC537" i="38"/>
  <c r="AD537" i="38"/>
  <c r="AC538" i="38"/>
  <c r="AD538" i="38"/>
  <c r="AE538" i="38" s="1"/>
  <c r="AF538" i="38" s="1"/>
  <c r="AC539" i="38"/>
  <c r="AD539" i="38"/>
  <c r="AC540" i="38"/>
  <c r="AD540" i="38"/>
  <c r="AC541" i="38"/>
  <c r="AD541" i="38"/>
  <c r="AC542" i="38"/>
  <c r="AD542" i="38"/>
  <c r="AC543" i="38"/>
  <c r="AD543" i="38"/>
  <c r="AC544" i="38"/>
  <c r="AD544" i="38"/>
  <c r="AC545" i="38"/>
  <c r="AD545" i="38"/>
  <c r="AC546" i="38"/>
  <c r="AD546" i="38"/>
  <c r="AE546" i="38" s="1"/>
  <c r="AF546" i="38" s="1"/>
  <c r="AC547" i="38"/>
  <c r="AD547" i="38"/>
  <c r="AC548" i="38"/>
  <c r="AD548" i="38"/>
  <c r="AC549" i="38"/>
  <c r="AD549" i="38"/>
  <c r="AC550" i="38"/>
  <c r="AD550" i="38"/>
  <c r="AC551" i="38"/>
  <c r="AD551" i="38"/>
  <c r="AC552" i="38"/>
  <c r="AD552" i="38"/>
  <c r="AC553" i="38"/>
  <c r="AD553" i="38"/>
  <c r="AC554" i="38"/>
  <c r="AD554" i="38"/>
  <c r="AC555" i="38"/>
  <c r="AD555" i="38"/>
  <c r="AC556" i="38"/>
  <c r="AD556" i="38"/>
  <c r="AC557" i="38"/>
  <c r="AD557" i="38"/>
  <c r="AC558" i="38"/>
  <c r="AD558" i="38"/>
  <c r="AC559" i="38"/>
  <c r="AD559" i="38"/>
  <c r="AC560" i="38"/>
  <c r="AD560" i="38"/>
  <c r="AC561" i="38"/>
  <c r="AD561" i="38"/>
  <c r="AC562" i="38"/>
  <c r="AD562" i="38"/>
  <c r="AC563" i="38"/>
  <c r="AD563" i="38"/>
  <c r="AC564" i="38"/>
  <c r="AD564" i="38"/>
  <c r="AC565" i="38"/>
  <c r="AD565" i="38"/>
  <c r="AC566" i="38"/>
  <c r="AD566" i="38"/>
  <c r="AE566" i="38" s="1"/>
  <c r="AF566" i="38" s="1"/>
  <c r="AC567" i="38"/>
  <c r="AD567" i="38"/>
  <c r="AC568" i="38"/>
  <c r="AD568" i="38"/>
  <c r="AC569" i="38"/>
  <c r="AD569" i="38"/>
  <c r="AC570" i="38"/>
  <c r="AD570" i="38"/>
  <c r="AC571" i="38"/>
  <c r="AD571" i="38"/>
  <c r="AC572" i="38"/>
  <c r="AD572" i="38"/>
  <c r="AE572" i="38" s="1"/>
  <c r="AF572" i="38" s="1"/>
  <c r="AC573" i="38"/>
  <c r="AD573" i="38"/>
  <c r="AC574" i="38"/>
  <c r="AD574" i="38"/>
  <c r="AC575" i="38"/>
  <c r="AD575" i="38"/>
  <c r="AE575" i="38" s="1"/>
  <c r="AF575" i="38" s="1"/>
  <c r="AC576" i="38"/>
  <c r="AD576" i="38"/>
  <c r="AE576" i="38" s="1"/>
  <c r="AF576" i="38" s="1"/>
  <c r="AC577" i="38"/>
  <c r="AD577" i="38"/>
  <c r="AC578" i="38"/>
  <c r="AD578" i="38"/>
  <c r="AC579" i="38"/>
  <c r="AD579" i="38"/>
  <c r="AC580" i="38"/>
  <c r="AD580" i="38"/>
  <c r="AE580" i="38" s="1"/>
  <c r="AF580" i="38" s="1"/>
  <c r="AC581" i="38"/>
  <c r="AD581" i="38"/>
  <c r="AC582" i="38"/>
  <c r="AD582" i="38"/>
  <c r="AC583" i="38"/>
  <c r="AD583" i="38"/>
  <c r="AE583" i="38" s="1"/>
  <c r="AF583" i="38" s="1"/>
  <c r="AC584" i="38"/>
  <c r="AD584" i="38"/>
  <c r="AC585" i="38"/>
  <c r="AD585" i="38"/>
  <c r="AC586" i="38"/>
  <c r="AD586" i="38"/>
  <c r="AC587" i="38"/>
  <c r="AD587" i="38"/>
  <c r="AC588" i="38"/>
  <c r="AD588" i="38"/>
  <c r="AE588" i="38" s="1"/>
  <c r="AF588" i="38" s="1"/>
  <c r="AC589" i="38"/>
  <c r="AD589" i="38"/>
  <c r="AC590" i="38"/>
  <c r="AD590" i="38"/>
  <c r="AC591" i="38"/>
  <c r="AD591" i="38"/>
  <c r="AE591" i="38" s="1"/>
  <c r="AF591" i="38" s="1"/>
  <c r="AC592" i="38"/>
  <c r="AD592" i="38"/>
  <c r="AE592" i="38" s="1"/>
  <c r="AF592" i="38" s="1"/>
  <c r="AC593" i="38"/>
  <c r="AD593" i="38"/>
  <c r="AC594" i="38"/>
  <c r="AD594" i="38"/>
  <c r="AC595" i="38"/>
  <c r="AD595" i="38"/>
  <c r="AC596" i="38"/>
  <c r="AD596" i="38"/>
  <c r="AC597" i="38"/>
  <c r="AD597" i="38"/>
  <c r="AC598" i="38"/>
  <c r="AD598" i="38"/>
  <c r="AC599" i="38"/>
  <c r="AD599" i="38"/>
  <c r="AE599" i="38" s="1"/>
  <c r="AF599" i="38" s="1"/>
  <c r="AC600" i="38"/>
  <c r="AD600" i="38"/>
  <c r="AD2" i="38"/>
  <c r="AC2" i="38"/>
  <c r="AE499" i="38" l="1"/>
  <c r="AF499" i="38" s="1"/>
  <c r="AE414" i="38"/>
  <c r="AF414" i="38" s="1"/>
  <c r="AE4" i="38"/>
  <c r="AF4" i="38" s="1"/>
  <c r="AE554" i="38"/>
  <c r="AF554" i="38" s="1"/>
  <c r="AE597" i="38"/>
  <c r="AF597" i="38" s="1"/>
  <c r="AE557" i="38"/>
  <c r="AF557" i="38" s="1"/>
  <c r="AE321" i="38"/>
  <c r="AF321" i="38" s="1"/>
  <c r="AE317" i="38"/>
  <c r="AF317" i="38" s="1"/>
  <c r="AE309" i="38"/>
  <c r="AF309" i="38" s="1"/>
  <c r="AE305" i="38"/>
  <c r="AF305" i="38" s="1"/>
  <c r="AE253" i="38"/>
  <c r="AF253" i="38" s="1"/>
  <c r="AE249" i="38"/>
  <c r="AF249" i="38" s="1"/>
  <c r="AE264" i="38"/>
  <c r="AF264" i="38" s="1"/>
  <c r="AE260" i="38"/>
  <c r="AF260" i="38" s="1"/>
  <c r="AE252" i="38"/>
  <c r="AF252" i="38" s="1"/>
  <c r="AE248" i="38"/>
  <c r="AF248" i="38" s="1"/>
  <c r="AE244" i="38"/>
  <c r="AF244" i="38" s="1"/>
  <c r="AE282" i="38"/>
  <c r="AF282" i="38" s="1"/>
  <c r="AE270" i="38"/>
  <c r="AF270" i="38" s="1"/>
  <c r="AE266" i="38"/>
  <c r="AF266" i="38" s="1"/>
  <c r="AE262" i="38"/>
  <c r="AF262" i="38" s="1"/>
  <c r="AE258" i="38"/>
  <c r="AF258" i="38" s="1"/>
  <c r="AE250" i="38"/>
  <c r="AF250" i="38" s="1"/>
  <c r="AE246" i="38"/>
  <c r="AF246" i="38" s="1"/>
  <c r="AE165" i="38"/>
  <c r="AF165" i="38" s="1"/>
  <c r="AE161" i="38"/>
  <c r="AF161" i="38" s="1"/>
  <c r="AE117" i="38"/>
  <c r="AF117" i="38" s="1"/>
  <c r="AE113" i="38"/>
  <c r="AF113" i="38" s="1"/>
  <c r="AE120" i="38"/>
  <c r="AF120" i="38" s="1"/>
  <c r="AE158" i="38"/>
  <c r="AF158" i="38" s="1"/>
  <c r="AE69" i="38"/>
  <c r="AF69" i="38" s="1"/>
  <c r="AE65" i="38"/>
  <c r="AF65" i="38" s="1"/>
  <c r="AE53" i="38"/>
  <c r="AF53" i="38" s="1"/>
  <c r="AE80" i="38"/>
  <c r="AF80" i="38" s="1"/>
  <c r="AE64" i="38"/>
  <c r="AF64" i="38" s="1"/>
  <c r="AE60" i="38"/>
  <c r="AF60" i="38" s="1"/>
  <c r="AE98" i="38"/>
  <c r="AF98" i="38" s="1"/>
  <c r="AE94" i="38"/>
  <c r="AF94" i="38" s="1"/>
  <c r="AE90" i="38"/>
  <c r="AF90" i="38" s="1"/>
  <c r="AE50" i="38"/>
  <c r="AF50" i="38" s="1"/>
  <c r="AE46" i="38"/>
  <c r="AF46" i="38" s="1"/>
  <c r="AE42" i="38"/>
  <c r="AF42" i="38" s="1"/>
  <c r="AE38" i="38"/>
  <c r="AF38" i="38" s="1"/>
  <c r="AE20" i="38"/>
  <c r="AF20" i="38" s="1"/>
  <c r="AE18" i="38"/>
  <c r="AF18" i="38" s="1"/>
  <c r="AE14" i="38"/>
  <c r="AF14" i="38" s="1"/>
  <c r="AE412" i="38"/>
  <c r="AF412" i="38" s="1"/>
  <c r="AE97" i="38"/>
  <c r="AF97" i="38" s="1"/>
  <c r="AE461" i="38"/>
  <c r="AF461" i="38" s="1"/>
  <c r="AE457" i="38"/>
  <c r="AF457" i="38" s="1"/>
  <c r="AE429" i="38"/>
  <c r="AF429" i="38" s="1"/>
  <c r="AE425" i="38"/>
  <c r="AF425" i="38" s="1"/>
  <c r="AE421" i="38"/>
  <c r="AF421" i="38" s="1"/>
  <c r="AE131" i="38"/>
  <c r="AF131" i="38" s="1"/>
  <c r="AE550" i="38"/>
  <c r="AF550" i="38" s="1"/>
  <c r="AE464" i="38"/>
  <c r="AF464" i="38" s="1"/>
  <c r="AE460" i="38"/>
  <c r="AF460" i="38" s="1"/>
  <c r="AE428" i="38"/>
  <c r="AF428" i="38" s="1"/>
  <c r="AE416" i="38"/>
  <c r="AF416" i="38" s="1"/>
  <c r="AE409" i="38"/>
  <c r="AF409" i="38" s="1"/>
  <c r="AE390" i="38"/>
  <c r="AF390" i="38" s="1"/>
  <c r="AE386" i="38"/>
  <c r="AF386" i="38" s="1"/>
  <c r="AE210" i="38"/>
  <c r="AF210" i="38" s="1"/>
  <c r="AE594" i="38"/>
  <c r="AF594" i="38" s="1"/>
  <c r="AE582" i="38"/>
  <c r="AF582" i="38" s="1"/>
  <c r="AE578" i="38"/>
  <c r="AF578" i="38" s="1"/>
  <c r="AE570" i="38"/>
  <c r="AF570" i="38" s="1"/>
  <c r="AE543" i="38"/>
  <c r="AF543" i="38" s="1"/>
  <c r="AE539" i="38"/>
  <c r="AF539" i="38" s="1"/>
  <c r="AE535" i="38"/>
  <c r="AF535" i="38" s="1"/>
  <c r="AE523" i="38"/>
  <c r="AF523" i="38" s="1"/>
  <c r="AE519" i="38"/>
  <c r="AF519" i="38" s="1"/>
  <c r="AE448" i="38"/>
  <c r="AF448" i="38" s="1"/>
  <c r="AE357" i="38"/>
  <c r="AF357" i="38" s="1"/>
  <c r="AE325" i="38"/>
  <c r="AF325" i="38" s="1"/>
  <c r="AE242" i="38"/>
  <c r="AF242" i="38" s="1"/>
  <c r="AE206" i="38"/>
  <c r="AF206" i="38" s="1"/>
  <c r="AE178" i="38"/>
  <c r="AF178" i="38" s="1"/>
  <c r="AE127" i="38"/>
  <c r="AF127" i="38" s="1"/>
  <c r="AE455" i="38"/>
  <c r="AF455" i="38" s="1"/>
  <c r="AE435" i="38"/>
  <c r="AF435" i="38" s="1"/>
  <c r="AE76" i="38"/>
  <c r="AF76" i="38" s="1"/>
  <c r="AE514" i="38"/>
  <c r="AF514" i="38" s="1"/>
  <c r="AE560" i="38"/>
  <c r="AF560" i="38" s="1"/>
  <c r="AE541" i="38"/>
  <c r="AF541" i="38" s="1"/>
  <c r="AE517" i="38"/>
  <c r="AF517" i="38" s="1"/>
  <c r="AE501" i="38"/>
  <c r="AF501" i="38" s="1"/>
  <c r="AE493" i="38"/>
  <c r="AF493" i="38" s="1"/>
  <c r="AE489" i="38"/>
  <c r="AF489" i="38" s="1"/>
  <c r="AE481" i="38"/>
  <c r="AF481" i="38" s="1"/>
  <c r="AE465" i="38"/>
  <c r="AF465" i="38" s="1"/>
  <c r="AE410" i="38"/>
  <c r="AF410" i="38" s="1"/>
  <c r="AE383" i="38"/>
  <c r="AF383" i="38" s="1"/>
  <c r="AE379" i="38"/>
  <c r="AF379" i="38" s="1"/>
  <c r="AE375" i="38"/>
  <c r="AF375" i="38" s="1"/>
  <c r="AE371" i="38"/>
  <c r="AF371" i="38" s="1"/>
  <c r="AE367" i="38"/>
  <c r="AF367" i="38" s="1"/>
  <c r="AE363" i="38"/>
  <c r="AF363" i="38" s="1"/>
  <c r="AE359" i="38"/>
  <c r="AF359" i="38" s="1"/>
  <c r="AE355" i="38"/>
  <c r="AF355" i="38" s="1"/>
  <c r="AE351" i="38"/>
  <c r="AF351" i="38" s="1"/>
  <c r="AE347" i="38"/>
  <c r="AF347" i="38" s="1"/>
  <c r="AE343" i="38"/>
  <c r="AF343" i="38" s="1"/>
  <c r="AE268" i="38"/>
  <c r="AF268" i="38" s="1"/>
  <c r="AE256" i="38"/>
  <c r="AF256" i="38" s="1"/>
  <c r="AE172" i="38"/>
  <c r="AF172" i="38" s="1"/>
  <c r="AE160" i="38"/>
  <c r="AF160" i="38" s="1"/>
  <c r="AE157" i="38"/>
  <c r="AF157" i="38" s="1"/>
  <c r="AE281" i="38"/>
  <c r="AF281" i="38" s="1"/>
  <c r="AE478" i="38"/>
  <c r="AF478" i="38" s="1"/>
  <c r="AE544" i="38"/>
  <c r="AF544" i="38" s="1"/>
  <c r="AE536" i="38"/>
  <c r="AF536" i="38" s="1"/>
  <c r="AE520" i="38"/>
  <c r="AF520" i="38" s="1"/>
  <c r="AE512" i="38"/>
  <c r="AF512" i="38" s="1"/>
  <c r="AE500" i="38"/>
  <c r="AF500" i="38" s="1"/>
  <c r="AE496" i="38"/>
  <c r="AF496" i="38" s="1"/>
  <c r="AE492" i="38"/>
  <c r="AF492" i="38" s="1"/>
  <c r="AE480" i="38"/>
  <c r="AF480" i="38" s="1"/>
  <c r="AE472" i="38"/>
  <c r="AF472" i="38" s="1"/>
  <c r="AE468" i="38"/>
  <c r="AF468" i="38" s="1"/>
  <c r="AE271" i="38"/>
  <c r="AF271" i="38" s="1"/>
  <c r="AE215" i="38"/>
  <c r="AF215" i="38" s="1"/>
  <c r="AE163" i="38"/>
  <c r="AF163" i="38" s="1"/>
  <c r="AE140" i="38"/>
  <c r="AF140" i="38" s="1"/>
  <c r="AE136" i="38"/>
  <c r="AF136" i="38" s="1"/>
  <c r="AE124" i="38"/>
  <c r="AF124" i="38" s="1"/>
  <c r="AE322" i="38"/>
  <c r="AF322" i="38" s="1"/>
  <c r="AE589" i="38"/>
  <c r="AF589" i="38" s="1"/>
  <c r="AE573" i="38"/>
  <c r="AF573" i="38" s="1"/>
  <c r="AE559" i="38"/>
  <c r="AF559" i="38" s="1"/>
  <c r="AE551" i="38"/>
  <c r="AF551" i="38" s="1"/>
  <c r="AE537" i="38"/>
  <c r="AF537" i="38" s="1"/>
  <c r="AE533" i="38"/>
  <c r="AF533" i="38" s="1"/>
  <c r="AE529" i="38"/>
  <c r="AF529" i="38" s="1"/>
  <c r="AE510" i="38"/>
  <c r="AF510" i="38" s="1"/>
  <c r="AE502" i="38"/>
  <c r="AF502" i="38" s="1"/>
  <c r="AE494" i="38"/>
  <c r="AF494" i="38" s="1"/>
  <c r="AE490" i="38"/>
  <c r="AF490" i="38" s="1"/>
  <c r="AE482" i="38"/>
  <c r="AF482" i="38" s="1"/>
  <c r="AE447" i="38"/>
  <c r="AF447" i="38" s="1"/>
  <c r="AE443" i="38"/>
  <c r="AF443" i="38" s="1"/>
  <c r="AE431" i="38"/>
  <c r="AF431" i="38" s="1"/>
  <c r="AE385" i="38"/>
  <c r="AF385" i="38" s="1"/>
  <c r="AE381" i="38"/>
  <c r="AF381" i="38" s="1"/>
  <c r="AE373" i="38"/>
  <c r="AF373" i="38" s="1"/>
  <c r="AE369" i="38"/>
  <c r="AF369" i="38" s="1"/>
  <c r="AE365" i="38"/>
  <c r="AF365" i="38" s="1"/>
  <c r="AE327" i="38"/>
  <c r="AF327" i="38" s="1"/>
  <c r="AE319" i="38"/>
  <c r="AF319" i="38" s="1"/>
  <c r="AE315" i="38"/>
  <c r="AF315" i="38" s="1"/>
  <c r="AE311" i="38"/>
  <c r="AF311" i="38" s="1"/>
  <c r="AE307" i="38"/>
  <c r="AF307" i="38" s="1"/>
  <c r="AE303" i="38"/>
  <c r="AF303" i="38" s="1"/>
  <c r="AE299" i="38"/>
  <c r="AF299" i="38" s="1"/>
  <c r="AE295" i="38"/>
  <c r="AF295" i="38" s="1"/>
  <c r="AE291" i="38"/>
  <c r="AF291" i="38" s="1"/>
  <c r="AE287" i="38"/>
  <c r="AF287" i="38" s="1"/>
  <c r="AE283" i="38"/>
  <c r="AF283" i="38" s="1"/>
  <c r="AE214" i="38"/>
  <c r="AF214" i="38" s="1"/>
  <c r="AE164" i="38"/>
  <c r="AF164" i="38" s="1"/>
  <c r="AE144" i="38"/>
  <c r="AF144" i="38" s="1"/>
  <c r="AE125" i="38"/>
  <c r="AF125" i="38" s="1"/>
  <c r="AE91" i="38"/>
  <c r="AF91" i="38" s="1"/>
  <c r="AE423" i="38"/>
  <c r="AF423" i="38" s="1"/>
  <c r="AE396" i="38"/>
  <c r="AF396" i="38" s="1"/>
  <c r="AE361" i="38"/>
  <c r="AF361" i="38" s="1"/>
  <c r="AE338" i="38"/>
  <c r="AF338" i="38" s="1"/>
  <c r="AE326" i="38"/>
  <c r="AF326" i="38" s="1"/>
  <c r="AE28" i="38"/>
  <c r="AF28" i="38" s="1"/>
  <c r="AE485" i="38"/>
  <c r="AF485" i="38" s="1"/>
  <c r="AE450" i="38"/>
  <c r="AF450" i="38" s="1"/>
  <c r="AE348" i="38"/>
  <c r="AF348" i="38" s="1"/>
  <c r="AE301" i="38"/>
  <c r="AF301" i="38" s="1"/>
  <c r="AE297" i="38"/>
  <c r="AF297" i="38" s="1"/>
  <c r="AE293" i="38"/>
  <c r="AF293" i="38" s="1"/>
  <c r="AE285" i="38"/>
  <c r="AF285" i="38" s="1"/>
  <c r="AE273" i="38"/>
  <c r="AF273" i="38" s="1"/>
  <c r="AE269" i="38"/>
  <c r="AF269" i="38" s="1"/>
  <c r="AE239" i="38"/>
  <c r="AF239" i="38" s="1"/>
  <c r="AE232" i="38"/>
  <c r="AF232" i="38" s="1"/>
  <c r="AE224" i="38"/>
  <c r="AF224" i="38" s="1"/>
  <c r="AE220" i="38"/>
  <c r="AF220" i="38" s="1"/>
  <c r="AE212" i="38"/>
  <c r="AF212" i="38" s="1"/>
  <c r="AE154" i="38"/>
  <c r="AF154" i="38" s="1"/>
  <c r="AE146" i="38"/>
  <c r="AF146" i="38" s="1"/>
  <c r="AE119" i="38"/>
  <c r="AF119" i="38" s="1"/>
  <c r="AE562" i="38"/>
  <c r="AF562" i="38" s="1"/>
  <c r="AE345" i="38"/>
  <c r="AF345" i="38" s="1"/>
  <c r="AE52" i="38"/>
  <c r="AF52" i="38" s="1"/>
  <c r="AE274" i="38"/>
  <c r="AF274" i="38" s="1"/>
  <c r="AE236" i="38"/>
  <c r="AF236" i="38" s="1"/>
  <c r="AE508" i="38"/>
  <c r="AF508" i="38" s="1"/>
  <c r="AE453" i="38"/>
  <c r="AF453" i="38" s="1"/>
  <c r="AE437" i="38"/>
  <c r="AF437" i="38" s="1"/>
  <c r="AE342" i="38"/>
  <c r="AF342" i="38" s="1"/>
  <c r="AE505" i="38"/>
  <c r="AF505" i="38" s="1"/>
  <c r="AE469" i="38"/>
  <c r="AF469" i="38" s="1"/>
  <c r="AE278" i="38"/>
  <c r="AF278" i="38" s="1"/>
  <c r="AE598" i="38"/>
  <c r="AF598" i="38" s="1"/>
  <c r="AE586" i="38"/>
  <c r="AF586" i="38" s="1"/>
  <c r="AE567" i="38"/>
  <c r="AF567" i="38" s="1"/>
  <c r="AE556" i="38"/>
  <c r="AF556" i="38" s="1"/>
  <c r="AE526" i="38"/>
  <c r="AF526" i="38" s="1"/>
  <c r="AE522" i="38"/>
  <c r="AF522" i="38" s="1"/>
  <c r="AE511" i="38"/>
  <c r="AF511" i="38" s="1"/>
  <c r="AE503" i="38"/>
  <c r="AF503" i="38" s="1"/>
  <c r="AE487" i="38"/>
  <c r="AF487" i="38" s="1"/>
  <c r="AE483" i="38"/>
  <c r="AF483" i="38" s="1"/>
  <c r="AE479" i="38"/>
  <c r="AF479" i="38" s="1"/>
  <c r="AE467" i="38"/>
  <c r="AF467" i="38" s="1"/>
  <c r="AE324" i="38"/>
  <c r="AF324" i="38" s="1"/>
  <c r="AE272" i="38"/>
  <c r="AF272" i="38" s="1"/>
  <c r="AE219" i="38"/>
  <c r="AF219" i="38" s="1"/>
  <c r="AE211" i="38"/>
  <c r="AF211" i="38" s="1"/>
  <c r="AE208" i="38"/>
  <c r="AF208" i="38" s="1"/>
  <c r="AE196" i="38"/>
  <c r="AF196" i="38" s="1"/>
  <c r="AE192" i="38"/>
  <c r="AF192" i="38" s="1"/>
  <c r="AE188" i="38"/>
  <c r="AF188" i="38" s="1"/>
  <c r="AE180" i="38"/>
  <c r="AF180" i="38" s="1"/>
  <c r="AE149" i="38"/>
  <c r="AF149" i="38" s="1"/>
  <c r="AE145" i="38"/>
  <c r="AF145" i="38" s="1"/>
  <c r="AE133" i="38"/>
  <c r="AF133" i="38" s="1"/>
  <c r="AE99" i="38"/>
  <c r="AF99" i="38" s="1"/>
  <c r="AE95" i="38"/>
  <c r="AF95" i="38" s="1"/>
  <c r="AE92" i="38"/>
  <c r="AF92" i="38" s="1"/>
  <c r="AE85" i="38"/>
  <c r="AF85" i="38" s="1"/>
  <c r="AE73" i="38"/>
  <c r="AF73" i="38" s="1"/>
  <c r="AE581" i="38"/>
  <c r="AF581" i="38" s="1"/>
  <c r="AE568" i="38"/>
  <c r="AF568" i="38" s="1"/>
  <c r="AE564" i="38"/>
  <c r="AF564" i="38" s="1"/>
  <c r="AE558" i="38"/>
  <c r="AF558" i="38" s="1"/>
  <c r="AE530" i="38"/>
  <c r="AF530" i="38" s="1"/>
  <c r="AE498" i="38"/>
  <c r="AF498" i="38" s="1"/>
  <c r="AE484" i="38"/>
  <c r="AF484" i="38" s="1"/>
  <c r="AE473" i="38"/>
  <c r="AF473" i="38" s="1"/>
  <c r="AE466" i="38"/>
  <c r="AF466" i="38" s="1"/>
  <c r="AE462" i="38"/>
  <c r="AF462" i="38" s="1"/>
  <c r="AE452" i="38"/>
  <c r="AF452" i="38" s="1"/>
  <c r="AE444" i="38"/>
  <c r="AF444" i="38" s="1"/>
  <c r="AE440" i="38"/>
  <c r="AF440" i="38" s="1"/>
  <c r="AE430" i="38"/>
  <c r="AF430" i="38" s="1"/>
  <c r="AE418" i="38"/>
  <c r="AF418" i="38" s="1"/>
  <c r="AE411" i="38"/>
  <c r="AF411" i="38" s="1"/>
  <c r="AE404" i="38"/>
  <c r="AF404" i="38" s="1"/>
  <c r="AE393" i="38"/>
  <c r="AF393" i="38" s="1"/>
  <c r="AE389" i="38"/>
  <c r="AF389" i="38" s="1"/>
  <c r="AE356" i="38"/>
  <c r="AF356" i="38" s="1"/>
  <c r="AE341" i="38"/>
  <c r="AF341" i="38" s="1"/>
  <c r="AE337" i="38"/>
  <c r="AF337" i="38" s="1"/>
  <c r="AE333" i="38"/>
  <c r="AF333" i="38" s="1"/>
  <c r="AE300" i="38"/>
  <c r="AF300" i="38" s="1"/>
  <c r="AE254" i="38"/>
  <c r="AF254" i="38" s="1"/>
  <c r="AE251" i="38"/>
  <c r="AF251" i="38" s="1"/>
  <c r="AE233" i="38"/>
  <c r="AF233" i="38" s="1"/>
  <c r="AE225" i="38"/>
  <c r="AF225" i="38" s="1"/>
  <c r="AE221" i="38"/>
  <c r="AF221" i="38" s="1"/>
  <c r="AE204" i="38"/>
  <c r="AF204" i="38" s="1"/>
  <c r="AE200" i="38"/>
  <c r="AF200" i="38" s="1"/>
  <c r="AE170" i="38"/>
  <c r="AF170" i="38" s="1"/>
  <c r="AE155" i="38"/>
  <c r="AF155" i="38" s="1"/>
  <c r="AE110" i="38"/>
  <c r="AF110" i="38" s="1"/>
  <c r="AE106" i="38"/>
  <c r="AF106" i="38" s="1"/>
  <c r="AE93" i="38"/>
  <c r="AF93" i="38" s="1"/>
  <c r="AE66" i="38"/>
  <c r="AF66" i="38" s="1"/>
  <c r="AE62" i="38"/>
  <c r="AF62" i="38" s="1"/>
  <c r="AE58" i="38"/>
  <c r="AF58" i="38" s="1"/>
  <c r="AE54" i="38"/>
  <c r="AF54" i="38" s="1"/>
  <c r="AE51" i="38"/>
  <c r="AF51" i="38" s="1"/>
  <c r="AE47" i="38"/>
  <c r="AF47" i="38" s="1"/>
  <c r="AE43" i="38"/>
  <c r="AF43" i="38" s="1"/>
  <c r="AE35" i="38"/>
  <c r="AF35" i="38" s="1"/>
  <c r="AE584" i="38"/>
  <c r="AF584" i="38" s="1"/>
  <c r="AE374" i="38"/>
  <c r="AF374" i="38" s="1"/>
  <c r="AE217" i="38"/>
  <c r="AF217" i="38" s="1"/>
  <c r="AE88" i="38"/>
  <c r="AF88" i="38" s="1"/>
  <c r="AE451" i="38"/>
  <c r="AF451" i="38" s="1"/>
  <c r="AE388" i="38"/>
  <c r="AF388" i="38" s="1"/>
  <c r="AE277" i="38"/>
  <c r="AF277" i="38" s="1"/>
  <c r="AE135" i="38"/>
  <c r="AF135" i="38" s="1"/>
  <c r="AE600" i="38"/>
  <c r="AF600" i="38" s="1"/>
  <c r="AE596" i="38"/>
  <c r="AF596" i="38" s="1"/>
  <c r="AE590" i="38"/>
  <c r="AF590" i="38" s="1"/>
  <c r="AE549" i="38"/>
  <c r="AF549" i="38" s="1"/>
  <c r="AE532" i="38"/>
  <c r="AF532" i="38" s="1"/>
  <c r="AE528" i="38"/>
  <c r="AF528" i="38" s="1"/>
  <c r="AE521" i="38"/>
  <c r="AF521" i="38" s="1"/>
  <c r="AE506" i="38"/>
  <c r="AF506" i="38" s="1"/>
  <c r="AE475" i="38"/>
  <c r="AF475" i="38" s="1"/>
  <c r="AE471" i="38"/>
  <c r="AF471" i="38" s="1"/>
  <c r="AE454" i="38"/>
  <c r="AF454" i="38" s="1"/>
  <c r="AE446" i="38"/>
  <c r="AF446" i="38" s="1"/>
  <c r="AE442" i="38"/>
  <c r="AF442" i="38" s="1"/>
  <c r="AE438" i="38"/>
  <c r="AF438" i="38" s="1"/>
  <c r="AE432" i="38"/>
  <c r="AF432" i="38" s="1"/>
  <c r="AE424" i="38"/>
  <c r="AF424" i="38" s="1"/>
  <c r="AE413" i="38"/>
  <c r="AF413" i="38" s="1"/>
  <c r="AE387" i="38"/>
  <c r="AF387" i="38" s="1"/>
  <c r="AE380" i="38"/>
  <c r="AF380" i="38" s="1"/>
  <c r="AE358" i="38"/>
  <c r="AF358" i="38" s="1"/>
  <c r="AE354" i="38"/>
  <c r="AF354" i="38" s="1"/>
  <c r="AE339" i="38"/>
  <c r="AF339" i="38" s="1"/>
  <c r="AE335" i="38"/>
  <c r="AF335" i="38" s="1"/>
  <c r="AE331" i="38"/>
  <c r="AF331" i="38" s="1"/>
  <c r="AE313" i="38"/>
  <c r="AF313" i="38" s="1"/>
  <c r="AE310" i="38"/>
  <c r="AF310" i="38" s="1"/>
  <c r="AE306" i="38"/>
  <c r="AF306" i="38" s="1"/>
  <c r="AE276" i="38"/>
  <c r="AF276" i="38" s="1"/>
  <c r="AE238" i="38"/>
  <c r="AF238" i="38" s="1"/>
  <c r="AE227" i="38"/>
  <c r="AF227" i="38" s="1"/>
  <c r="AE216" i="38"/>
  <c r="AF216" i="38" s="1"/>
  <c r="AE191" i="38"/>
  <c r="AF191" i="38" s="1"/>
  <c r="AE187" i="38"/>
  <c r="AF187" i="38" s="1"/>
  <c r="AE183" i="38"/>
  <c r="AF183" i="38" s="1"/>
  <c r="AE179" i="38"/>
  <c r="AF179" i="38" s="1"/>
  <c r="AE142" i="38"/>
  <c r="AF142" i="38" s="1"/>
  <c r="AE123" i="38"/>
  <c r="AF123" i="38" s="1"/>
  <c r="AE101" i="38"/>
  <c r="AF101" i="38" s="1"/>
  <c r="AE56" i="38"/>
  <c r="AF56" i="38" s="1"/>
  <c r="AE26" i="38"/>
  <c r="AF26" i="38" s="1"/>
  <c r="AE22" i="38"/>
  <c r="AF22" i="38" s="1"/>
  <c r="AE540" i="38"/>
  <c r="AF540" i="38" s="1"/>
  <c r="AE377" i="38"/>
  <c r="AF377" i="38" s="1"/>
  <c r="AE329" i="38"/>
  <c r="AF329" i="38" s="1"/>
  <c r="AE284" i="38"/>
  <c r="AF284" i="38" s="1"/>
  <c r="AE439" i="38"/>
  <c r="AF439" i="38" s="1"/>
  <c r="AE332" i="38"/>
  <c r="AF332" i="38" s="1"/>
  <c r="AE116" i="38"/>
  <c r="AF116" i="38" s="1"/>
  <c r="AE108" i="38"/>
  <c r="AF108" i="38" s="1"/>
  <c r="AE104" i="38"/>
  <c r="AF104" i="38" s="1"/>
  <c r="AE68" i="38"/>
  <c r="AF68" i="38" s="1"/>
  <c r="AE574" i="38"/>
  <c r="AF574" i="38" s="1"/>
  <c r="AE370" i="38"/>
  <c r="AF370" i="38" s="1"/>
  <c r="AE12" i="38"/>
  <c r="AF12" i="38" s="1"/>
  <c r="AE565" i="38"/>
  <c r="AF565" i="38" s="1"/>
  <c r="AE552" i="38"/>
  <c r="AF552" i="38" s="1"/>
  <c r="AE548" i="38"/>
  <c r="AF548" i="38" s="1"/>
  <c r="AE542" i="38"/>
  <c r="AF542" i="38" s="1"/>
  <c r="AE531" i="38"/>
  <c r="AF531" i="38" s="1"/>
  <c r="AE524" i="38"/>
  <c r="AF524" i="38" s="1"/>
  <c r="AE470" i="38"/>
  <c r="AF470" i="38" s="1"/>
  <c r="AE463" i="38"/>
  <c r="AF463" i="38" s="1"/>
  <c r="AE445" i="38"/>
  <c r="AF445" i="38" s="1"/>
  <c r="AE441" i="38"/>
  <c r="AF441" i="38" s="1"/>
  <c r="AE427" i="38"/>
  <c r="AF427" i="38" s="1"/>
  <c r="AE419" i="38"/>
  <c r="AF419" i="38" s="1"/>
  <c r="AE405" i="38"/>
  <c r="AF405" i="38" s="1"/>
  <c r="AE401" i="38"/>
  <c r="AF401" i="38" s="1"/>
  <c r="AE397" i="38"/>
  <c r="AF397" i="38" s="1"/>
  <c r="AE364" i="38"/>
  <c r="AF364" i="38" s="1"/>
  <c r="AE353" i="38"/>
  <c r="AF353" i="38" s="1"/>
  <c r="AE349" i="38"/>
  <c r="AF349" i="38" s="1"/>
  <c r="AE323" i="38"/>
  <c r="AF323" i="38" s="1"/>
  <c r="AE316" i="38"/>
  <c r="AF316" i="38" s="1"/>
  <c r="AE294" i="38"/>
  <c r="AF294" i="38" s="1"/>
  <c r="AE290" i="38"/>
  <c r="AF290" i="38" s="1"/>
  <c r="AE275" i="38"/>
  <c r="AF275" i="38" s="1"/>
  <c r="AE255" i="38"/>
  <c r="AF255" i="38" s="1"/>
  <c r="AE241" i="38"/>
  <c r="AF241" i="38" s="1"/>
  <c r="AE222" i="38"/>
  <c r="AF222" i="38" s="1"/>
  <c r="AE209" i="38"/>
  <c r="AF209" i="38" s="1"/>
  <c r="AE205" i="38"/>
  <c r="AF205" i="38" s="1"/>
  <c r="AE194" i="38"/>
  <c r="AF194" i="38" s="1"/>
  <c r="AE167" i="38"/>
  <c r="AF167" i="38" s="1"/>
  <c r="AE152" i="38"/>
  <c r="AF152" i="38" s="1"/>
  <c r="AE137" i="38"/>
  <c r="AF137" i="38" s="1"/>
  <c r="AE130" i="38"/>
  <c r="AF130" i="38" s="1"/>
  <c r="AE126" i="38"/>
  <c r="AF126" i="38" s="1"/>
  <c r="AE107" i="38"/>
  <c r="AF107" i="38" s="1"/>
  <c r="AE78" i="38"/>
  <c r="AF78" i="38" s="1"/>
  <c r="AE67" i="38"/>
  <c r="AF67" i="38" s="1"/>
  <c r="AE63" i="38"/>
  <c r="AF63" i="38" s="1"/>
  <c r="AE44" i="38"/>
  <c r="AF44" i="38" s="1"/>
  <c r="AE40" i="38"/>
  <c r="AF40" i="38" s="1"/>
  <c r="AE36" i="38"/>
  <c r="AF36" i="38" s="1"/>
  <c r="AE32" i="38"/>
  <c r="AF32" i="38" s="1"/>
  <c r="AE21" i="38"/>
  <c r="AF21" i="38" s="1"/>
  <c r="AE497" i="38"/>
  <c r="AF497" i="38" s="1"/>
  <c r="AE476" i="38"/>
  <c r="AF476" i="38" s="1"/>
  <c r="AE449" i="38"/>
  <c r="AF449" i="38" s="1"/>
  <c r="AE422" i="38"/>
  <c r="AF422" i="38" s="1"/>
  <c r="AE394" i="38"/>
  <c r="AF394" i="38" s="1"/>
  <c r="AE366" i="38"/>
  <c r="AF366" i="38" s="1"/>
  <c r="AE362" i="38"/>
  <c r="AF362" i="38" s="1"/>
  <c r="AE334" i="38"/>
  <c r="AF334" i="38" s="1"/>
  <c r="AE330" i="38"/>
  <c r="AF330" i="38" s="1"/>
  <c r="AE302" i="38"/>
  <c r="AF302" i="38" s="1"/>
  <c r="AE298" i="38"/>
  <c r="AF298" i="38" s="1"/>
  <c r="AE292" i="38"/>
  <c r="AF292" i="38" s="1"/>
  <c r="AE257" i="38"/>
  <c r="AF257" i="38" s="1"/>
  <c r="AE230" i="38"/>
  <c r="AF230" i="38" s="1"/>
  <c r="AE226" i="38"/>
  <c r="AF226" i="38" s="1"/>
  <c r="AE186" i="38"/>
  <c r="AF186" i="38" s="1"/>
  <c r="AE182" i="38"/>
  <c r="AF182" i="38" s="1"/>
  <c r="AE128" i="38"/>
  <c r="AF128" i="38" s="1"/>
  <c r="AE77" i="38"/>
  <c r="AF77" i="38" s="1"/>
  <c r="AE193" i="38"/>
  <c r="AF193" i="38" s="1"/>
  <c r="AE138" i="38"/>
  <c r="AF138" i="38" s="1"/>
  <c r="AE382" i="38"/>
  <c r="AF382" i="38" s="1"/>
  <c r="AE378" i="38"/>
  <c r="AF378" i="38" s="1"/>
  <c r="AE350" i="38"/>
  <c r="AF350" i="38" s="1"/>
  <c r="AE346" i="38"/>
  <c r="AF346" i="38" s="1"/>
  <c r="AE318" i="38"/>
  <c r="AF318" i="38" s="1"/>
  <c r="AE314" i="38"/>
  <c r="AF314" i="38" s="1"/>
  <c r="AE207" i="38"/>
  <c r="AF207" i="38" s="1"/>
  <c r="AE159" i="38"/>
  <c r="AF159" i="38" s="1"/>
  <c r="AE141" i="38"/>
  <c r="AF141" i="38" s="1"/>
  <c r="AE372" i="38"/>
  <c r="AF372" i="38" s="1"/>
  <c r="AE340" i="38"/>
  <c r="AF340" i="38" s="1"/>
  <c r="AE308" i="38"/>
  <c r="AF308" i="38" s="1"/>
  <c r="AE286" i="38"/>
  <c r="AF286" i="38" s="1"/>
  <c r="AE61" i="38"/>
  <c r="AF61" i="38" s="1"/>
  <c r="AE245" i="38"/>
  <c r="AF245" i="38" s="1"/>
  <c r="AE189" i="38"/>
  <c r="AF189" i="38" s="1"/>
  <c r="AE515" i="38"/>
  <c r="AF515" i="38" s="1"/>
  <c r="AE289" i="38"/>
  <c r="AF289" i="38" s="1"/>
  <c r="AE223" i="38"/>
  <c r="AF223" i="38" s="1"/>
  <c r="AE213" i="38"/>
  <c r="AF213" i="38" s="1"/>
  <c r="AE176" i="38"/>
  <c r="AF176" i="38" s="1"/>
  <c r="AE169" i="38"/>
  <c r="AF169" i="38" s="1"/>
  <c r="AE162" i="38"/>
  <c r="AF162" i="38" s="1"/>
  <c r="AE114" i="38"/>
  <c r="AF114" i="38" s="1"/>
  <c r="AE595" i="38"/>
  <c r="AF595" i="38" s="1"/>
  <c r="AE587" i="38"/>
  <c r="AF587" i="38" s="1"/>
  <c r="AE579" i="38"/>
  <c r="AF579" i="38" s="1"/>
  <c r="AE571" i="38"/>
  <c r="AF571" i="38" s="1"/>
  <c r="AE563" i="38"/>
  <c r="AF563" i="38" s="1"/>
  <c r="AE555" i="38"/>
  <c r="AF555" i="38" s="1"/>
  <c r="AE547" i="38"/>
  <c r="AF547" i="38" s="1"/>
  <c r="AE527" i="38"/>
  <c r="AF527" i="38" s="1"/>
  <c r="AE518" i="38"/>
  <c r="AF518" i="38" s="1"/>
  <c r="AE509" i="38"/>
  <c r="AF509" i="38" s="1"/>
  <c r="AE491" i="38"/>
  <c r="AF491" i="38" s="1"/>
  <c r="AE488" i="38"/>
  <c r="AF488" i="38" s="1"/>
  <c r="AE458" i="38"/>
  <c r="AF458" i="38" s="1"/>
  <c r="AE420" i="38"/>
  <c r="AF420" i="38" s="1"/>
  <c r="AE417" i="38"/>
  <c r="AF417" i="38" s="1"/>
  <c r="AE392" i="38"/>
  <c r="AF392" i="38" s="1"/>
  <c r="AE376" i="38"/>
  <c r="AF376" i="38" s="1"/>
  <c r="AE360" i="38"/>
  <c r="AF360" i="38" s="1"/>
  <c r="AE344" i="38"/>
  <c r="AF344" i="38" s="1"/>
  <c r="AE328" i="38"/>
  <c r="AF328" i="38" s="1"/>
  <c r="AE312" i="38"/>
  <c r="AF312" i="38" s="1"/>
  <c r="AE296" i="38"/>
  <c r="AF296" i="38" s="1"/>
  <c r="AE261" i="38"/>
  <c r="AF261" i="38" s="1"/>
  <c r="AE201" i="38"/>
  <c r="AF201" i="38" s="1"/>
  <c r="AE197" i="38"/>
  <c r="AF197" i="38" s="1"/>
  <c r="AE190" i="38"/>
  <c r="AF190" i="38" s="1"/>
  <c r="AE177" i="38"/>
  <c r="AF177" i="38" s="1"/>
  <c r="AE173" i="38"/>
  <c r="AF173" i="38" s="1"/>
  <c r="AE156" i="38"/>
  <c r="AF156" i="38" s="1"/>
  <c r="AE132" i="38"/>
  <c r="AF132" i="38" s="1"/>
  <c r="AE121" i="38"/>
  <c r="AF121" i="38" s="1"/>
  <c r="AE118" i="38"/>
  <c r="AF118" i="38" s="1"/>
  <c r="AE81" i="38"/>
  <c r="AF81" i="38" s="1"/>
  <c r="AE74" i="38"/>
  <c r="AF74" i="38" s="1"/>
  <c r="AE15" i="38"/>
  <c r="AF15" i="38" s="1"/>
  <c r="AE8" i="38"/>
  <c r="AF8" i="38" s="1"/>
  <c r="AE84" i="38"/>
  <c r="AF84" i="38" s="1"/>
  <c r="AE384" i="38"/>
  <c r="AF384" i="38" s="1"/>
  <c r="AE368" i="38"/>
  <c r="AF368" i="38" s="1"/>
  <c r="AE352" i="38"/>
  <c r="AF352" i="38" s="1"/>
  <c r="AE336" i="38"/>
  <c r="AF336" i="38" s="1"/>
  <c r="AE320" i="38"/>
  <c r="AF320" i="38" s="1"/>
  <c r="AE304" i="38"/>
  <c r="AF304" i="38" s="1"/>
  <c r="AE288" i="38"/>
  <c r="AF288" i="38" s="1"/>
  <c r="AE229" i="38"/>
  <c r="AF229" i="38" s="1"/>
  <c r="AE203" i="38"/>
  <c r="AF203" i="38" s="1"/>
  <c r="AE199" i="38"/>
  <c r="AF199" i="38" s="1"/>
  <c r="AE175" i="38"/>
  <c r="AF175" i="38" s="1"/>
  <c r="AE168" i="38"/>
  <c r="AF168" i="38" s="1"/>
  <c r="AE148" i="38"/>
  <c r="AF148" i="38" s="1"/>
  <c r="AE100" i="38"/>
  <c r="AF100" i="38" s="1"/>
  <c r="AE534" i="38"/>
  <c r="AF534" i="38" s="1"/>
  <c r="AE525" i="38"/>
  <c r="AF525" i="38" s="1"/>
  <c r="AE507" i="38"/>
  <c r="AF507" i="38" s="1"/>
  <c r="AE504" i="38"/>
  <c r="AF504" i="38" s="1"/>
  <c r="AE474" i="38"/>
  <c r="AF474" i="38" s="1"/>
  <c r="AE436" i="38"/>
  <c r="AF436" i="38" s="1"/>
  <c r="AE433" i="38"/>
  <c r="AF433" i="38" s="1"/>
  <c r="AE415" i="38"/>
  <c r="AF415" i="38" s="1"/>
  <c r="AE402" i="38"/>
  <c r="AF402" i="38" s="1"/>
  <c r="AE265" i="38"/>
  <c r="AF265" i="38" s="1"/>
  <c r="AE237" i="38"/>
  <c r="AF237" i="38" s="1"/>
  <c r="AE234" i="38"/>
  <c r="AF234" i="38" s="1"/>
  <c r="AE231" i="38"/>
  <c r="AF231" i="38" s="1"/>
  <c r="AE228" i="38"/>
  <c r="AF228" i="38" s="1"/>
  <c r="AE202" i="38"/>
  <c r="AF202" i="38" s="1"/>
  <c r="AE198" i="38"/>
  <c r="AF198" i="38" s="1"/>
  <c r="AE195" i="38"/>
  <c r="AF195" i="38" s="1"/>
  <c r="AE185" i="38"/>
  <c r="AF185" i="38" s="1"/>
  <c r="AE181" i="38"/>
  <c r="AF181" i="38" s="1"/>
  <c r="AE174" i="38"/>
  <c r="AF174" i="38" s="1"/>
  <c r="AE171" i="38"/>
  <c r="AF171" i="38" s="1"/>
  <c r="AE147" i="38"/>
  <c r="AF147" i="38" s="1"/>
  <c r="AE143" i="38"/>
  <c r="AF143" i="38" s="1"/>
  <c r="AE112" i="38"/>
  <c r="AF112" i="38" s="1"/>
  <c r="AE109" i="38"/>
  <c r="AF109" i="38" s="1"/>
  <c r="AE96" i="38"/>
  <c r="AF96" i="38" s="1"/>
  <c r="AE89" i="38"/>
  <c r="AF89" i="38" s="1"/>
  <c r="AE72" i="38"/>
  <c r="AF72" i="38" s="1"/>
  <c r="AE59" i="38"/>
  <c r="AF59" i="38" s="1"/>
  <c r="AE48" i="38"/>
  <c r="AF48" i="38" s="1"/>
  <c r="AE34" i="38"/>
  <c r="AF34" i="38" s="1"/>
  <c r="AE30" i="38"/>
  <c r="AF30" i="38" s="1"/>
  <c r="AE27" i="38"/>
  <c r="AF27" i="38" s="1"/>
  <c r="AE593" i="38"/>
  <c r="AF593" i="38" s="1"/>
  <c r="AE585" i="38"/>
  <c r="AF585" i="38" s="1"/>
  <c r="AE577" i="38"/>
  <c r="AF577" i="38" s="1"/>
  <c r="AE569" i="38"/>
  <c r="AF569" i="38" s="1"/>
  <c r="AE561" i="38"/>
  <c r="AF561" i="38" s="1"/>
  <c r="AE553" i="38"/>
  <c r="AF553" i="38" s="1"/>
  <c r="AE545" i="38"/>
  <c r="AF545" i="38" s="1"/>
  <c r="AE516" i="38"/>
  <c r="AF516" i="38" s="1"/>
  <c r="AE513" i="38"/>
  <c r="AF513" i="38" s="1"/>
  <c r="AE495" i="38"/>
  <c r="AF495" i="38" s="1"/>
  <c r="AE486" i="38"/>
  <c r="AF486" i="38" s="1"/>
  <c r="AE477" i="38"/>
  <c r="AF477" i="38" s="1"/>
  <c r="AE459" i="38"/>
  <c r="AF459" i="38" s="1"/>
  <c r="AE456" i="38"/>
  <c r="AF456" i="38" s="1"/>
  <c r="AE426" i="38"/>
  <c r="AF426" i="38" s="1"/>
  <c r="AE280" i="38"/>
  <c r="AF280" i="38" s="1"/>
  <c r="AE240" i="38"/>
  <c r="AF240" i="38" s="1"/>
  <c r="AE218" i="38"/>
  <c r="AF218" i="38" s="1"/>
  <c r="AE184" i="38"/>
  <c r="AF184" i="38" s="1"/>
  <c r="AE153" i="38"/>
  <c r="AF153" i="38" s="1"/>
  <c r="AE150" i="38"/>
  <c r="AF150" i="38" s="1"/>
  <c r="AE129" i="38"/>
  <c r="AF129" i="38" s="1"/>
  <c r="AE122" i="38"/>
  <c r="AF122" i="38" s="1"/>
  <c r="AE105" i="38"/>
  <c r="AF105" i="38" s="1"/>
  <c r="AE82" i="38"/>
  <c r="AF82" i="38" s="1"/>
  <c r="AE75" i="38"/>
  <c r="AF75" i="38" s="1"/>
  <c r="AE19" i="38"/>
  <c r="AF19" i="38" s="1"/>
  <c r="AE16" i="38"/>
  <c r="AF16" i="38" s="1"/>
  <c r="AE9" i="38"/>
  <c r="AF9" i="38" s="1"/>
  <c r="AE5" i="38"/>
  <c r="AF5" i="38" s="1"/>
  <c r="AE406" i="38"/>
  <c r="AF406" i="38" s="1"/>
  <c r="AE398" i="38"/>
  <c r="AF398" i="38" s="1"/>
  <c r="AE263" i="38"/>
  <c r="AF263" i="38" s="1"/>
  <c r="AE37" i="38"/>
  <c r="AF37" i="38" s="1"/>
  <c r="AE31" i="38"/>
  <c r="AF31" i="38" s="1"/>
  <c r="AE24" i="38"/>
  <c r="AF24" i="38" s="1"/>
  <c r="AE408" i="38"/>
  <c r="AF408" i="38" s="1"/>
  <c r="AE400" i="38"/>
  <c r="AF400" i="38" s="1"/>
  <c r="AE279" i="38"/>
  <c r="AF279" i="38" s="1"/>
  <c r="AE115" i="38"/>
  <c r="AF115" i="38" s="1"/>
  <c r="AE111" i="38"/>
  <c r="AF111" i="38" s="1"/>
  <c r="AE86" i="38"/>
  <c r="AF86" i="38" s="1"/>
  <c r="AE166" i="38"/>
  <c r="AF166" i="38" s="1"/>
  <c r="AE134" i="38"/>
  <c r="AF134" i="38" s="1"/>
  <c r="AE102" i="38"/>
  <c r="AF102" i="38" s="1"/>
  <c r="AE70" i="38"/>
  <c r="AF70" i="38" s="1"/>
  <c r="AE55" i="38"/>
  <c r="AF55" i="38" s="1"/>
  <c r="AE45" i="38"/>
  <c r="AF45" i="38" s="1"/>
  <c r="AE39" i="38"/>
  <c r="AF39" i="38" s="1"/>
  <c r="AE29" i="38"/>
  <c r="AF29" i="38" s="1"/>
  <c r="AE23" i="38"/>
  <c r="AF23" i="38" s="1"/>
  <c r="AE13" i="38"/>
  <c r="AF13" i="38" s="1"/>
  <c r="AE57" i="38"/>
  <c r="AF57" i="38" s="1"/>
  <c r="AE49" i="38"/>
  <c r="AF49" i="38" s="1"/>
  <c r="AE41" i="38"/>
  <c r="AF41" i="38" s="1"/>
  <c r="AE33" i="38"/>
  <c r="AF33" i="38" s="1"/>
  <c r="AE25" i="38"/>
  <c r="AF25" i="38" s="1"/>
  <c r="AE17" i="38"/>
  <c r="AF17" i="38" s="1"/>
  <c r="AE2" i="38"/>
  <c r="AF2" i="38" s="1"/>
  <c r="E15" i="33" l="1"/>
  <c r="E12" i="33"/>
  <c r="E22" i="33"/>
  <c r="E8" i="33"/>
  <c r="E21" i="33"/>
  <c r="E6" i="33"/>
  <c r="E17" i="33"/>
  <c r="E9" i="33"/>
  <c r="E25" i="33"/>
  <c r="E29" i="33"/>
  <c r="E4" i="33"/>
  <c r="E7" i="33"/>
  <c r="E16" i="33"/>
  <c r="E28" i="33"/>
  <c r="E24" i="33"/>
  <c r="E18" i="33"/>
  <c r="E19" i="33"/>
  <c r="E23" i="33"/>
  <c r="E13" i="33"/>
  <c r="E14" i="33"/>
  <c r="E30" i="33"/>
  <c r="E26" i="33"/>
  <c r="E31" i="33"/>
  <c r="E20" i="33"/>
  <c r="E10" i="33"/>
  <c r="E27" i="33"/>
  <c r="E11" i="33"/>
  <c r="E5" i="33"/>
  <c r="E21" i="32"/>
  <c r="E4" i="32"/>
  <c r="E10" i="32"/>
  <c r="E8" i="32"/>
  <c r="E6" i="32"/>
  <c r="E9" i="32"/>
  <c r="E7" i="32"/>
  <c r="E27" i="32"/>
  <c r="E19" i="32"/>
  <c r="E29" i="32"/>
  <c r="E28" i="32"/>
  <c r="E17" i="32"/>
  <c r="E25" i="32"/>
  <c r="E24" i="32"/>
  <c r="E11" i="32"/>
  <c r="E18" i="32"/>
  <c r="E14" i="32"/>
  <c r="E22" i="32"/>
  <c r="E15" i="32"/>
  <c r="E12" i="32"/>
  <c r="E30" i="32"/>
  <c r="E23" i="32"/>
  <c r="E5" i="32"/>
  <c r="E26" i="32"/>
  <c r="E20" i="32"/>
  <c r="E31" i="32"/>
  <c r="E13" i="32"/>
  <c r="E16" i="32"/>
  <c r="E18" i="31"/>
  <c r="E8" i="31"/>
  <c r="E13" i="31"/>
  <c r="E12" i="31"/>
  <c r="E10" i="31"/>
  <c r="E7" i="31"/>
  <c r="E22" i="31"/>
  <c r="E9" i="31"/>
  <c r="E17" i="31"/>
  <c r="E28" i="31"/>
  <c r="E5" i="31"/>
  <c r="E20" i="31"/>
  <c r="E19" i="31"/>
  <c r="E6" i="31"/>
  <c r="E21" i="31"/>
  <c r="E16" i="31"/>
  <c r="E11" i="31"/>
  <c r="E24" i="31"/>
  <c r="E30" i="31"/>
  <c r="E23" i="31"/>
  <c r="E29" i="31"/>
  <c r="E25" i="31"/>
  <c r="E27" i="31"/>
  <c r="E26" i="31"/>
  <c r="E15" i="31"/>
  <c r="E14" i="31"/>
  <c r="E4" i="31"/>
  <c r="E31" i="31"/>
  <c r="E26" i="30"/>
  <c r="E29" i="30"/>
  <c r="E6" i="30"/>
  <c r="E7" i="30"/>
  <c r="E19" i="30"/>
  <c r="E17" i="30"/>
  <c r="E16" i="30"/>
  <c r="E18" i="30"/>
  <c r="E11" i="30"/>
  <c r="E15" i="30"/>
  <c r="E31" i="30"/>
  <c r="E20" i="30"/>
  <c r="E10" i="30"/>
  <c r="E23" i="30"/>
  <c r="E28" i="30"/>
  <c r="E25" i="30"/>
  <c r="E24" i="30"/>
  <c r="E14" i="30"/>
  <c r="E21" i="30"/>
  <c r="E4" i="30"/>
  <c r="E27" i="30"/>
  <c r="E22" i="30"/>
  <c r="E30" i="30"/>
  <c r="E9" i="30"/>
  <c r="E5" i="30"/>
  <c r="E13" i="30"/>
  <c r="E8" i="30"/>
  <c r="E12" i="30"/>
  <c r="E17" i="29"/>
  <c r="E9" i="29"/>
  <c r="E22" i="29"/>
  <c r="E6" i="29"/>
  <c r="E15" i="29"/>
  <c r="E14" i="29"/>
  <c r="E18" i="29"/>
  <c r="E26" i="29"/>
  <c r="E10" i="29"/>
  <c r="E24" i="29"/>
  <c r="E29" i="29"/>
  <c r="E5" i="29"/>
  <c r="E30" i="29"/>
  <c r="E7" i="29"/>
  <c r="E21" i="29"/>
  <c r="E23" i="29"/>
  <c r="E20" i="29"/>
  <c r="E25" i="29"/>
  <c r="E28" i="29"/>
  <c r="E31" i="29"/>
  <c r="E8" i="29"/>
  <c r="E4" i="29"/>
  <c r="E16" i="29"/>
  <c r="E27" i="29"/>
  <c r="E12" i="29"/>
  <c r="E11" i="29"/>
  <c r="E13" i="29"/>
  <c r="E19" i="29"/>
  <c r="F29" i="28"/>
  <c r="E18" i="28"/>
  <c r="E7" i="28"/>
  <c r="E10" i="28"/>
  <c r="E23" i="28"/>
  <c r="E15" i="28"/>
  <c r="E30" i="28"/>
  <c r="E22" i="28"/>
  <c r="E24" i="28"/>
  <c r="E8" i="28"/>
  <c r="E12" i="28"/>
  <c r="E31" i="28"/>
  <c r="E21" i="28"/>
  <c r="E16" i="28"/>
  <c r="E6" i="28"/>
  <c r="E28" i="28"/>
  <c r="E11" i="28"/>
  <c r="E13" i="28"/>
  <c r="E17" i="28"/>
  <c r="E19" i="28"/>
  <c r="E27" i="28"/>
  <c r="E14" i="28"/>
  <c r="E5" i="28"/>
  <c r="E25" i="28"/>
  <c r="E26" i="28"/>
  <c r="E9" i="28"/>
  <c r="E4" i="28"/>
  <c r="E20" i="28"/>
  <c r="E29" i="28"/>
  <c r="G12" i="33"/>
  <c r="G15" i="33"/>
  <c r="F15" i="33"/>
  <c r="S30" i="27"/>
  <c r="F12" i="33" s="1"/>
  <c r="G17" i="33"/>
  <c r="G6" i="33"/>
  <c r="G8" i="33"/>
  <c r="G21" i="33"/>
  <c r="F8" i="33"/>
  <c r="F21" i="33"/>
  <c r="F6" i="33"/>
  <c r="F17" i="33"/>
  <c r="G5" i="33"/>
  <c r="G11" i="33"/>
  <c r="G27" i="33"/>
  <c r="G10" i="33"/>
  <c r="G20" i="33"/>
  <c r="G31" i="33"/>
  <c r="G26" i="33"/>
  <c r="G30" i="33"/>
  <c r="G14" i="33"/>
  <c r="G13" i="33"/>
  <c r="G23" i="33"/>
  <c r="G19" i="33"/>
  <c r="G18" i="33"/>
  <c r="G24" i="33"/>
  <c r="G28" i="33"/>
  <c r="G16" i="33"/>
  <c r="G7" i="33"/>
  <c r="F7" i="33"/>
  <c r="F16" i="33"/>
  <c r="F28" i="33"/>
  <c r="F24" i="33"/>
  <c r="F18" i="33"/>
  <c r="F19" i="33"/>
  <c r="F23" i="33"/>
  <c r="F13" i="33"/>
  <c r="F14" i="33"/>
  <c r="F30" i="33"/>
  <c r="F26" i="33"/>
  <c r="F31" i="33"/>
  <c r="F20" i="33"/>
  <c r="F10" i="33"/>
  <c r="F27" i="33"/>
  <c r="F11" i="33"/>
  <c r="F5" i="33"/>
  <c r="G4" i="32"/>
  <c r="G21" i="32"/>
  <c r="F21" i="32"/>
  <c r="P30" i="27"/>
  <c r="F4" i="32" s="1"/>
  <c r="G7" i="32"/>
  <c r="G9" i="32"/>
  <c r="G6" i="32"/>
  <c r="G8" i="32"/>
  <c r="F8" i="32"/>
  <c r="F6" i="32"/>
  <c r="F9" i="32"/>
  <c r="F7" i="32"/>
  <c r="G16" i="32"/>
  <c r="G13" i="32"/>
  <c r="G31" i="32"/>
  <c r="G20" i="32"/>
  <c r="G26" i="32"/>
  <c r="G5" i="32"/>
  <c r="G23" i="32"/>
  <c r="G30" i="32"/>
  <c r="G12" i="32"/>
  <c r="G15" i="32"/>
  <c r="G22" i="32"/>
  <c r="G14" i="32"/>
  <c r="G18" i="32"/>
  <c r="G11" i="32"/>
  <c r="G24" i="32"/>
  <c r="G25" i="32"/>
  <c r="G17" i="32"/>
  <c r="F17" i="32"/>
  <c r="F25" i="32"/>
  <c r="F24" i="32"/>
  <c r="F11" i="32"/>
  <c r="F18" i="32"/>
  <c r="F14" i="32"/>
  <c r="F22" i="32"/>
  <c r="F15" i="32"/>
  <c r="F12" i="32"/>
  <c r="F30" i="32"/>
  <c r="F23" i="32"/>
  <c r="F5" i="32"/>
  <c r="F26" i="32"/>
  <c r="F20" i="32"/>
  <c r="F31" i="32"/>
  <c r="F13" i="32"/>
  <c r="F16" i="32"/>
  <c r="G8" i="31"/>
  <c r="G18" i="31"/>
  <c r="F18" i="31"/>
  <c r="M30" i="27"/>
  <c r="F8" i="31" s="1"/>
  <c r="G22" i="31"/>
  <c r="G7" i="31"/>
  <c r="G10" i="31"/>
  <c r="G12" i="31"/>
  <c r="F12" i="31"/>
  <c r="F10" i="31"/>
  <c r="F7" i="31"/>
  <c r="F22" i="31"/>
  <c r="G31" i="31"/>
  <c r="G4" i="31"/>
  <c r="G14" i="31"/>
  <c r="G15" i="31"/>
  <c r="G26" i="31"/>
  <c r="G27" i="31"/>
  <c r="G25" i="31"/>
  <c r="G29" i="31"/>
  <c r="G23" i="31"/>
  <c r="G30" i="31"/>
  <c r="G24" i="31"/>
  <c r="G11" i="31"/>
  <c r="G16" i="31"/>
  <c r="G21" i="31"/>
  <c r="G6" i="31"/>
  <c r="G19" i="31"/>
  <c r="G20" i="31"/>
  <c r="F20" i="31"/>
  <c r="F19" i="31"/>
  <c r="F6" i="31"/>
  <c r="F21" i="31"/>
  <c r="F16" i="31"/>
  <c r="F11" i="31"/>
  <c r="F24" i="31"/>
  <c r="F30" i="31"/>
  <c r="F23" i="31"/>
  <c r="F29" i="31"/>
  <c r="F25" i="31"/>
  <c r="F27" i="31"/>
  <c r="F26" i="31"/>
  <c r="F15" i="31"/>
  <c r="F14" i="31"/>
  <c r="F4" i="31"/>
  <c r="F31" i="31"/>
  <c r="G29" i="30"/>
  <c r="G26" i="30"/>
  <c r="F26" i="30"/>
  <c r="J30" i="27"/>
  <c r="F29" i="30" s="1"/>
  <c r="G7" i="30"/>
  <c r="F7" i="30"/>
  <c r="G19" i="30"/>
  <c r="F19" i="30"/>
  <c r="G17" i="30"/>
  <c r="F17" i="30"/>
  <c r="G16" i="30"/>
  <c r="F16" i="30"/>
  <c r="G20" i="30"/>
  <c r="F20" i="30"/>
  <c r="G10" i="30"/>
  <c r="F10" i="30"/>
  <c r="G23" i="30"/>
  <c r="F23" i="30"/>
  <c r="G28" i="30"/>
  <c r="F28" i="30"/>
  <c r="G14" i="30"/>
  <c r="G24" i="30"/>
  <c r="G25" i="30"/>
  <c r="F25" i="30"/>
  <c r="F24" i="30"/>
  <c r="F14" i="30"/>
  <c r="G21" i="30"/>
  <c r="F21" i="30"/>
  <c r="G4" i="30"/>
  <c r="F4" i="30"/>
  <c r="G27" i="30"/>
  <c r="F27" i="30"/>
  <c r="G22" i="30"/>
  <c r="F22" i="30"/>
  <c r="G30" i="30"/>
  <c r="F30" i="30"/>
  <c r="G9" i="30"/>
  <c r="F9" i="30"/>
  <c r="G5" i="30"/>
  <c r="F5" i="30"/>
  <c r="G13" i="30"/>
  <c r="F13" i="30"/>
  <c r="G8" i="30"/>
  <c r="F8" i="30"/>
  <c r="G12" i="30"/>
  <c r="F12" i="30"/>
  <c r="G17" i="29" l="1"/>
  <c r="G9" i="29"/>
  <c r="G30" i="27"/>
  <c r="F9" i="29" s="1"/>
  <c r="G6" i="29"/>
  <c r="G15" i="29"/>
  <c r="F15" i="29"/>
  <c r="G14" i="29"/>
  <c r="G18" i="29"/>
  <c r="F18" i="29"/>
  <c r="G5" i="29"/>
  <c r="F5" i="29"/>
  <c r="G30" i="29"/>
  <c r="G7" i="29"/>
  <c r="G21" i="29"/>
  <c r="F21" i="29"/>
  <c r="G23" i="29"/>
  <c r="G20" i="29"/>
  <c r="G25" i="29"/>
  <c r="F25" i="29"/>
  <c r="F28" i="29"/>
  <c r="G31" i="29"/>
  <c r="F31" i="29"/>
  <c r="F8" i="29"/>
  <c r="F4" i="29"/>
  <c r="G16" i="29"/>
  <c r="G27" i="29"/>
  <c r="F27" i="29"/>
  <c r="G12" i="29"/>
  <c r="F12" i="29"/>
  <c r="G11" i="29"/>
  <c r="F11" i="29"/>
  <c r="F13" i="29"/>
  <c r="G19" i="29"/>
  <c r="F19" i="29"/>
  <c r="G18" i="28"/>
  <c r="G7" i="28"/>
  <c r="F7" i="28"/>
  <c r="G23" i="28"/>
  <c r="F23" i="28"/>
  <c r="G15" i="28"/>
  <c r="F15" i="28"/>
  <c r="G30" i="28"/>
  <c r="F30" i="28"/>
  <c r="G22" i="28"/>
  <c r="F22" i="28"/>
  <c r="G21" i="28"/>
  <c r="G16" i="28"/>
  <c r="G6" i="28"/>
  <c r="G28" i="28"/>
  <c r="F28" i="28"/>
  <c r="G11" i="28"/>
  <c r="G13" i="28"/>
  <c r="G17" i="28"/>
  <c r="F17" i="28"/>
  <c r="G19" i="28"/>
  <c r="G27" i="28"/>
  <c r="F27" i="28"/>
  <c r="G14" i="28"/>
  <c r="F14" i="28"/>
  <c r="G5" i="28"/>
  <c r="G25" i="28"/>
  <c r="G26" i="28"/>
  <c r="F26" i="28"/>
  <c r="G9" i="28"/>
  <c r="F9" i="28"/>
  <c r="I9" i="28" s="1"/>
  <c r="G4" i="28"/>
  <c r="F4" i="28"/>
  <c r="G20" i="28"/>
  <c r="F20" i="28"/>
  <c r="G29" i="28"/>
  <c r="I29" i="28" s="1"/>
  <c r="H26" i="30"/>
  <c r="H18" i="31"/>
  <c r="H21" i="32"/>
  <c r="H15" i="33"/>
  <c r="L28" i="27"/>
  <c r="H7" i="30" s="1"/>
  <c r="O28" i="27"/>
  <c r="H12" i="31" s="1"/>
  <c r="R28" i="27"/>
  <c r="H8" i="32" s="1"/>
  <c r="U28" i="27"/>
  <c r="H21" i="33" s="1"/>
  <c r="H17" i="30"/>
  <c r="H7" i="31"/>
  <c r="H9" i="32"/>
  <c r="H6" i="33"/>
  <c r="L20" i="27"/>
  <c r="H23" i="30" s="1"/>
  <c r="O20" i="27"/>
  <c r="H6" i="31" s="1"/>
  <c r="R20" i="27"/>
  <c r="H24" i="32" s="1"/>
  <c r="U20" i="27"/>
  <c r="H28" i="33" s="1"/>
  <c r="L21" i="27"/>
  <c r="H10" i="30" s="1"/>
  <c r="O21" i="27"/>
  <c r="H19" i="31" s="1"/>
  <c r="R21" i="27"/>
  <c r="H25" i="32" s="1"/>
  <c r="U21" i="27"/>
  <c r="H16" i="33" s="1"/>
  <c r="H20" i="30"/>
  <c r="H20" i="31"/>
  <c r="H17" i="32"/>
  <c r="H7" i="33"/>
  <c r="L14" i="27"/>
  <c r="H21" i="30" s="1"/>
  <c r="O14" i="27"/>
  <c r="H30" i="31" s="1"/>
  <c r="R14" i="27"/>
  <c r="H15" i="32" s="1"/>
  <c r="U14" i="27"/>
  <c r="H13" i="33" s="1"/>
  <c r="L15" i="27"/>
  <c r="H14" i="30" s="1"/>
  <c r="O15" i="27"/>
  <c r="H24" i="31" s="1"/>
  <c r="R15" i="27"/>
  <c r="H22" i="32" s="1"/>
  <c r="U15" i="27"/>
  <c r="H23" i="33" s="1"/>
  <c r="L16" i="27"/>
  <c r="H24" i="30" s="1"/>
  <c r="O16" i="27"/>
  <c r="H11" i="31" s="1"/>
  <c r="R16" i="27"/>
  <c r="H14" i="32" s="1"/>
  <c r="U16" i="27"/>
  <c r="H19" i="33" s="1"/>
  <c r="L17" i="27"/>
  <c r="H25" i="30" s="1"/>
  <c r="O17" i="27"/>
  <c r="H16" i="31" s="1"/>
  <c r="R17" i="27"/>
  <c r="H18" i="32" s="1"/>
  <c r="U17" i="27"/>
  <c r="H18" i="33" s="1"/>
  <c r="L10" i="27"/>
  <c r="H30" i="30" s="1"/>
  <c r="O10" i="27"/>
  <c r="H27" i="31" s="1"/>
  <c r="R10" i="27"/>
  <c r="H5" i="32" s="1"/>
  <c r="U10" i="27"/>
  <c r="H31" i="33" s="1"/>
  <c r="L11" i="27"/>
  <c r="H22" i="30" s="1"/>
  <c r="O11" i="27"/>
  <c r="H25" i="31" s="1"/>
  <c r="R11" i="27"/>
  <c r="H23" i="32" s="1"/>
  <c r="U11" i="27"/>
  <c r="H26" i="33" s="1"/>
  <c r="L12" i="27"/>
  <c r="H27" i="30" s="1"/>
  <c r="O12" i="27"/>
  <c r="H29" i="31" s="1"/>
  <c r="R12" i="27"/>
  <c r="H30" i="32" s="1"/>
  <c r="U12" i="27"/>
  <c r="H30" i="33" s="1"/>
  <c r="L6" i="27"/>
  <c r="H8" i="30" s="1"/>
  <c r="O6" i="27"/>
  <c r="H4" i="31" s="1"/>
  <c r="R6" i="27"/>
  <c r="H13" i="32" s="1"/>
  <c r="U6" i="27"/>
  <c r="H11" i="33" s="1"/>
  <c r="L7" i="27"/>
  <c r="H13" i="30" s="1"/>
  <c r="O7" i="27"/>
  <c r="H14" i="31" s="1"/>
  <c r="R7" i="27"/>
  <c r="H31" i="32" s="1"/>
  <c r="U7" i="27"/>
  <c r="H27" i="33" s="1"/>
  <c r="H5" i="30"/>
  <c r="H15" i="31"/>
  <c r="H20" i="32"/>
  <c r="H10" i="33"/>
  <c r="S31" i="27"/>
  <c r="P31" i="27"/>
  <c r="M31" i="27"/>
  <c r="J31" i="27"/>
  <c r="G31" i="27"/>
  <c r="D31" i="27"/>
  <c r="G22" i="33"/>
  <c r="S29" i="27"/>
  <c r="F22" i="33" s="1"/>
  <c r="G10" i="32"/>
  <c r="P29" i="27"/>
  <c r="F10" i="32" s="1"/>
  <c r="G13" i="31"/>
  <c r="M29" i="27"/>
  <c r="F13" i="31" s="1"/>
  <c r="G6" i="30"/>
  <c r="J29" i="27"/>
  <c r="F6" i="30" s="1"/>
  <c r="G22" i="29"/>
  <c r="G29" i="27"/>
  <c r="F22" i="29" s="1"/>
  <c r="G10" i="28"/>
  <c r="F10" i="28"/>
  <c r="G9" i="33"/>
  <c r="S25" i="27"/>
  <c r="F9" i="33" s="1"/>
  <c r="G27" i="32"/>
  <c r="P25" i="27"/>
  <c r="F27" i="32" s="1"/>
  <c r="G9" i="31"/>
  <c r="M25" i="27"/>
  <c r="F9" i="31" s="1"/>
  <c r="G18" i="30"/>
  <c r="J25" i="27"/>
  <c r="F18" i="30" s="1"/>
  <c r="G26" i="29"/>
  <c r="G25" i="27"/>
  <c r="F26" i="29" s="1"/>
  <c r="G24" i="28"/>
  <c r="F24" i="28"/>
  <c r="G25" i="33"/>
  <c r="S24" i="27"/>
  <c r="F25" i="33" s="1"/>
  <c r="G19" i="32"/>
  <c r="P24" i="27"/>
  <c r="F19" i="32" s="1"/>
  <c r="G17" i="31"/>
  <c r="M24" i="27"/>
  <c r="F17" i="31" s="1"/>
  <c r="G11" i="30"/>
  <c r="J24" i="27"/>
  <c r="F11" i="30" s="1"/>
  <c r="G10" i="29"/>
  <c r="G24" i="27"/>
  <c r="F10" i="29" s="1"/>
  <c r="G8" i="28"/>
  <c r="F8" i="28"/>
  <c r="G29" i="33"/>
  <c r="S23" i="27"/>
  <c r="F29" i="33" s="1"/>
  <c r="G29" i="32"/>
  <c r="P23" i="27"/>
  <c r="F29" i="32" s="1"/>
  <c r="G28" i="31"/>
  <c r="M23" i="27"/>
  <c r="F28" i="31" s="1"/>
  <c r="G15" i="30"/>
  <c r="J23" i="27"/>
  <c r="F15" i="30" s="1"/>
  <c r="G24" i="29"/>
  <c r="G23" i="27"/>
  <c r="F24" i="29" s="1"/>
  <c r="G12" i="28"/>
  <c r="F12" i="28"/>
  <c r="G4" i="33"/>
  <c r="S22" i="27"/>
  <c r="F4" i="33" s="1"/>
  <c r="G28" i="32"/>
  <c r="P22" i="27"/>
  <c r="F28" i="32" s="1"/>
  <c r="G5" i="31"/>
  <c r="M22" i="27"/>
  <c r="F5" i="31" s="1"/>
  <c r="G31" i="30"/>
  <c r="J22" i="27"/>
  <c r="F31" i="30" s="1"/>
  <c r="G29" i="29"/>
  <c r="G22" i="27"/>
  <c r="F29" i="29" s="1"/>
  <c r="G31" i="28"/>
  <c r="F31" i="28"/>
  <c r="I24" i="28" l="1"/>
  <c r="I28" i="28"/>
  <c r="I26" i="28"/>
  <c r="I31" i="28"/>
  <c r="I20" i="28"/>
  <c r="I22" i="28"/>
  <c r="I7" i="28"/>
  <c r="I27" i="28"/>
  <c r="I17" i="28"/>
  <c r="H5" i="29"/>
  <c r="I20" i="27"/>
  <c r="H7" i="29" s="1"/>
  <c r="F7" i="29"/>
  <c r="F20" i="27"/>
  <c r="H6" i="28" s="1"/>
  <c r="F6" i="28"/>
  <c r="I6" i="28" s="1"/>
  <c r="I21" i="27"/>
  <c r="H30" i="29" s="1"/>
  <c r="F30" i="29"/>
  <c r="F21" i="27"/>
  <c r="H16" i="28" s="1"/>
  <c r="F16" i="28"/>
  <c r="I16" i="28" s="1"/>
  <c r="H21" i="28"/>
  <c r="F21" i="28"/>
  <c r="I21" i="28" s="1"/>
  <c r="I10" i="28"/>
  <c r="H18" i="28"/>
  <c r="F18" i="28"/>
  <c r="I18" i="28" s="1"/>
  <c r="H17" i="29"/>
  <c r="F17" i="29"/>
  <c r="I15" i="28"/>
  <c r="H30" i="28"/>
  <c r="I23" i="28"/>
  <c r="I30" i="28"/>
  <c r="H14" i="29"/>
  <c r="F14" i="29"/>
  <c r="F28" i="27"/>
  <c r="H23" i="28" s="1"/>
  <c r="I28" i="27"/>
  <c r="H6" i="29" s="1"/>
  <c r="F6" i="29"/>
  <c r="I15" i="27"/>
  <c r="H25" i="29" s="1"/>
  <c r="I16" i="27"/>
  <c r="H20" i="29" s="1"/>
  <c r="F20" i="29"/>
  <c r="F16" i="27"/>
  <c r="H13" i="28" s="1"/>
  <c r="F13" i="28"/>
  <c r="I13" i="28" s="1"/>
  <c r="I17" i="27"/>
  <c r="H23" i="29" s="1"/>
  <c r="F23" i="29"/>
  <c r="F14" i="27"/>
  <c r="H19" i="28" s="1"/>
  <c r="F19" i="28"/>
  <c r="I19" i="28" s="1"/>
  <c r="I14" i="27"/>
  <c r="H28" i="29" s="1"/>
  <c r="G28" i="29"/>
  <c r="F17" i="27"/>
  <c r="H11" i="28" s="1"/>
  <c r="F11" i="28"/>
  <c r="I11" i="28" s="1"/>
  <c r="F15" i="27"/>
  <c r="H17" i="28" s="1"/>
  <c r="I8" i="28"/>
  <c r="I12" i="28"/>
  <c r="F7" i="27"/>
  <c r="H4" i="28" s="1"/>
  <c r="I4" i="28"/>
  <c r="H9" i="28"/>
  <c r="F6" i="27"/>
  <c r="H20" i="28" s="1"/>
  <c r="I6" i="27"/>
  <c r="H13" i="29" s="1"/>
  <c r="G13" i="29"/>
  <c r="I14" i="28"/>
  <c r="I10" i="27"/>
  <c r="H16" i="29" s="1"/>
  <c r="F16" i="29"/>
  <c r="F10" i="27"/>
  <c r="H25" i="28" s="1"/>
  <c r="F25" i="28"/>
  <c r="I25" i="28" s="1"/>
  <c r="F11" i="27"/>
  <c r="H5" i="28" s="1"/>
  <c r="F5" i="28"/>
  <c r="I5" i="28" s="1"/>
  <c r="I11" i="27"/>
  <c r="H4" i="29" s="1"/>
  <c r="G4" i="29"/>
  <c r="I12" i="27"/>
  <c r="H8" i="29" s="1"/>
  <c r="G8" i="29"/>
  <c r="H12" i="29"/>
  <c r="I7" i="27"/>
  <c r="H11" i="29" s="1"/>
  <c r="F12" i="27"/>
  <c r="H14" i="28" s="1"/>
  <c r="L29" i="27"/>
  <c r="H6" i="30" s="1"/>
  <c r="U5" i="27"/>
  <c r="H5" i="33" s="1"/>
  <c r="F9" i="27"/>
  <c r="H26" i="28" s="1"/>
  <c r="F30" i="27"/>
  <c r="H7" i="28" s="1"/>
  <c r="R30" i="27"/>
  <c r="H4" i="32" s="1"/>
  <c r="F29" i="27"/>
  <c r="H10" i="28" s="1"/>
  <c r="R9" i="27"/>
  <c r="H26" i="32" s="1"/>
  <c r="L13" i="27"/>
  <c r="H4" i="30" s="1"/>
  <c r="F19" i="27"/>
  <c r="H28" i="28" s="1"/>
  <c r="R19" i="27"/>
  <c r="H11" i="32" s="1"/>
  <c r="L22" i="27"/>
  <c r="H31" i="30" s="1"/>
  <c r="F23" i="27"/>
  <c r="H12" i="28" s="1"/>
  <c r="R23" i="27"/>
  <c r="H29" i="32" s="1"/>
  <c r="F25" i="27"/>
  <c r="H24" i="28" s="1"/>
  <c r="L26" i="27"/>
  <c r="H16" i="30" s="1"/>
  <c r="F27" i="27"/>
  <c r="H15" i="28" s="1"/>
  <c r="I31" i="27"/>
  <c r="I27" i="27"/>
  <c r="H15" i="29" s="1"/>
  <c r="U27" i="27"/>
  <c r="H8" i="33" s="1"/>
  <c r="R5" i="27"/>
  <c r="H16" i="32" s="1"/>
  <c r="F13" i="27"/>
  <c r="H27" i="28" s="1"/>
  <c r="L19" i="27"/>
  <c r="H28" i="30" s="1"/>
  <c r="R22" i="27"/>
  <c r="H28" i="32" s="1"/>
  <c r="L23" i="27"/>
  <c r="H15" i="30" s="1"/>
  <c r="F24" i="27"/>
  <c r="H8" i="28" s="1"/>
  <c r="L25" i="27"/>
  <c r="H18" i="30" s="1"/>
  <c r="R26" i="27"/>
  <c r="H7" i="32" s="1"/>
  <c r="L9" i="27"/>
  <c r="H9" i="30" s="1"/>
  <c r="I13" i="27"/>
  <c r="H31" i="29" s="1"/>
  <c r="I22" i="27"/>
  <c r="H29" i="29" s="1"/>
  <c r="F31" i="27"/>
  <c r="R31" i="27"/>
  <c r="L5" i="27"/>
  <c r="H12" i="30" s="1"/>
  <c r="L24" i="27"/>
  <c r="H11" i="30" s="1"/>
  <c r="O25" i="27"/>
  <c r="H9" i="31" s="1"/>
  <c r="I26" i="27"/>
  <c r="H18" i="29" s="1"/>
  <c r="I30" i="27"/>
  <c r="H9" i="29" s="1"/>
  <c r="O5" i="27"/>
  <c r="H31" i="31" s="1"/>
  <c r="R25" i="27"/>
  <c r="H27" i="32" s="1"/>
  <c r="O27" i="27"/>
  <c r="H10" i="31" s="1"/>
  <c r="L30" i="27"/>
  <c r="H29" i="30" s="1"/>
  <c r="O13" i="27"/>
  <c r="H23" i="31" s="1"/>
  <c r="U19" i="27"/>
  <c r="H24" i="33" s="1"/>
  <c r="U23" i="27"/>
  <c r="H29" i="33" s="1"/>
  <c r="R27" i="27"/>
  <c r="H6" i="32" s="1"/>
  <c r="O30" i="27"/>
  <c r="H8" i="31" s="1"/>
  <c r="R24" i="27"/>
  <c r="H19" i="32" s="1"/>
  <c r="O9" i="27"/>
  <c r="H26" i="31" s="1"/>
  <c r="I19" i="27"/>
  <c r="H21" i="29" s="1"/>
  <c r="U22" i="27"/>
  <c r="H4" i="33" s="1"/>
  <c r="O24" i="27"/>
  <c r="H17" i="31" s="1"/>
  <c r="L27" i="27"/>
  <c r="H19" i="30" s="1"/>
  <c r="U31" i="27"/>
  <c r="R13" i="27"/>
  <c r="H12" i="32" s="1"/>
  <c r="O23" i="27"/>
  <c r="H28" i="31" s="1"/>
  <c r="I25" i="27"/>
  <c r="H26" i="29" s="1"/>
  <c r="U26" i="27"/>
  <c r="H17" i="33" s="1"/>
  <c r="O29" i="27"/>
  <c r="H13" i="31" s="1"/>
  <c r="L31" i="27"/>
  <c r="U13" i="27"/>
  <c r="H14" i="33" s="1"/>
  <c r="I9" i="27"/>
  <c r="H27" i="29" s="1"/>
  <c r="F22" i="27"/>
  <c r="H31" i="28" s="1"/>
  <c r="U24" i="27"/>
  <c r="H25" i="33" s="1"/>
  <c r="O26" i="27"/>
  <c r="H22" i="31" s="1"/>
  <c r="I29" i="27"/>
  <c r="H22" i="29" s="1"/>
  <c r="U30" i="27"/>
  <c r="H12" i="33" s="1"/>
  <c r="O22" i="27"/>
  <c r="H5" i="31" s="1"/>
  <c r="I24" i="27"/>
  <c r="H10" i="29" s="1"/>
  <c r="U25" i="27"/>
  <c r="H9" i="33" s="1"/>
  <c r="R29" i="27"/>
  <c r="H10" i="32" s="1"/>
  <c r="I5" i="27"/>
  <c r="H19" i="29" s="1"/>
  <c r="U9" i="27"/>
  <c r="H20" i="33" s="1"/>
  <c r="O19" i="27"/>
  <c r="H21" i="31" s="1"/>
  <c r="I23" i="27"/>
  <c r="H24" i="29" s="1"/>
  <c r="F26" i="27"/>
  <c r="H22" i="28" s="1"/>
  <c r="U29" i="27"/>
  <c r="H22" i="33" s="1"/>
  <c r="F5" i="27"/>
  <c r="H29" i="28" s="1"/>
  <c r="O31" i="27"/>
  <c r="O114" i="26"/>
  <c r="M114" i="26"/>
  <c r="K114" i="26"/>
  <c r="I114" i="26"/>
  <c r="G114" i="26"/>
  <c r="E114" i="26"/>
  <c r="O113" i="26"/>
  <c r="M113" i="26"/>
  <c r="K113" i="26"/>
  <c r="I113" i="26"/>
  <c r="G113" i="26"/>
  <c r="E113" i="26"/>
  <c r="O112" i="26"/>
  <c r="M112" i="26"/>
  <c r="K112" i="26"/>
  <c r="I112" i="26"/>
  <c r="G112" i="26"/>
  <c r="E112" i="26"/>
  <c r="O111" i="26"/>
  <c r="M111" i="26"/>
  <c r="K111" i="26"/>
  <c r="I111" i="26"/>
  <c r="G111" i="26"/>
  <c r="E111" i="26"/>
  <c r="O110" i="26"/>
  <c r="M110" i="26"/>
  <c r="K110" i="26"/>
  <c r="I110" i="26"/>
  <c r="G110" i="26"/>
  <c r="E110" i="26"/>
  <c r="O109" i="26"/>
  <c r="M109" i="26"/>
  <c r="K109" i="26"/>
  <c r="I109" i="26"/>
  <c r="G109" i="26"/>
  <c r="E109" i="26"/>
  <c r="O108" i="26"/>
  <c r="M108" i="26"/>
  <c r="K108" i="26"/>
  <c r="I108" i="26"/>
  <c r="G108" i="26"/>
  <c r="E108" i="26"/>
  <c r="O107" i="26"/>
  <c r="M107" i="26"/>
  <c r="K107" i="26"/>
  <c r="I107" i="26"/>
  <c r="G107" i="26"/>
  <c r="E107" i="26"/>
  <c r="O106" i="26"/>
  <c r="M106" i="26"/>
  <c r="K106" i="26"/>
  <c r="I106" i="26"/>
  <c r="G106" i="26"/>
  <c r="E106" i="26"/>
  <c r="O105" i="26"/>
  <c r="M105" i="26"/>
  <c r="K105" i="26"/>
  <c r="I105" i="26"/>
  <c r="G105" i="26"/>
  <c r="E105" i="26"/>
  <c r="O104" i="26"/>
  <c r="M104" i="26"/>
  <c r="K104" i="26"/>
  <c r="I104" i="26"/>
  <c r="G104" i="26"/>
  <c r="E104" i="26"/>
  <c r="O103" i="26"/>
  <c r="M103" i="26"/>
  <c r="K103" i="26"/>
  <c r="I103" i="26"/>
  <c r="G103" i="26"/>
  <c r="E103" i="26"/>
  <c r="O102" i="26"/>
  <c r="M102" i="26"/>
  <c r="K102" i="26"/>
  <c r="I102" i="26"/>
  <c r="G102" i="26"/>
  <c r="E102" i="26"/>
  <c r="O95" i="26"/>
  <c r="M95" i="26"/>
  <c r="K95" i="26"/>
  <c r="I95" i="26"/>
  <c r="G95" i="26"/>
  <c r="E95" i="26"/>
  <c r="O94" i="26"/>
  <c r="M94" i="26"/>
  <c r="K94" i="26"/>
  <c r="I94" i="26"/>
  <c r="G94" i="26"/>
  <c r="E94" i="26"/>
  <c r="O93" i="26"/>
  <c r="M93" i="26"/>
  <c r="K93" i="26"/>
  <c r="I93" i="26"/>
  <c r="G93" i="26"/>
  <c r="E93" i="26"/>
  <c r="O92" i="26"/>
  <c r="M92" i="26"/>
  <c r="K92" i="26"/>
  <c r="I92" i="26"/>
  <c r="G92" i="26"/>
  <c r="E92" i="26"/>
  <c r="O91" i="26"/>
  <c r="M91" i="26"/>
  <c r="K91" i="26"/>
  <c r="I91" i="26"/>
  <c r="G91" i="26"/>
  <c r="E91" i="26"/>
  <c r="O90" i="26"/>
  <c r="M90" i="26"/>
  <c r="K90" i="26"/>
  <c r="I90" i="26"/>
  <c r="G90" i="26"/>
  <c r="E90" i="26"/>
  <c r="O89" i="26"/>
  <c r="M89" i="26"/>
  <c r="K89" i="26"/>
  <c r="I89" i="26"/>
  <c r="G89" i="26"/>
  <c r="E89" i="26"/>
  <c r="O88" i="26"/>
  <c r="M88" i="26"/>
  <c r="K88" i="26"/>
  <c r="I88" i="26"/>
  <c r="G88" i="26"/>
  <c r="E88" i="26"/>
  <c r="O87" i="26"/>
  <c r="M87" i="26"/>
  <c r="K87" i="26"/>
  <c r="I87" i="26"/>
  <c r="G87" i="26"/>
  <c r="E87" i="26"/>
  <c r="O86" i="26"/>
  <c r="M86" i="26"/>
  <c r="K86" i="26"/>
  <c r="I86" i="26"/>
  <c r="G86" i="26"/>
  <c r="E86" i="26"/>
  <c r="O85" i="26"/>
  <c r="M85" i="26"/>
  <c r="K85" i="26"/>
  <c r="I85" i="26"/>
  <c r="G85" i="26"/>
  <c r="E85" i="26"/>
  <c r="O84" i="26"/>
  <c r="M84" i="26"/>
  <c r="K84" i="26"/>
  <c r="I84" i="26"/>
  <c r="G84" i="26"/>
  <c r="E84" i="26"/>
  <c r="O83" i="26"/>
  <c r="M83" i="26"/>
  <c r="K83" i="26"/>
  <c r="I83" i="26"/>
  <c r="G83" i="26"/>
  <c r="E83" i="26"/>
  <c r="O76" i="26"/>
  <c r="M76" i="26"/>
  <c r="K76" i="26"/>
  <c r="I76" i="26"/>
  <c r="G76" i="26"/>
  <c r="E76" i="26"/>
  <c r="O75" i="26"/>
  <c r="M75" i="26"/>
  <c r="K75" i="26"/>
  <c r="I75" i="26"/>
  <c r="G75" i="26"/>
  <c r="E75" i="26"/>
  <c r="O74" i="26"/>
  <c r="M74" i="26"/>
  <c r="K74" i="26"/>
  <c r="I74" i="26"/>
  <c r="G74" i="26"/>
  <c r="E74" i="26"/>
  <c r="O73" i="26"/>
  <c r="M73" i="26"/>
  <c r="K73" i="26"/>
  <c r="I73" i="26"/>
  <c r="G73" i="26"/>
  <c r="E73" i="26"/>
  <c r="O72" i="26"/>
  <c r="M72" i="26"/>
  <c r="K72" i="26"/>
  <c r="I72" i="26"/>
  <c r="G72" i="26"/>
  <c r="E72" i="26"/>
  <c r="O71" i="26"/>
  <c r="M71" i="26"/>
  <c r="K71" i="26"/>
  <c r="I71" i="26"/>
  <c r="G71" i="26"/>
  <c r="E71" i="26"/>
  <c r="O70" i="26"/>
  <c r="M70" i="26"/>
  <c r="K70" i="26"/>
  <c r="I70" i="26"/>
  <c r="G70" i="26"/>
  <c r="E70" i="26"/>
  <c r="O69" i="26"/>
  <c r="M69" i="26"/>
  <c r="K69" i="26"/>
  <c r="I69" i="26"/>
  <c r="G69" i="26"/>
  <c r="E69" i="26"/>
  <c r="O68" i="26"/>
  <c r="M68" i="26"/>
  <c r="K68" i="26"/>
  <c r="I68" i="26"/>
  <c r="G68" i="26"/>
  <c r="E68" i="26"/>
  <c r="O67" i="26"/>
  <c r="M67" i="26"/>
  <c r="K67" i="26"/>
  <c r="I67" i="26"/>
  <c r="G67" i="26"/>
  <c r="E67" i="26"/>
  <c r="O66" i="26"/>
  <c r="M66" i="26"/>
  <c r="K66" i="26"/>
  <c r="I66" i="26"/>
  <c r="G66" i="26"/>
  <c r="E66" i="26"/>
  <c r="O65" i="26"/>
  <c r="M65" i="26"/>
  <c r="K65" i="26"/>
  <c r="I65" i="26"/>
  <c r="G65" i="26"/>
  <c r="E65" i="26"/>
  <c r="O64" i="26"/>
  <c r="M64" i="26"/>
  <c r="K64" i="26"/>
  <c r="I64" i="26"/>
  <c r="G64" i="26"/>
  <c r="E64" i="26"/>
  <c r="O57" i="26"/>
  <c r="M57" i="26"/>
  <c r="K57" i="26"/>
  <c r="I57" i="26"/>
  <c r="G57" i="26"/>
  <c r="E57" i="26"/>
  <c r="O56" i="26"/>
  <c r="M56" i="26"/>
  <c r="K56" i="26"/>
  <c r="I56" i="26"/>
  <c r="G56" i="26"/>
  <c r="E56" i="26"/>
  <c r="O55" i="26"/>
  <c r="M55" i="26"/>
  <c r="K55" i="26"/>
  <c r="I55" i="26"/>
  <c r="G55" i="26"/>
  <c r="E55" i="26"/>
  <c r="O54" i="26"/>
  <c r="M54" i="26"/>
  <c r="K54" i="26"/>
  <c r="I54" i="26"/>
  <c r="G54" i="26"/>
  <c r="E54" i="26"/>
  <c r="O53" i="26"/>
  <c r="M53" i="26"/>
  <c r="K53" i="26"/>
  <c r="I53" i="26"/>
  <c r="G53" i="26"/>
  <c r="E53" i="26"/>
  <c r="O52" i="26"/>
  <c r="M52" i="26"/>
  <c r="K52" i="26"/>
  <c r="I52" i="26"/>
  <c r="G52" i="26"/>
  <c r="E52" i="26"/>
  <c r="O51" i="26"/>
  <c r="M51" i="26"/>
  <c r="K51" i="26"/>
  <c r="I51" i="26"/>
  <c r="G51" i="26"/>
  <c r="E51" i="26"/>
  <c r="O50" i="26"/>
  <c r="M50" i="26"/>
  <c r="K50" i="26"/>
  <c r="I50" i="26"/>
  <c r="G50" i="26"/>
  <c r="E50" i="26"/>
  <c r="O49" i="26"/>
  <c r="M49" i="26"/>
  <c r="K49" i="26"/>
  <c r="I49" i="26"/>
  <c r="G49" i="26"/>
  <c r="E49" i="26"/>
  <c r="O48" i="26"/>
  <c r="M48" i="26"/>
  <c r="K48" i="26"/>
  <c r="I48" i="26"/>
  <c r="G48" i="26"/>
  <c r="E48" i="26"/>
  <c r="O47" i="26"/>
  <c r="M47" i="26"/>
  <c r="K47" i="26"/>
  <c r="I47" i="26"/>
  <c r="G47" i="26"/>
  <c r="E47" i="26"/>
  <c r="O46" i="26"/>
  <c r="M46" i="26"/>
  <c r="K46" i="26"/>
  <c r="I46" i="26"/>
  <c r="G46" i="26"/>
  <c r="E46" i="26"/>
  <c r="O45" i="26"/>
  <c r="M45" i="26"/>
  <c r="K45" i="26"/>
  <c r="I45" i="26"/>
  <c r="G45" i="26"/>
  <c r="E45" i="26"/>
  <c r="N114" i="26"/>
  <c r="L114" i="26"/>
  <c r="J114" i="26"/>
  <c r="H114" i="26"/>
  <c r="F114" i="26"/>
  <c r="D114" i="26"/>
  <c r="N113" i="26"/>
  <c r="L113" i="26"/>
  <c r="J113" i="26"/>
  <c r="H113" i="26"/>
  <c r="F113" i="26"/>
  <c r="D113" i="26"/>
  <c r="N112" i="26"/>
  <c r="L112" i="26"/>
  <c r="J112" i="26"/>
  <c r="H112" i="26"/>
  <c r="F112" i="26"/>
  <c r="D112" i="26"/>
  <c r="N111" i="26"/>
  <c r="L111" i="26"/>
  <c r="J111" i="26"/>
  <c r="H111" i="26"/>
  <c r="F111" i="26"/>
  <c r="D111" i="26"/>
  <c r="N110" i="26"/>
  <c r="L110" i="26"/>
  <c r="J110" i="26"/>
  <c r="H110" i="26"/>
  <c r="F110" i="26"/>
  <c r="D110" i="26"/>
  <c r="N109" i="26"/>
  <c r="L109" i="26"/>
  <c r="J109" i="26"/>
  <c r="H109" i="26"/>
  <c r="F109" i="26"/>
  <c r="D109" i="26"/>
  <c r="N108" i="26"/>
  <c r="L108" i="26"/>
  <c r="J108" i="26"/>
  <c r="H108" i="26"/>
  <c r="F108" i="26"/>
  <c r="D108" i="26"/>
  <c r="N107" i="26"/>
  <c r="L107" i="26"/>
  <c r="J107" i="26"/>
  <c r="H107" i="26"/>
  <c r="F107" i="26"/>
  <c r="D107" i="26"/>
  <c r="N106" i="26"/>
  <c r="L106" i="26"/>
  <c r="J106" i="26"/>
  <c r="H106" i="26"/>
  <c r="F106" i="26"/>
  <c r="D106" i="26"/>
  <c r="N105" i="26"/>
  <c r="L105" i="26"/>
  <c r="J105" i="26"/>
  <c r="H105" i="26"/>
  <c r="F105" i="26"/>
  <c r="D105" i="26"/>
  <c r="N104" i="26"/>
  <c r="L104" i="26"/>
  <c r="J104" i="26"/>
  <c r="H104" i="26"/>
  <c r="F104" i="26"/>
  <c r="D104" i="26"/>
  <c r="N103" i="26"/>
  <c r="L103" i="26"/>
  <c r="J103" i="26"/>
  <c r="H103" i="26"/>
  <c r="F103" i="26"/>
  <c r="D103" i="26"/>
  <c r="N102" i="26"/>
  <c r="L102" i="26"/>
  <c r="J102" i="26"/>
  <c r="H102" i="26"/>
  <c r="F102" i="26"/>
  <c r="D102" i="26"/>
  <c r="N95" i="26"/>
  <c r="L95" i="26"/>
  <c r="J95" i="26"/>
  <c r="H95" i="26"/>
  <c r="F95" i="26"/>
  <c r="D95" i="26"/>
  <c r="N94" i="26"/>
  <c r="L94" i="26"/>
  <c r="J94" i="26"/>
  <c r="H94" i="26"/>
  <c r="F94" i="26"/>
  <c r="D94" i="26"/>
  <c r="N93" i="26"/>
  <c r="L93" i="26"/>
  <c r="J93" i="26"/>
  <c r="H93" i="26"/>
  <c r="F93" i="26"/>
  <c r="D93" i="26"/>
  <c r="N92" i="26"/>
  <c r="L92" i="26"/>
  <c r="J92" i="26"/>
  <c r="H92" i="26"/>
  <c r="F92" i="26"/>
  <c r="D92" i="26"/>
  <c r="N91" i="26"/>
  <c r="L91" i="26"/>
  <c r="J91" i="26"/>
  <c r="H91" i="26"/>
  <c r="F91" i="26"/>
  <c r="D91" i="26"/>
  <c r="N90" i="26"/>
  <c r="L90" i="26"/>
  <c r="J90" i="26"/>
  <c r="H90" i="26"/>
  <c r="F90" i="26"/>
  <c r="D90" i="26"/>
  <c r="N89" i="26"/>
  <c r="L89" i="26"/>
  <c r="J89" i="26"/>
  <c r="H89" i="26"/>
  <c r="F89" i="26"/>
  <c r="D89" i="26"/>
  <c r="N88" i="26"/>
  <c r="L88" i="26"/>
  <c r="J88" i="26"/>
  <c r="H88" i="26"/>
  <c r="F88" i="26"/>
  <c r="D88" i="26"/>
  <c r="N87" i="26"/>
  <c r="L87" i="26"/>
  <c r="J87" i="26"/>
  <c r="H87" i="26"/>
  <c r="F87" i="26"/>
  <c r="D87" i="26"/>
  <c r="N86" i="26"/>
  <c r="L86" i="26"/>
  <c r="J86" i="26"/>
  <c r="H86" i="26"/>
  <c r="F86" i="26"/>
  <c r="D86" i="26"/>
  <c r="N85" i="26"/>
  <c r="L85" i="26"/>
  <c r="J85" i="26"/>
  <c r="H85" i="26"/>
  <c r="F85" i="26"/>
  <c r="D85" i="26"/>
  <c r="N84" i="26"/>
  <c r="L84" i="26"/>
  <c r="J84" i="26"/>
  <c r="H84" i="26"/>
  <c r="F84" i="26"/>
  <c r="D84" i="26"/>
  <c r="N83" i="26"/>
  <c r="L83" i="26"/>
  <c r="J83" i="26"/>
  <c r="H83" i="26"/>
  <c r="F83" i="26"/>
  <c r="D83" i="26"/>
  <c r="C83" i="26" s="1"/>
  <c r="N76" i="26"/>
  <c r="L76" i="26"/>
  <c r="J76" i="26"/>
  <c r="H76" i="26"/>
  <c r="F76" i="26"/>
  <c r="D76" i="26"/>
  <c r="N75" i="26"/>
  <c r="L75" i="26"/>
  <c r="J75" i="26"/>
  <c r="H75" i="26"/>
  <c r="F75" i="26"/>
  <c r="D75" i="26"/>
  <c r="N74" i="26"/>
  <c r="L74" i="26"/>
  <c r="J74" i="26"/>
  <c r="H74" i="26"/>
  <c r="F74" i="26"/>
  <c r="D74" i="26"/>
  <c r="N73" i="26"/>
  <c r="L73" i="26"/>
  <c r="J73" i="26"/>
  <c r="H73" i="26"/>
  <c r="F73" i="26"/>
  <c r="D73" i="26"/>
  <c r="N72" i="26"/>
  <c r="L72" i="26"/>
  <c r="J72" i="26"/>
  <c r="H72" i="26"/>
  <c r="F72" i="26"/>
  <c r="D72" i="26"/>
  <c r="N71" i="26"/>
  <c r="L71" i="26"/>
  <c r="J71" i="26"/>
  <c r="H71" i="26"/>
  <c r="F71" i="26"/>
  <c r="D71" i="26"/>
  <c r="N70" i="26"/>
  <c r="L70" i="26"/>
  <c r="J70" i="26"/>
  <c r="H70" i="26"/>
  <c r="F70" i="26"/>
  <c r="D70" i="26"/>
  <c r="N69" i="26"/>
  <c r="L69" i="26"/>
  <c r="J69" i="26"/>
  <c r="H69" i="26"/>
  <c r="F69" i="26"/>
  <c r="D69" i="26"/>
  <c r="N68" i="26"/>
  <c r="L68" i="26"/>
  <c r="J68" i="26"/>
  <c r="H68" i="26"/>
  <c r="F68" i="26"/>
  <c r="D68" i="26"/>
  <c r="N67" i="26"/>
  <c r="L67" i="26"/>
  <c r="J67" i="26"/>
  <c r="H67" i="26"/>
  <c r="F67" i="26"/>
  <c r="D67" i="26"/>
  <c r="N66" i="26"/>
  <c r="L66" i="26"/>
  <c r="J66" i="26"/>
  <c r="H66" i="26"/>
  <c r="F66" i="26"/>
  <c r="D66" i="26"/>
  <c r="N65" i="26"/>
  <c r="L65" i="26"/>
  <c r="J65" i="26"/>
  <c r="H65" i="26"/>
  <c r="F65" i="26"/>
  <c r="D65" i="26"/>
  <c r="N64" i="26"/>
  <c r="L64" i="26"/>
  <c r="J64" i="26"/>
  <c r="H64" i="26"/>
  <c r="F64" i="26"/>
  <c r="D64" i="26"/>
  <c r="N57" i="26"/>
  <c r="L57" i="26"/>
  <c r="J57" i="26"/>
  <c r="H57" i="26"/>
  <c r="F57" i="26"/>
  <c r="D57" i="26"/>
  <c r="N56" i="26"/>
  <c r="L56" i="26"/>
  <c r="J56" i="26"/>
  <c r="H56" i="26"/>
  <c r="F56" i="26"/>
  <c r="D56" i="26"/>
  <c r="N55" i="26"/>
  <c r="L55" i="26"/>
  <c r="J55" i="26"/>
  <c r="H55" i="26"/>
  <c r="F55" i="26"/>
  <c r="D55" i="26"/>
  <c r="N54" i="26"/>
  <c r="L54" i="26"/>
  <c r="J54" i="26"/>
  <c r="H54" i="26"/>
  <c r="F54" i="26"/>
  <c r="D54" i="26"/>
  <c r="N53" i="26"/>
  <c r="L53" i="26"/>
  <c r="J53" i="26"/>
  <c r="H53" i="26"/>
  <c r="F53" i="26"/>
  <c r="D53" i="26"/>
  <c r="N52" i="26"/>
  <c r="L52" i="26"/>
  <c r="J52" i="26"/>
  <c r="H52" i="26"/>
  <c r="F52" i="26"/>
  <c r="D52" i="26"/>
  <c r="N51" i="26"/>
  <c r="L51" i="26"/>
  <c r="J51" i="26"/>
  <c r="H51" i="26"/>
  <c r="F51" i="26"/>
  <c r="D51" i="26"/>
  <c r="N50" i="26"/>
  <c r="L50" i="26"/>
  <c r="J50" i="26"/>
  <c r="H50" i="26"/>
  <c r="F50" i="26"/>
  <c r="D50" i="26"/>
  <c r="N49" i="26"/>
  <c r="L49" i="26"/>
  <c r="J49" i="26"/>
  <c r="H49" i="26"/>
  <c r="F49" i="26"/>
  <c r="D49" i="26"/>
  <c r="N48" i="26"/>
  <c r="L48" i="26"/>
  <c r="J48" i="26"/>
  <c r="H48" i="26"/>
  <c r="F48" i="26"/>
  <c r="D48" i="26"/>
  <c r="N47" i="26"/>
  <c r="L47" i="26"/>
  <c r="J47" i="26"/>
  <c r="H47" i="26"/>
  <c r="F47" i="26"/>
  <c r="D47" i="26"/>
  <c r="N46" i="26"/>
  <c r="L46" i="26"/>
  <c r="J46" i="26"/>
  <c r="H46" i="26"/>
  <c r="F46" i="26"/>
  <c r="D46" i="26"/>
  <c r="N45" i="26"/>
  <c r="L45" i="26"/>
  <c r="J45" i="26"/>
  <c r="H45" i="26"/>
  <c r="F45" i="26"/>
  <c r="D45" i="26"/>
  <c r="O38" i="26"/>
  <c r="M38" i="26"/>
  <c r="K38" i="26"/>
  <c r="I38" i="26"/>
  <c r="G38" i="26"/>
  <c r="E38" i="26"/>
  <c r="O37" i="26"/>
  <c r="M37" i="26"/>
  <c r="K37" i="26"/>
  <c r="I37" i="26"/>
  <c r="G37" i="26"/>
  <c r="E37" i="26"/>
  <c r="O36" i="26"/>
  <c r="M36" i="26"/>
  <c r="K36" i="26"/>
  <c r="I36" i="26"/>
  <c r="G36" i="26"/>
  <c r="E36" i="26"/>
  <c r="O35" i="26"/>
  <c r="M35" i="26"/>
  <c r="K35" i="26"/>
  <c r="I35" i="26"/>
  <c r="G35" i="26"/>
  <c r="E35" i="26"/>
  <c r="O34" i="26"/>
  <c r="M34" i="26"/>
  <c r="K34" i="26"/>
  <c r="I34" i="26"/>
  <c r="G34" i="26"/>
  <c r="E34" i="26"/>
  <c r="O33" i="26"/>
  <c r="M33" i="26"/>
  <c r="K33" i="26"/>
  <c r="I33" i="26"/>
  <c r="G33" i="26"/>
  <c r="E33" i="26"/>
  <c r="O32" i="26"/>
  <c r="M32" i="26"/>
  <c r="K32" i="26"/>
  <c r="I32" i="26"/>
  <c r="G32" i="26"/>
  <c r="E32" i="26"/>
  <c r="O31" i="26"/>
  <c r="M31" i="26"/>
  <c r="K31" i="26"/>
  <c r="I31" i="26"/>
  <c r="G31" i="26"/>
  <c r="E31" i="26"/>
  <c r="O30" i="26"/>
  <c r="M30" i="26"/>
  <c r="K30" i="26"/>
  <c r="I30" i="26"/>
  <c r="G30" i="26"/>
  <c r="E30" i="26"/>
  <c r="O29" i="26"/>
  <c r="M29" i="26"/>
  <c r="K29" i="26"/>
  <c r="I29" i="26"/>
  <c r="G29" i="26"/>
  <c r="E29" i="26"/>
  <c r="O28" i="26"/>
  <c r="M28" i="26"/>
  <c r="K28" i="26"/>
  <c r="I28" i="26"/>
  <c r="G28" i="26"/>
  <c r="E28" i="26"/>
  <c r="O27" i="26"/>
  <c r="M27" i="26"/>
  <c r="K27" i="26"/>
  <c r="I27" i="26"/>
  <c r="G27" i="26"/>
  <c r="E27" i="26"/>
  <c r="O26" i="26"/>
  <c r="M26" i="26"/>
  <c r="K26" i="26"/>
  <c r="I26" i="26"/>
  <c r="G26" i="26"/>
  <c r="E26" i="26"/>
  <c r="N38" i="26"/>
  <c r="L38" i="26"/>
  <c r="J38" i="26"/>
  <c r="H38" i="26"/>
  <c r="F38" i="26"/>
  <c r="D38" i="26"/>
  <c r="N37" i="26"/>
  <c r="L37" i="26"/>
  <c r="J37" i="26"/>
  <c r="H37" i="26"/>
  <c r="F37" i="26"/>
  <c r="D37" i="26"/>
  <c r="N36" i="26"/>
  <c r="L36" i="26"/>
  <c r="J36" i="26"/>
  <c r="H36" i="26"/>
  <c r="F36" i="26"/>
  <c r="D36" i="26"/>
  <c r="N35" i="26"/>
  <c r="L35" i="26"/>
  <c r="J35" i="26"/>
  <c r="H35" i="26"/>
  <c r="F35" i="26"/>
  <c r="D35" i="26"/>
  <c r="N34" i="26"/>
  <c r="L34" i="26"/>
  <c r="J34" i="26"/>
  <c r="H34" i="26"/>
  <c r="F34" i="26"/>
  <c r="D34" i="26"/>
  <c r="N33" i="26"/>
  <c r="L33" i="26"/>
  <c r="J33" i="26"/>
  <c r="H33" i="26"/>
  <c r="F33" i="26"/>
  <c r="D33" i="26"/>
  <c r="N32" i="26"/>
  <c r="L32" i="26"/>
  <c r="J32" i="26"/>
  <c r="H32" i="26"/>
  <c r="F32" i="26"/>
  <c r="D32" i="26"/>
  <c r="N31" i="26"/>
  <c r="L31" i="26"/>
  <c r="J31" i="26"/>
  <c r="H31" i="26"/>
  <c r="F31" i="26"/>
  <c r="D31" i="26"/>
  <c r="N30" i="26"/>
  <c r="L30" i="26"/>
  <c r="J30" i="26"/>
  <c r="H30" i="26"/>
  <c r="F30" i="26"/>
  <c r="D30" i="26"/>
  <c r="N29" i="26"/>
  <c r="L29" i="26"/>
  <c r="J29" i="26"/>
  <c r="H29" i="26"/>
  <c r="F29" i="26"/>
  <c r="D29" i="26"/>
  <c r="N28" i="26"/>
  <c r="L28" i="26"/>
  <c r="J28" i="26"/>
  <c r="H28" i="26"/>
  <c r="F28" i="26"/>
  <c r="D28" i="26"/>
  <c r="N27" i="26"/>
  <c r="L27" i="26"/>
  <c r="J27" i="26"/>
  <c r="H27" i="26"/>
  <c r="F27" i="26"/>
  <c r="D27" i="26"/>
  <c r="N26" i="26"/>
  <c r="L26" i="26"/>
  <c r="J26" i="26"/>
  <c r="H26" i="26"/>
  <c r="F26" i="26"/>
  <c r="D26" i="26"/>
  <c r="O19" i="26"/>
  <c r="N19" i="26"/>
  <c r="M19" i="26"/>
  <c r="L19" i="26"/>
  <c r="K19" i="26"/>
  <c r="J19" i="26"/>
  <c r="I19" i="26"/>
  <c r="H19" i="26"/>
  <c r="G19" i="26"/>
  <c r="F19" i="26"/>
  <c r="E19" i="26"/>
  <c r="D19" i="26"/>
  <c r="O18" i="26"/>
  <c r="N18" i="26"/>
  <c r="M18" i="26"/>
  <c r="L18" i="26"/>
  <c r="K18" i="26"/>
  <c r="J18" i="26"/>
  <c r="I18" i="26"/>
  <c r="H18" i="26"/>
  <c r="G18" i="26"/>
  <c r="F18" i="26"/>
  <c r="E18" i="26"/>
  <c r="D18" i="26"/>
  <c r="O17" i="26"/>
  <c r="N17" i="26"/>
  <c r="M17" i="26"/>
  <c r="L17" i="26"/>
  <c r="K17" i="26"/>
  <c r="J17" i="26"/>
  <c r="I17" i="26"/>
  <c r="H17" i="26"/>
  <c r="G17" i="26"/>
  <c r="F17" i="26"/>
  <c r="E17" i="26"/>
  <c r="D17" i="26"/>
  <c r="O16" i="26"/>
  <c r="N16" i="26"/>
  <c r="M16" i="26"/>
  <c r="L16" i="26"/>
  <c r="K16" i="26"/>
  <c r="J16" i="26"/>
  <c r="I16" i="26"/>
  <c r="H16" i="26"/>
  <c r="G16" i="26"/>
  <c r="F16" i="26"/>
  <c r="E16" i="26"/>
  <c r="D16" i="26"/>
  <c r="O15" i="26"/>
  <c r="N15" i="26"/>
  <c r="M15" i="26"/>
  <c r="L15" i="26"/>
  <c r="K15" i="26"/>
  <c r="J15" i="26"/>
  <c r="I15" i="26"/>
  <c r="H15" i="26"/>
  <c r="G15" i="26"/>
  <c r="F15" i="26"/>
  <c r="E15" i="26"/>
  <c r="D15" i="26"/>
  <c r="O14" i="26"/>
  <c r="N14" i="26"/>
  <c r="M14" i="26"/>
  <c r="L14" i="26"/>
  <c r="K14" i="26"/>
  <c r="J14" i="26"/>
  <c r="I14" i="26"/>
  <c r="H14" i="26"/>
  <c r="G14" i="26"/>
  <c r="F14" i="26"/>
  <c r="E14" i="26"/>
  <c r="D14" i="26"/>
  <c r="O13" i="26"/>
  <c r="N13" i="26"/>
  <c r="M13" i="26"/>
  <c r="L13" i="26"/>
  <c r="K13" i="26"/>
  <c r="J13" i="26"/>
  <c r="I13" i="26"/>
  <c r="H13" i="26"/>
  <c r="G13" i="26"/>
  <c r="F13" i="26"/>
  <c r="E13" i="26"/>
  <c r="D13" i="26"/>
  <c r="O12" i="26"/>
  <c r="N12" i="26"/>
  <c r="M12" i="26"/>
  <c r="L12" i="26"/>
  <c r="K12" i="26"/>
  <c r="J12" i="26"/>
  <c r="I12" i="26"/>
  <c r="H12" i="26"/>
  <c r="G12" i="26"/>
  <c r="F12" i="26"/>
  <c r="E12" i="26"/>
  <c r="D12" i="26"/>
  <c r="O11" i="26"/>
  <c r="N11" i="26"/>
  <c r="M11" i="26"/>
  <c r="L11" i="26"/>
  <c r="K11" i="26"/>
  <c r="J11" i="26"/>
  <c r="I11" i="26"/>
  <c r="H11" i="26"/>
  <c r="G11" i="26"/>
  <c r="F11" i="26"/>
  <c r="E11" i="26"/>
  <c r="D11" i="26"/>
  <c r="O10" i="26"/>
  <c r="N10" i="26"/>
  <c r="M10" i="26"/>
  <c r="L10" i="26"/>
  <c r="K10" i="26"/>
  <c r="J10" i="26"/>
  <c r="I10" i="26"/>
  <c r="H10" i="26"/>
  <c r="G10" i="26"/>
  <c r="F10" i="26"/>
  <c r="E10" i="26"/>
  <c r="D10" i="26"/>
  <c r="O9" i="26"/>
  <c r="N9" i="26"/>
  <c r="M9" i="26"/>
  <c r="L9" i="26"/>
  <c r="K9" i="26"/>
  <c r="J9" i="26"/>
  <c r="I9" i="26"/>
  <c r="H9" i="26"/>
  <c r="G9" i="26"/>
  <c r="F9" i="26"/>
  <c r="E9" i="26"/>
  <c r="D9" i="26"/>
  <c r="O8" i="26"/>
  <c r="N8" i="26"/>
  <c r="M8" i="26"/>
  <c r="L8" i="26"/>
  <c r="K8" i="26"/>
  <c r="J8" i="26"/>
  <c r="I8" i="26"/>
  <c r="H8" i="26"/>
  <c r="G8" i="26"/>
  <c r="F8" i="26"/>
  <c r="E8" i="26"/>
  <c r="D8" i="26"/>
  <c r="O7" i="26"/>
  <c r="N7" i="26"/>
  <c r="D7" i="26"/>
  <c r="M7" i="26"/>
  <c r="L7" i="26"/>
  <c r="K7" i="26"/>
  <c r="J7" i="26"/>
  <c r="G7" i="26"/>
  <c r="F7" i="26"/>
  <c r="E7" i="26"/>
  <c r="I7" i="26"/>
  <c r="H7" i="26"/>
  <c r="C73" i="26" l="1"/>
  <c r="C18" i="26"/>
  <c r="C26" i="26"/>
  <c r="C30" i="26"/>
  <c r="C34" i="26"/>
  <c r="C38" i="26"/>
  <c r="C47" i="26"/>
  <c r="C51" i="26"/>
  <c r="C55" i="26"/>
  <c r="C65" i="26"/>
  <c r="C69" i="26"/>
  <c r="C87" i="26"/>
  <c r="C91" i="26"/>
  <c r="C95" i="26"/>
  <c r="C105" i="26"/>
  <c r="C109" i="26"/>
  <c r="C113" i="26"/>
  <c r="C8" i="26"/>
  <c r="C29" i="26"/>
  <c r="C33" i="26"/>
  <c r="C37" i="26"/>
  <c r="C46" i="26"/>
  <c r="C50" i="26"/>
  <c r="C54" i="26"/>
  <c r="C64" i="26"/>
  <c r="C68" i="26"/>
  <c r="C72" i="26"/>
  <c r="C76" i="26"/>
  <c r="C86" i="26"/>
  <c r="C90" i="26"/>
  <c r="C94" i="26"/>
  <c r="C104" i="26"/>
  <c r="C108" i="26"/>
  <c r="C112" i="26"/>
  <c r="C10" i="26"/>
  <c r="C9" i="26"/>
  <c r="C11" i="26"/>
  <c r="C28" i="26"/>
  <c r="C45" i="26"/>
  <c r="C71" i="26"/>
  <c r="C85" i="26"/>
  <c r="C93" i="26"/>
  <c r="C103" i="26"/>
  <c r="C111" i="26"/>
  <c r="C15" i="26"/>
  <c r="C49" i="26"/>
  <c r="C53" i="26"/>
  <c r="C67" i="26"/>
  <c r="C75" i="26"/>
  <c r="C89" i="26"/>
  <c r="C27" i="26"/>
  <c r="C31" i="26"/>
  <c r="C35" i="26"/>
  <c r="C48" i="26"/>
  <c r="C52" i="26"/>
  <c r="C56" i="26"/>
  <c r="C66" i="26"/>
  <c r="C70" i="26"/>
  <c r="C74" i="26"/>
  <c r="C84" i="26"/>
  <c r="C88" i="26"/>
  <c r="C92" i="26"/>
  <c r="C102" i="26"/>
  <c r="C106" i="26"/>
  <c r="C110" i="26"/>
  <c r="C114" i="26"/>
  <c r="C19" i="26"/>
  <c r="C32" i="26"/>
  <c r="C36" i="26"/>
  <c r="C57" i="26"/>
  <c r="C107" i="26"/>
  <c r="C16" i="26"/>
  <c r="C13" i="26"/>
  <c r="C14" i="26"/>
  <c r="C17" i="26"/>
  <c r="C12" i="26"/>
  <c r="C7" i="26"/>
  <c r="J20" i="26"/>
  <c r="N20" i="26"/>
  <c r="L20" i="26"/>
  <c r="H20" i="26"/>
  <c r="F20" i="26"/>
  <c r="G20" i="26"/>
  <c r="O20" i="26"/>
  <c r="D20" i="26"/>
  <c r="M20" i="26"/>
  <c r="I20" i="26"/>
  <c r="E20" i="26"/>
  <c r="K20" i="26"/>
  <c r="O115" i="26"/>
  <c r="E115" i="26"/>
  <c r="M115" i="26"/>
  <c r="G115" i="26"/>
  <c r="K115" i="26"/>
  <c r="I115" i="26"/>
  <c r="E96" i="26"/>
  <c r="O96" i="26"/>
  <c r="M96" i="26"/>
  <c r="G96" i="26"/>
  <c r="K96" i="26"/>
  <c r="I96" i="26"/>
  <c r="O77" i="26"/>
  <c r="M77" i="26"/>
  <c r="E77" i="26"/>
  <c r="G77" i="26"/>
  <c r="K77" i="26"/>
  <c r="I77" i="26"/>
  <c r="O58" i="26"/>
  <c r="G58" i="26"/>
  <c r="M58" i="26"/>
  <c r="E58" i="26"/>
  <c r="K58" i="26"/>
  <c r="I58" i="26"/>
  <c r="H115" i="26"/>
  <c r="D115" i="26"/>
  <c r="F115" i="26"/>
  <c r="N115" i="26"/>
  <c r="L115" i="26"/>
  <c r="J115" i="26"/>
  <c r="L96" i="26"/>
  <c r="D96" i="26"/>
  <c r="N96" i="26"/>
  <c r="F96" i="26"/>
  <c r="J96" i="26"/>
  <c r="H96" i="26"/>
  <c r="H77" i="26"/>
  <c r="N77" i="26"/>
  <c r="F77" i="26"/>
  <c r="D77" i="26"/>
  <c r="L77" i="26"/>
  <c r="J77" i="26"/>
  <c r="N58" i="26"/>
  <c r="L58" i="26"/>
  <c r="J58" i="26"/>
  <c r="F58" i="26"/>
  <c r="D58" i="26"/>
  <c r="H58" i="26"/>
  <c r="O39" i="26"/>
  <c r="K39" i="26"/>
  <c r="E39" i="26"/>
  <c r="M39" i="26"/>
  <c r="G39" i="26"/>
  <c r="I39" i="26"/>
  <c r="J39" i="26"/>
  <c r="N39" i="26"/>
  <c r="L39" i="26"/>
  <c r="F39" i="26"/>
  <c r="D39" i="26"/>
  <c r="H39" i="26"/>
  <c r="C77" i="26" l="1"/>
  <c r="C96" i="26"/>
  <c r="C58" i="26"/>
  <c r="C39" i="26"/>
  <c r="C115" i="26"/>
  <c r="C20" i="26"/>
  <c r="AC5" i="12"/>
  <c r="G246" i="24" s="1"/>
  <c r="AC6" i="12"/>
  <c r="G93" i="24" s="1"/>
  <c r="AC7" i="12"/>
  <c r="G166" i="24" s="1"/>
  <c r="AC8" i="12"/>
  <c r="G273" i="24" s="1"/>
  <c r="AC9" i="12"/>
  <c r="G170" i="24" s="1"/>
  <c r="AC10" i="12"/>
  <c r="G127" i="24" s="1"/>
  <c r="AC11" i="12"/>
  <c r="G380" i="24" s="1"/>
  <c r="AC12" i="12"/>
  <c r="G222" i="24" s="1"/>
  <c r="AC13" i="12"/>
  <c r="G441" i="24" s="1"/>
  <c r="AC14" i="12"/>
  <c r="G46" i="24" s="1"/>
  <c r="AC15" i="12"/>
  <c r="G282" i="24" s="1"/>
  <c r="AC16" i="12"/>
  <c r="G107" i="24" s="1"/>
  <c r="AC17" i="12"/>
  <c r="G159" i="24" s="1"/>
  <c r="AC18" i="12"/>
  <c r="G258" i="24" s="1"/>
  <c r="AC19" i="12"/>
  <c r="G371" i="24" s="1"/>
  <c r="AC20" i="12"/>
  <c r="G138" i="24" s="1"/>
  <c r="AC21" i="12"/>
  <c r="G289" i="24" s="1"/>
  <c r="AC22" i="12"/>
  <c r="G39" i="24" s="1"/>
  <c r="AC23" i="12"/>
  <c r="G181" i="24" s="1"/>
  <c r="AC24" i="12"/>
  <c r="G415" i="24" s="1"/>
  <c r="AC25" i="12"/>
  <c r="G351" i="24" s="1"/>
  <c r="AC26" i="12"/>
  <c r="G466" i="24" s="1"/>
  <c r="AC27" i="12"/>
  <c r="G298" i="24" s="1"/>
  <c r="AC28" i="12"/>
  <c r="G329" i="24" s="1"/>
  <c r="AC29" i="12"/>
  <c r="G343" i="24" s="1"/>
  <c r="AC30" i="12"/>
  <c r="G375" i="24" s="1"/>
  <c r="AC31" i="12"/>
  <c r="G387" i="24" s="1"/>
  <c r="AC32" i="12"/>
  <c r="G342" i="24" s="1"/>
  <c r="AC33" i="12"/>
  <c r="G352" i="24" s="1"/>
  <c r="AC34" i="12"/>
  <c r="G402" i="24" s="1"/>
  <c r="AC35" i="12"/>
  <c r="G326" i="24" s="1"/>
  <c r="AC36" i="12"/>
  <c r="G376" i="24" s="1"/>
  <c r="AC37" i="12"/>
  <c r="G384" i="24" s="1"/>
  <c r="AC38" i="12"/>
  <c r="G453" i="24" s="1"/>
  <c r="AC39" i="12"/>
  <c r="G492" i="24" s="1"/>
  <c r="AC40" i="12"/>
  <c r="G388" i="24" s="1"/>
  <c r="AC41" i="12"/>
  <c r="G408" i="24" s="1"/>
  <c r="AC42" i="12"/>
  <c r="G421" i="24" s="1"/>
  <c r="AC43" i="12"/>
  <c r="G436" i="24" s="1"/>
  <c r="AC44" i="12"/>
  <c r="G483" i="24" s="1"/>
  <c r="AC45" i="12"/>
  <c r="G460" i="24" s="1"/>
  <c r="AC46" i="12"/>
  <c r="G475" i="24" s="1"/>
  <c r="AC47" i="12"/>
  <c r="G422" i="24" s="1"/>
  <c r="AC48" i="12"/>
  <c r="G321" i="24" s="1"/>
  <c r="AC49" i="12"/>
  <c r="G454" i="24" s="1"/>
  <c r="AC50" i="12"/>
  <c r="G389" i="24" s="1"/>
  <c r="AC51" i="12"/>
  <c r="G397" i="24" s="1"/>
  <c r="AC52" i="12"/>
  <c r="G467" i="24" s="1"/>
  <c r="AC53" i="12"/>
  <c r="G381" i="24" s="1"/>
  <c r="AC54" i="12"/>
  <c r="G489" i="24" s="1"/>
  <c r="AC55" i="12"/>
  <c r="G472" i="24" s="1"/>
  <c r="AC56" i="12"/>
  <c r="G394" i="24" s="1"/>
  <c r="AC57" i="12"/>
  <c r="G269" i="24" s="1"/>
  <c r="AC58" i="12"/>
  <c r="G473" i="24" s="1"/>
  <c r="AC59" i="12"/>
  <c r="G448" i="24" s="1"/>
  <c r="AB60" i="12"/>
  <c r="AC60" i="12"/>
  <c r="AB61" i="12"/>
  <c r="AC61" i="12"/>
  <c r="AB62" i="12"/>
  <c r="AC62" i="12"/>
  <c r="AB63" i="12"/>
  <c r="AC63" i="12"/>
  <c r="AB64" i="12"/>
  <c r="AC64" i="12"/>
  <c r="AB65" i="12"/>
  <c r="AC65" i="12"/>
  <c r="AB66" i="12"/>
  <c r="AC66" i="12"/>
  <c r="AB67" i="12"/>
  <c r="AC67" i="12"/>
  <c r="AB68" i="12"/>
  <c r="AC68" i="12"/>
  <c r="AB69" i="12"/>
  <c r="AC69" i="12"/>
  <c r="AB70" i="12"/>
  <c r="AC70" i="12"/>
  <c r="AB71" i="12"/>
  <c r="AC71" i="12"/>
  <c r="AB72" i="12"/>
  <c r="AC72" i="12"/>
  <c r="AB73" i="12"/>
  <c r="AC73" i="12"/>
  <c r="AB74" i="12"/>
  <c r="AC74" i="12"/>
  <c r="AB75" i="12"/>
  <c r="AC75" i="12"/>
  <c r="AB76" i="12"/>
  <c r="AC76" i="12"/>
  <c r="AB77" i="12"/>
  <c r="AC77" i="12"/>
  <c r="AD74" i="12" l="1"/>
  <c r="AD70" i="12"/>
  <c r="AD54" i="12"/>
  <c r="AD34" i="12"/>
  <c r="AD30" i="12"/>
  <c r="AD22" i="12"/>
  <c r="AD10" i="12"/>
  <c r="AD6" i="12"/>
  <c r="AD77" i="12"/>
  <c r="AD73" i="12"/>
  <c r="AD13" i="12"/>
  <c r="AD9" i="12"/>
  <c r="AD5" i="12"/>
  <c r="AD75" i="12"/>
  <c r="AD35" i="12"/>
  <c r="AD41" i="12"/>
  <c r="AD37" i="12"/>
  <c r="AD33" i="12"/>
  <c r="AD29" i="12"/>
  <c r="AD21" i="12"/>
  <c r="AD17" i="12"/>
  <c r="AD48" i="12"/>
  <c r="AD19" i="12"/>
  <c r="AD11" i="12"/>
  <c r="AD69" i="12"/>
  <c r="AD61" i="12"/>
  <c r="AD57" i="12"/>
  <c r="AD58" i="12"/>
  <c r="AD45" i="12"/>
  <c r="AD51" i="12"/>
  <c r="AD43" i="12"/>
  <c r="AD65" i="12"/>
  <c r="AD42" i="12"/>
  <c r="AD66" i="12"/>
  <c r="AD62" i="12"/>
  <c r="AD25" i="12"/>
  <c r="AD64" i="12"/>
  <c r="AD53" i="12"/>
  <c r="AD38" i="12"/>
  <c r="AD27" i="12"/>
  <c r="AD67" i="12"/>
  <c r="AD59" i="12"/>
  <c r="AD49" i="12"/>
  <c r="AD18" i="12"/>
  <c r="AD14" i="12"/>
  <c r="AD26" i="12"/>
  <c r="AD16" i="12"/>
  <c r="AD50" i="12"/>
  <c r="AD46" i="12"/>
  <c r="AD32" i="12"/>
  <c r="AD71" i="12"/>
  <c r="AD68" i="12"/>
  <c r="AD55" i="12"/>
  <c r="AD52" i="12"/>
  <c r="AD39" i="12"/>
  <c r="AD36" i="12"/>
  <c r="AD23" i="12"/>
  <c r="AD20" i="12"/>
  <c r="AD7" i="12"/>
  <c r="AD76" i="12"/>
  <c r="AD63" i="12"/>
  <c r="AD60" i="12"/>
  <c r="AD47" i="12"/>
  <c r="AD44" i="12"/>
  <c r="AD31" i="12"/>
  <c r="AD28" i="12"/>
  <c r="AD15" i="12"/>
  <c r="AD12" i="12"/>
  <c r="AD72" i="12"/>
  <c r="AD56" i="12"/>
  <c r="AD40" i="12"/>
  <c r="AD24" i="12"/>
  <c r="AD8" i="12"/>
  <c r="G19" i="22" l="1"/>
  <c r="S19" i="22"/>
  <c r="R19" i="22"/>
  <c r="P19" i="22"/>
  <c r="O19" i="22"/>
  <c r="D19" i="22"/>
  <c r="F19" i="22"/>
  <c r="I19" i="22"/>
  <c r="J19" i="22"/>
  <c r="L19" i="22"/>
  <c r="M19" i="22"/>
  <c r="C19" i="22"/>
  <c r="R18" i="22"/>
  <c r="P18" i="22"/>
  <c r="O18" i="22"/>
  <c r="M18" i="22"/>
  <c r="L18" i="22"/>
  <c r="J18" i="22"/>
  <c r="I18" i="22"/>
  <c r="G18" i="22"/>
  <c r="F18" i="22"/>
  <c r="D18" i="22"/>
  <c r="C18" i="22"/>
  <c r="S18" i="22"/>
  <c r="S17" i="22"/>
  <c r="R17" i="22"/>
  <c r="P17" i="22"/>
  <c r="O17" i="22"/>
  <c r="M17" i="22"/>
  <c r="L17" i="22"/>
  <c r="J17" i="22"/>
  <c r="I17" i="22"/>
  <c r="G17" i="22"/>
  <c r="F17" i="22"/>
  <c r="D17" i="22"/>
  <c r="C17" i="22"/>
  <c r="S16" i="22"/>
  <c r="R16" i="22"/>
  <c r="P16" i="22"/>
  <c r="O16" i="22"/>
  <c r="M16" i="22"/>
  <c r="L16" i="22"/>
  <c r="J16" i="22"/>
  <c r="I16" i="22"/>
  <c r="G16" i="22"/>
  <c r="F16" i="22"/>
  <c r="D16" i="22"/>
  <c r="C16" i="22"/>
  <c r="S15" i="22"/>
  <c r="R15" i="22"/>
  <c r="P15" i="22"/>
  <c r="O15" i="22"/>
  <c r="M15" i="22"/>
  <c r="L15" i="22"/>
  <c r="J15" i="22"/>
  <c r="I15" i="22"/>
  <c r="G15" i="22"/>
  <c r="F15" i="22"/>
  <c r="C15" i="22"/>
  <c r="S14" i="22"/>
  <c r="R14" i="22"/>
  <c r="P14" i="22"/>
  <c r="O14" i="22"/>
  <c r="M14" i="22"/>
  <c r="L14" i="22"/>
  <c r="J14" i="22"/>
  <c r="I14" i="22"/>
  <c r="G14" i="22"/>
  <c r="F14" i="22"/>
  <c r="D14" i="22"/>
  <c r="C14" i="22"/>
  <c r="S13" i="22"/>
  <c r="R13" i="22"/>
  <c r="P13" i="22"/>
  <c r="O13" i="22"/>
  <c r="M13" i="22"/>
  <c r="L13" i="22"/>
  <c r="J13" i="22"/>
  <c r="I13" i="22"/>
  <c r="G13" i="22"/>
  <c r="H13" i="22" s="1"/>
  <c r="F13" i="22"/>
  <c r="D13" i="22"/>
  <c r="C13" i="22"/>
  <c r="S12" i="22"/>
  <c r="R12" i="22"/>
  <c r="P12" i="22"/>
  <c r="O12" i="22"/>
  <c r="M12" i="22"/>
  <c r="L12" i="22"/>
  <c r="J12" i="22"/>
  <c r="I12" i="22"/>
  <c r="G12" i="22"/>
  <c r="F12" i="22"/>
  <c r="D12" i="22"/>
  <c r="C12" i="22"/>
  <c r="S11" i="22"/>
  <c r="R11" i="22"/>
  <c r="P11" i="22"/>
  <c r="O11" i="22"/>
  <c r="M11" i="22"/>
  <c r="L11" i="22"/>
  <c r="J11" i="22"/>
  <c r="I11" i="22"/>
  <c r="G11" i="22"/>
  <c r="F11" i="22"/>
  <c r="D11" i="22"/>
  <c r="C11" i="22"/>
  <c r="S10" i="22"/>
  <c r="R10" i="22"/>
  <c r="P10" i="22"/>
  <c r="O10" i="22"/>
  <c r="M10" i="22"/>
  <c r="L10" i="22"/>
  <c r="J10" i="22"/>
  <c r="I10" i="22"/>
  <c r="G10" i="22"/>
  <c r="F10" i="22"/>
  <c r="D10" i="22"/>
  <c r="C10" i="22"/>
  <c r="S9" i="22"/>
  <c r="R9" i="22"/>
  <c r="P9" i="22"/>
  <c r="O9" i="22"/>
  <c r="M9" i="22"/>
  <c r="L9" i="22"/>
  <c r="J9" i="22"/>
  <c r="I9" i="22"/>
  <c r="G9" i="22"/>
  <c r="F9" i="22"/>
  <c r="D9" i="22"/>
  <c r="C9" i="22"/>
  <c r="S8" i="22"/>
  <c r="R8" i="22"/>
  <c r="P8" i="22"/>
  <c r="O8" i="22"/>
  <c r="M8" i="22"/>
  <c r="L8" i="22"/>
  <c r="J8" i="22"/>
  <c r="I8" i="22"/>
  <c r="G8" i="22"/>
  <c r="F8" i="22"/>
  <c r="D8" i="22"/>
  <c r="C8" i="22"/>
  <c r="S7" i="22"/>
  <c r="R7" i="22"/>
  <c r="P7" i="22"/>
  <c r="O7" i="22"/>
  <c r="M7" i="22"/>
  <c r="L7" i="22"/>
  <c r="J7" i="22"/>
  <c r="I7" i="22"/>
  <c r="G7" i="22"/>
  <c r="F7" i="22"/>
  <c r="D7" i="22"/>
  <c r="C7" i="22"/>
  <c r="S6" i="22"/>
  <c r="R6" i="22"/>
  <c r="P6" i="22"/>
  <c r="O6" i="22"/>
  <c r="M6" i="22"/>
  <c r="L6" i="22"/>
  <c r="J6" i="22"/>
  <c r="I6" i="22"/>
  <c r="G6" i="22"/>
  <c r="F6" i="22"/>
  <c r="D6" i="22"/>
  <c r="C6" i="22"/>
  <c r="T13" i="22" l="1"/>
  <c r="J103" i="40"/>
  <c r="J56" i="40"/>
  <c r="J58" i="40"/>
  <c r="J107" i="40"/>
  <c r="J60" i="40"/>
  <c r="J109" i="40"/>
  <c r="J62" i="40"/>
  <c r="J111" i="40"/>
  <c r="J88" i="40"/>
  <c r="J41" i="40"/>
  <c r="J137" i="40"/>
  <c r="J90" i="40"/>
  <c r="J65" i="40"/>
  <c r="J114" i="40"/>
  <c r="J108" i="40"/>
  <c r="J63" i="40"/>
  <c r="J67" i="40"/>
  <c r="J64" i="40"/>
  <c r="J113" i="40"/>
  <c r="J127" i="40"/>
  <c r="J82" i="40"/>
  <c r="J131" i="40"/>
  <c r="J37" i="40"/>
  <c r="J86" i="40"/>
  <c r="J135" i="40"/>
  <c r="J43" i="40"/>
  <c r="J55" i="40"/>
  <c r="J104" i="40"/>
  <c r="J106" i="40"/>
  <c r="J59" i="40"/>
  <c r="J110" i="40"/>
  <c r="J40" i="40"/>
  <c r="J136" i="40"/>
  <c r="J89" i="40"/>
  <c r="J42" i="40"/>
  <c r="J138" i="40"/>
  <c r="J66" i="40"/>
  <c r="J31" i="40"/>
  <c r="J80" i="40"/>
  <c r="J35" i="40"/>
  <c r="J84" i="40"/>
  <c r="J133" i="40"/>
  <c r="J39" i="40"/>
  <c r="J139" i="40"/>
  <c r="J112" i="40"/>
  <c r="J61" i="40"/>
  <c r="J79" i="40"/>
  <c r="J32" i="40"/>
  <c r="J128" i="40"/>
  <c r="J34" i="40"/>
  <c r="J130" i="40"/>
  <c r="J83" i="40"/>
  <c r="J36" i="40"/>
  <c r="J132" i="40"/>
  <c r="J85" i="40"/>
  <c r="J38" i="40"/>
  <c r="J134" i="40"/>
  <c r="J87" i="40"/>
  <c r="J91" i="40"/>
  <c r="J68" i="40"/>
  <c r="J105" i="40"/>
  <c r="J44" i="40"/>
  <c r="J140" i="40"/>
  <c r="J33" i="40"/>
  <c r="J129" i="40"/>
  <c r="J92" i="40"/>
  <c r="J57" i="40"/>
  <c r="J81" i="40"/>
  <c r="J115" i="40"/>
  <c r="J116" i="40"/>
  <c r="N16" i="22"/>
  <c r="T18" i="22"/>
  <c r="H9" i="22"/>
  <c r="T9" i="22"/>
  <c r="T16" i="22"/>
  <c r="T17" i="22"/>
  <c r="H15" i="22"/>
  <c r="T15" i="22"/>
  <c r="T14" i="22"/>
  <c r="N14" i="22"/>
  <c r="T8" i="22"/>
  <c r="N8" i="22"/>
  <c r="N18" i="22"/>
  <c r="T12" i="22"/>
  <c r="N12" i="22"/>
  <c r="H11" i="22"/>
  <c r="T11" i="22"/>
  <c r="T10" i="22"/>
  <c r="N10" i="22"/>
  <c r="T6" i="22"/>
  <c r="N6" i="22"/>
  <c r="T19" i="22"/>
  <c r="N19" i="22"/>
  <c r="H7" i="22"/>
  <c r="T7" i="22"/>
  <c r="Q6" i="22"/>
  <c r="Q8" i="22"/>
  <c r="Q10" i="22"/>
  <c r="Q12" i="22"/>
  <c r="Q14" i="22"/>
  <c r="Q16" i="22"/>
  <c r="Q18" i="22"/>
  <c r="Q19" i="22"/>
  <c r="Q9" i="22"/>
  <c r="Q11" i="22"/>
  <c r="Q13" i="22"/>
  <c r="Q15" i="22"/>
  <c r="Q17" i="22"/>
  <c r="Q7" i="22"/>
  <c r="H6" i="22"/>
  <c r="N7" i="22"/>
  <c r="H8" i="22"/>
  <c r="N9" i="22"/>
  <c r="H10" i="22"/>
  <c r="N11" i="22"/>
  <c r="H12" i="22"/>
  <c r="N13" i="22"/>
  <c r="H14" i="22"/>
  <c r="N15" i="22"/>
  <c r="H16" i="22"/>
  <c r="N17" i="22"/>
  <c r="K18" i="22"/>
  <c r="H17" i="22"/>
  <c r="K7" i="22"/>
  <c r="K9" i="22"/>
  <c r="K11" i="22"/>
  <c r="K13" i="22"/>
  <c r="K15" i="22"/>
  <c r="K17" i="22"/>
  <c r="K8" i="22"/>
  <c r="K10" i="22"/>
  <c r="K12" i="22"/>
  <c r="K14" i="22"/>
  <c r="K16" i="22"/>
  <c r="K6" i="22"/>
  <c r="K19" i="22"/>
  <c r="H18" i="22"/>
  <c r="H19" i="22"/>
  <c r="E6" i="22"/>
  <c r="E8" i="22"/>
  <c r="E10" i="22"/>
  <c r="E12" i="22"/>
  <c r="E14" i="22"/>
  <c r="E16" i="22"/>
  <c r="E18" i="22"/>
  <c r="E19" i="22"/>
  <c r="E7" i="22"/>
  <c r="E9" i="22"/>
  <c r="E11" i="22"/>
  <c r="E13" i="22"/>
  <c r="E15" i="22"/>
  <c r="E17" i="22"/>
  <c r="AC5" i="20"/>
  <c r="G459" i="24" s="1"/>
  <c r="AB5" i="20"/>
  <c r="F459" i="24" s="1"/>
  <c r="AC31" i="19"/>
  <c r="AB31" i="19"/>
  <c r="AC30" i="19"/>
  <c r="AB30" i="19"/>
  <c r="AC29" i="19"/>
  <c r="AB29" i="19"/>
  <c r="AC28" i="19"/>
  <c r="AB28" i="19"/>
  <c r="AC27" i="19"/>
  <c r="AB27" i="19"/>
  <c r="AC26" i="19"/>
  <c r="AB26" i="19"/>
  <c r="AC25" i="19"/>
  <c r="AB25" i="19"/>
  <c r="AC24" i="19"/>
  <c r="AB24" i="19"/>
  <c r="AC23" i="19"/>
  <c r="AB23" i="19"/>
  <c r="AC22" i="19"/>
  <c r="AB22" i="19"/>
  <c r="AC21" i="19"/>
  <c r="AB21" i="19"/>
  <c r="AC20" i="19"/>
  <c r="AB20" i="19"/>
  <c r="AC19" i="19"/>
  <c r="AB19" i="19"/>
  <c r="AC18" i="19"/>
  <c r="G215" i="24" s="1"/>
  <c r="AB18" i="19"/>
  <c r="F215" i="24" s="1"/>
  <c r="AC17" i="19"/>
  <c r="G255" i="24" s="1"/>
  <c r="AB17" i="19"/>
  <c r="F255" i="24" s="1"/>
  <c r="AC16" i="19"/>
  <c r="G274" i="24" s="1"/>
  <c r="AB16" i="19"/>
  <c r="F274" i="24" s="1"/>
  <c r="AC15" i="19"/>
  <c r="G70" i="24" s="1"/>
  <c r="AB15" i="19"/>
  <c r="F70" i="24" s="1"/>
  <c r="AC14" i="19"/>
  <c r="G233" i="24" s="1"/>
  <c r="AB14" i="19"/>
  <c r="F233" i="24" s="1"/>
  <c r="AC13" i="19"/>
  <c r="G91" i="24" s="1"/>
  <c r="AB13" i="19"/>
  <c r="F91" i="24" s="1"/>
  <c r="AC12" i="19"/>
  <c r="G77" i="24" s="1"/>
  <c r="AB12" i="19"/>
  <c r="F77" i="24" s="1"/>
  <c r="AC11" i="19"/>
  <c r="G312" i="24" s="1"/>
  <c r="AB11" i="19"/>
  <c r="F312" i="24" s="1"/>
  <c r="AC10" i="19"/>
  <c r="G90" i="24" s="1"/>
  <c r="AB10" i="19"/>
  <c r="F90" i="24" s="1"/>
  <c r="AC9" i="19"/>
  <c r="G164" i="24" s="1"/>
  <c r="AB9" i="19"/>
  <c r="F164" i="24" s="1"/>
  <c r="AC8" i="19"/>
  <c r="G271" i="24" s="1"/>
  <c r="AB8" i="19"/>
  <c r="F271" i="24" s="1"/>
  <c r="AC7" i="19"/>
  <c r="G144" i="24" s="1"/>
  <c r="AB7" i="19"/>
  <c r="F144" i="24" s="1"/>
  <c r="AC6" i="19"/>
  <c r="G160" i="24" s="1"/>
  <c r="AB6" i="19"/>
  <c r="F160" i="24" s="1"/>
  <c r="AC5" i="19"/>
  <c r="G89" i="24" s="1"/>
  <c r="AB5" i="19"/>
  <c r="F89" i="24" s="1"/>
  <c r="AC24" i="18"/>
  <c r="G110" i="24" s="1"/>
  <c r="AB24" i="18"/>
  <c r="F110" i="24" s="1"/>
  <c r="AC23" i="18"/>
  <c r="G232" i="24" s="1"/>
  <c r="AB23" i="18"/>
  <c r="F232" i="24" s="1"/>
  <c r="AC22" i="18"/>
  <c r="G362" i="24" s="1"/>
  <c r="AB22" i="18"/>
  <c r="F362" i="24" s="1"/>
  <c r="AC21" i="18"/>
  <c r="G372" i="24" s="1"/>
  <c r="AB21" i="18"/>
  <c r="F372" i="24" s="1"/>
  <c r="AC20" i="18"/>
  <c r="G263" i="24" s="1"/>
  <c r="AB20" i="18"/>
  <c r="F263" i="24" s="1"/>
  <c r="AC19" i="18"/>
  <c r="G477" i="24" s="1"/>
  <c r="AB19" i="18"/>
  <c r="F477" i="24" s="1"/>
  <c r="AC18" i="18"/>
  <c r="G340" i="24" s="1"/>
  <c r="AB18" i="18"/>
  <c r="F340" i="24" s="1"/>
  <c r="AC17" i="18"/>
  <c r="G35" i="24" s="1"/>
  <c r="AB17" i="18"/>
  <c r="F35" i="24" s="1"/>
  <c r="AC16" i="18"/>
  <c r="G434" i="24" s="1"/>
  <c r="AB16" i="18"/>
  <c r="F434" i="24" s="1"/>
  <c r="AC15" i="18"/>
  <c r="G391" i="24" s="1"/>
  <c r="AB15" i="18"/>
  <c r="F391" i="24" s="1"/>
  <c r="AC14" i="18"/>
  <c r="G254" i="24" s="1"/>
  <c r="AB14" i="18"/>
  <c r="F254" i="24" s="1"/>
  <c r="AC13" i="18"/>
  <c r="G248" i="24" s="1"/>
  <c r="AB13" i="18"/>
  <c r="F248" i="24" s="1"/>
  <c r="AC12" i="18"/>
  <c r="G305" i="24" s="1"/>
  <c r="AB12" i="18"/>
  <c r="F305" i="24" s="1"/>
  <c r="AC11" i="18"/>
  <c r="G333" i="24" s="1"/>
  <c r="AB11" i="18"/>
  <c r="F333" i="24" s="1"/>
  <c r="AC10" i="18"/>
  <c r="G192" i="24" s="1"/>
  <c r="AB10" i="18"/>
  <c r="F192" i="24" s="1"/>
  <c r="AC9" i="18"/>
  <c r="G418" i="24" s="1"/>
  <c r="AB9" i="18"/>
  <c r="F418" i="24" s="1"/>
  <c r="AC8" i="18"/>
  <c r="G311" i="24" s="1"/>
  <c r="AB8" i="18"/>
  <c r="F311" i="24" s="1"/>
  <c r="AC7" i="18"/>
  <c r="G457" i="24" s="1"/>
  <c r="AB7" i="18"/>
  <c r="F457" i="24" s="1"/>
  <c r="AC6" i="18"/>
  <c r="G69" i="24" s="1"/>
  <c r="AB6" i="18"/>
  <c r="F69" i="24" s="1"/>
  <c r="AC5" i="18"/>
  <c r="G433" i="24" s="1"/>
  <c r="AB5" i="18"/>
  <c r="F433" i="24" s="1"/>
  <c r="AC37" i="17"/>
  <c r="AB37" i="17"/>
  <c r="AC36" i="17"/>
  <c r="AB36" i="17"/>
  <c r="AC35" i="17"/>
  <c r="G34" i="24" s="1"/>
  <c r="AB35" i="17"/>
  <c r="F34" i="24" s="1"/>
  <c r="AC34" i="17"/>
  <c r="G147" i="24" s="1"/>
  <c r="AB34" i="17"/>
  <c r="F147" i="24" s="1"/>
  <c r="AC33" i="17"/>
  <c r="G88" i="24" s="1"/>
  <c r="AB33" i="17"/>
  <c r="F88" i="24" s="1"/>
  <c r="AC32" i="17"/>
  <c r="G262" i="24" s="1"/>
  <c r="AB32" i="17"/>
  <c r="F262" i="24" s="1"/>
  <c r="AC31" i="17"/>
  <c r="G98" i="24" s="1"/>
  <c r="AB31" i="17"/>
  <c r="F98" i="24" s="1"/>
  <c r="AC30" i="17"/>
  <c r="G109" i="24" s="1"/>
  <c r="AB30" i="17"/>
  <c r="F109" i="24" s="1"/>
  <c r="AC29" i="17"/>
  <c r="G470" i="24" s="1"/>
  <c r="AB29" i="17"/>
  <c r="F470" i="24" s="1"/>
  <c r="AC28" i="17"/>
  <c r="G210" i="24" s="1"/>
  <c r="AB28" i="17"/>
  <c r="F210" i="24" s="1"/>
  <c r="AC27" i="17"/>
  <c r="G369" i="24" s="1"/>
  <c r="AB27" i="17"/>
  <c r="F369" i="24" s="1"/>
  <c r="AC26" i="17"/>
  <c r="G355" i="24" s="1"/>
  <c r="AB26" i="17"/>
  <c r="F355" i="24" s="1"/>
  <c r="AC25" i="17"/>
  <c r="G365" i="24" s="1"/>
  <c r="AB25" i="17"/>
  <c r="F365" i="24" s="1"/>
  <c r="AC24" i="17"/>
  <c r="G201" i="24" s="1"/>
  <c r="AB24" i="17"/>
  <c r="F201" i="24" s="1"/>
  <c r="AC23" i="17"/>
  <c r="G231" i="24" s="1"/>
  <c r="AB23" i="17"/>
  <c r="F231" i="24" s="1"/>
  <c r="AC22" i="17"/>
  <c r="G214" i="24" s="1"/>
  <c r="AB22" i="17"/>
  <c r="F214" i="24" s="1"/>
  <c r="AC21" i="17"/>
  <c r="G451" i="24" s="1"/>
  <c r="AB21" i="17"/>
  <c r="F451" i="24" s="1"/>
  <c r="AC20" i="17"/>
  <c r="G207" i="24" s="1"/>
  <c r="AB20" i="17"/>
  <c r="F207" i="24" s="1"/>
  <c r="AC19" i="17"/>
  <c r="G97" i="24" s="1"/>
  <c r="AB19" i="17"/>
  <c r="F97" i="24" s="1"/>
  <c r="AC18" i="17"/>
  <c r="G253" i="24" s="1"/>
  <c r="AB18" i="17"/>
  <c r="F253" i="24" s="1"/>
  <c r="AC17" i="17"/>
  <c r="G217" i="24" s="1"/>
  <c r="AB17" i="17"/>
  <c r="F217" i="24" s="1"/>
  <c r="AC16" i="17"/>
  <c r="G68" i="24" s="1"/>
  <c r="AB16" i="17"/>
  <c r="F68" i="24" s="1"/>
  <c r="AC15" i="17"/>
  <c r="G155" i="24" s="1"/>
  <c r="AB15" i="17"/>
  <c r="F155" i="24" s="1"/>
  <c r="AC14" i="17"/>
  <c r="G285" i="24" s="1"/>
  <c r="AB14" i="17"/>
  <c r="F285" i="24" s="1"/>
  <c r="AC13" i="17"/>
  <c r="G279" i="24" s="1"/>
  <c r="AB13" i="17"/>
  <c r="F279" i="24" s="1"/>
  <c r="AC12" i="17"/>
  <c r="G183" i="24" s="1"/>
  <c r="AB12" i="17"/>
  <c r="F183" i="24" s="1"/>
  <c r="AC11" i="17"/>
  <c r="G61" i="24" s="1"/>
  <c r="AB11" i="17"/>
  <c r="F61" i="24" s="1"/>
  <c r="AC10" i="17"/>
  <c r="G154" i="24" s="1"/>
  <c r="AB10" i="17"/>
  <c r="F154" i="24" s="1"/>
  <c r="AC9" i="17"/>
  <c r="G229" i="24" s="1"/>
  <c r="AB9" i="17"/>
  <c r="F229" i="24" s="1"/>
  <c r="AC8" i="17"/>
  <c r="G48" i="24" s="1"/>
  <c r="AB8" i="17"/>
  <c r="F48" i="24" s="1"/>
  <c r="AC7" i="17"/>
  <c r="G121" i="24" s="1"/>
  <c r="AB7" i="17"/>
  <c r="F121" i="24" s="1"/>
  <c r="AC6" i="17"/>
  <c r="G228" i="24" s="1"/>
  <c r="AB6" i="17"/>
  <c r="F228" i="24" s="1"/>
  <c r="AC5" i="17"/>
  <c r="G444" i="24" s="1"/>
  <c r="AB5" i="17"/>
  <c r="F444" i="24" s="1"/>
  <c r="AC25" i="16"/>
  <c r="AB25" i="16"/>
  <c r="AC24" i="16"/>
  <c r="AB24" i="16"/>
  <c r="AC23" i="16"/>
  <c r="G443" i="24" s="1"/>
  <c r="AB23" i="16"/>
  <c r="F443" i="24" s="1"/>
  <c r="AC22" i="16"/>
  <c r="G401" i="24" s="1"/>
  <c r="AB22" i="16"/>
  <c r="F401" i="24" s="1"/>
  <c r="AC21" i="16"/>
  <c r="G163" i="24" s="1"/>
  <c r="AB21" i="16"/>
  <c r="F163" i="24" s="1"/>
  <c r="AC20" i="16"/>
  <c r="G336" i="24" s="1"/>
  <c r="AB20" i="16"/>
  <c r="F336" i="24" s="1"/>
  <c r="AC19" i="16"/>
  <c r="G439" i="24" s="1"/>
  <c r="AB19" i="16"/>
  <c r="F439" i="24" s="1"/>
  <c r="AC18" i="16"/>
  <c r="G65" i="24" s="1"/>
  <c r="AB18" i="16"/>
  <c r="F65" i="24" s="1"/>
  <c r="AC17" i="16"/>
  <c r="G328" i="24" s="1"/>
  <c r="AB17" i="16"/>
  <c r="F328" i="24" s="1"/>
  <c r="AC16" i="16"/>
  <c r="G486" i="24" s="1"/>
  <c r="AB16" i="16"/>
  <c r="F486" i="24" s="1"/>
  <c r="AC15" i="16"/>
  <c r="G435" i="24" s="1"/>
  <c r="AB15" i="16"/>
  <c r="F435" i="24" s="1"/>
  <c r="AC14" i="16"/>
  <c r="G465" i="24" s="1"/>
  <c r="AB14" i="16"/>
  <c r="F465" i="24" s="1"/>
  <c r="AC13" i="16"/>
  <c r="G137" i="24" s="1"/>
  <c r="AB13" i="16"/>
  <c r="F137" i="24" s="1"/>
  <c r="AC12" i="16"/>
  <c r="G481" i="24" s="1"/>
  <c r="AB12" i="16"/>
  <c r="F481" i="24" s="1"/>
  <c r="AC11" i="16"/>
  <c r="G209" i="24" s="1"/>
  <c r="AB11" i="16"/>
  <c r="F209" i="24" s="1"/>
  <c r="AC10" i="16"/>
  <c r="G464" i="24" s="1"/>
  <c r="AB10" i="16"/>
  <c r="F464" i="24" s="1"/>
  <c r="AC9" i="16"/>
  <c r="G335" i="24" s="1"/>
  <c r="AB9" i="16"/>
  <c r="F335" i="24" s="1"/>
  <c r="AC8" i="16"/>
  <c r="G339" i="24" s="1"/>
  <c r="AB8" i="16"/>
  <c r="F339" i="24" s="1"/>
  <c r="AC7" i="16"/>
  <c r="G378" i="24" s="1"/>
  <c r="AB7" i="16"/>
  <c r="F378" i="24" s="1"/>
  <c r="AC6" i="16"/>
  <c r="G442" i="24" s="1"/>
  <c r="AB6" i="16"/>
  <c r="F442" i="24" s="1"/>
  <c r="AC5" i="16"/>
  <c r="G461" i="24" s="1"/>
  <c r="AB5" i="16"/>
  <c r="F461" i="24" s="1"/>
  <c r="AC93" i="15"/>
  <c r="AB93" i="15"/>
  <c r="AC92" i="15"/>
  <c r="AB92" i="15"/>
  <c r="AC91" i="15"/>
  <c r="AB91" i="15"/>
  <c r="AC90" i="15"/>
  <c r="AB90" i="15"/>
  <c r="AC89" i="15"/>
  <c r="AB89" i="15"/>
  <c r="AC88" i="15"/>
  <c r="AB88" i="15"/>
  <c r="AC87" i="15"/>
  <c r="AB87" i="15"/>
  <c r="AC86" i="15"/>
  <c r="AB86" i="15"/>
  <c r="AC85" i="15"/>
  <c r="AB85" i="15"/>
  <c r="AC84" i="15"/>
  <c r="AB84" i="15"/>
  <c r="AC83" i="15"/>
  <c r="AB83" i="15"/>
  <c r="AC82" i="15"/>
  <c r="AB82" i="15"/>
  <c r="AC81" i="15"/>
  <c r="G125" i="24" s="1"/>
  <c r="AB81" i="15"/>
  <c r="F125" i="24" s="1"/>
  <c r="AC80" i="15"/>
  <c r="G37" i="24" s="1"/>
  <c r="AB80" i="15"/>
  <c r="F37" i="24" s="1"/>
  <c r="AC79" i="15"/>
  <c r="G108" i="24" s="1"/>
  <c r="AB79" i="15"/>
  <c r="F108" i="24" s="1"/>
  <c r="AC78" i="15"/>
  <c r="G9" i="24" s="1"/>
  <c r="AB78" i="15"/>
  <c r="F9" i="24" s="1"/>
  <c r="AC77" i="15"/>
  <c r="G176" i="24" s="1"/>
  <c r="AB77" i="15"/>
  <c r="F176" i="24" s="1"/>
  <c r="AC76" i="15"/>
  <c r="G23" i="24" s="1"/>
  <c r="AB76" i="15"/>
  <c r="F23" i="24" s="1"/>
  <c r="AC75" i="15"/>
  <c r="G54" i="24" s="1"/>
  <c r="AB75" i="15"/>
  <c r="F54" i="24" s="1"/>
  <c r="AC74" i="15"/>
  <c r="G396" i="24" s="1"/>
  <c r="AB74" i="15"/>
  <c r="F396" i="24" s="1"/>
  <c r="AC73" i="15"/>
  <c r="G41" i="24" s="1"/>
  <c r="AB73" i="15"/>
  <c r="F41" i="24" s="1"/>
  <c r="AC72" i="15"/>
  <c r="G200" i="24" s="1"/>
  <c r="AB72" i="15"/>
  <c r="F200" i="24" s="1"/>
  <c r="AC71" i="15"/>
  <c r="G153" i="24" s="1"/>
  <c r="AB71" i="15"/>
  <c r="F153" i="24" s="1"/>
  <c r="AC70" i="15"/>
  <c r="G13" i="24" s="1"/>
  <c r="AB70" i="15"/>
  <c r="F13" i="24" s="1"/>
  <c r="AC69" i="15"/>
  <c r="G96" i="24" s="1"/>
  <c r="AB69" i="15"/>
  <c r="F96" i="24" s="1"/>
  <c r="AC68" i="15"/>
  <c r="G12" i="24" s="1"/>
  <c r="AB68" i="15"/>
  <c r="F12" i="24" s="1"/>
  <c r="AC67" i="15"/>
  <c r="G10" i="24" s="1"/>
  <c r="AB67" i="15"/>
  <c r="F10" i="24" s="1"/>
  <c r="AC66" i="15"/>
  <c r="G82" i="24" s="1"/>
  <c r="AB66" i="15"/>
  <c r="F82" i="24" s="1"/>
  <c r="AC65" i="15"/>
  <c r="G103" i="24" s="1"/>
  <c r="AB65" i="15"/>
  <c r="F103" i="24" s="1"/>
  <c r="AC64" i="15"/>
  <c r="G120" i="24" s="1"/>
  <c r="AB64" i="15"/>
  <c r="F120" i="24" s="1"/>
  <c r="AC63" i="15"/>
  <c r="G76" i="24" s="1"/>
  <c r="AB63" i="15"/>
  <c r="F76" i="24" s="1"/>
  <c r="AC62" i="15"/>
  <c r="G219" i="24" s="1"/>
  <c r="AB62" i="15"/>
  <c r="F219" i="24" s="1"/>
  <c r="AC61" i="15"/>
  <c r="G112" i="24" s="1"/>
  <c r="AB61" i="15"/>
  <c r="F112" i="24" s="1"/>
  <c r="AC60" i="15"/>
  <c r="G22" i="24" s="1"/>
  <c r="AB60" i="15"/>
  <c r="F22" i="24" s="1"/>
  <c r="AC59" i="15"/>
  <c r="G29" i="24" s="1"/>
  <c r="AB59" i="15"/>
  <c r="F29" i="24" s="1"/>
  <c r="AC58" i="15"/>
  <c r="G95" i="24" s="1"/>
  <c r="AB58" i="15"/>
  <c r="F95" i="24" s="1"/>
  <c r="AC57" i="15"/>
  <c r="G143" i="24" s="1"/>
  <c r="AB57" i="15"/>
  <c r="F143" i="24" s="1"/>
  <c r="AC56" i="15"/>
  <c r="G230" i="24" s="1"/>
  <c r="AB56" i="15"/>
  <c r="F230" i="24" s="1"/>
  <c r="AC55" i="15"/>
  <c r="G21" i="24" s="1"/>
  <c r="AB55" i="15"/>
  <c r="F21" i="24" s="1"/>
  <c r="AC54" i="15"/>
  <c r="G168" i="24" s="1"/>
  <c r="AB54" i="15"/>
  <c r="F168" i="24" s="1"/>
  <c r="AC53" i="15"/>
  <c r="G412" i="24" s="1"/>
  <c r="AB53" i="15"/>
  <c r="F412" i="24" s="1"/>
  <c r="AC52" i="15"/>
  <c r="G480" i="24" s="1"/>
  <c r="AB52" i="15"/>
  <c r="F480" i="24" s="1"/>
  <c r="AC51" i="15"/>
  <c r="G469" i="24" s="1"/>
  <c r="AB51" i="15"/>
  <c r="F469" i="24" s="1"/>
  <c r="AC50" i="15"/>
  <c r="G278" i="24" s="1"/>
  <c r="AB50" i="15"/>
  <c r="F278" i="24" s="1"/>
  <c r="AC49" i="15"/>
  <c r="G490" i="24" s="1"/>
  <c r="AB49" i="15"/>
  <c r="F490" i="24" s="1"/>
  <c r="AC48" i="15"/>
  <c r="G361" i="24" s="1"/>
  <c r="AB48" i="15"/>
  <c r="F361" i="24" s="1"/>
  <c r="AC47" i="15"/>
  <c r="G338" i="24" s="1"/>
  <c r="AB47" i="15"/>
  <c r="F338" i="24" s="1"/>
  <c r="AC46" i="15"/>
  <c r="G243" i="24" s="1"/>
  <c r="AB46" i="15"/>
  <c r="F243" i="24" s="1"/>
  <c r="AC45" i="15"/>
  <c r="G411" i="24" s="1"/>
  <c r="AB45" i="15"/>
  <c r="F411" i="24" s="1"/>
  <c r="AC44" i="15"/>
  <c r="G347" i="24" s="1"/>
  <c r="AB44" i="15"/>
  <c r="F347" i="24" s="1"/>
  <c r="AC43" i="15"/>
  <c r="G204" i="24" s="1"/>
  <c r="AB43" i="15"/>
  <c r="F204" i="24" s="1"/>
  <c r="AC42" i="15"/>
  <c r="G399" i="24" s="1"/>
  <c r="AB42" i="15"/>
  <c r="F399" i="24" s="1"/>
  <c r="AC41" i="15"/>
  <c r="G334" i="24" s="1"/>
  <c r="AB41" i="15"/>
  <c r="F334" i="24" s="1"/>
  <c r="AC40" i="15"/>
  <c r="G133" i="24" s="1"/>
  <c r="AB40" i="15"/>
  <c r="F133" i="24" s="1"/>
  <c r="AC39" i="15"/>
  <c r="G332" i="24" s="1"/>
  <c r="AB39" i="15"/>
  <c r="F332" i="24" s="1"/>
  <c r="AC38" i="15"/>
  <c r="G152" i="24" s="1"/>
  <c r="AB38" i="15"/>
  <c r="F152" i="24" s="1"/>
  <c r="AC37" i="15"/>
  <c r="G398" i="24" s="1"/>
  <c r="AB37" i="15"/>
  <c r="F398" i="24" s="1"/>
  <c r="AC36" i="15"/>
  <c r="G426" i="24" s="1"/>
  <c r="AB36" i="15"/>
  <c r="F426" i="24" s="1"/>
  <c r="AC35" i="15"/>
  <c r="G293" i="24" s="1"/>
  <c r="AB35" i="15"/>
  <c r="F293" i="24" s="1"/>
  <c r="AC34" i="15"/>
  <c r="G417" i="24" s="1"/>
  <c r="AB34" i="15"/>
  <c r="F417" i="24" s="1"/>
  <c r="AC33" i="15"/>
  <c r="G119" i="24" s="1"/>
  <c r="AB33" i="15"/>
  <c r="F119" i="24" s="1"/>
  <c r="AC32" i="15"/>
  <c r="G400" i="24" s="1"/>
  <c r="AB32" i="15"/>
  <c r="F400" i="24" s="1"/>
  <c r="AC31" i="15"/>
  <c r="G390" i="24" s="1"/>
  <c r="AB31" i="15"/>
  <c r="F390" i="24" s="1"/>
  <c r="AC30" i="15"/>
  <c r="G425" i="24" s="1"/>
  <c r="AB30" i="15"/>
  <c r="F425" i="24" s="1"/>
  <c r="AC29" i="15"/>
  <c r="G261" i="24" s="1"/>
  <c r="AB29" i="15"/>
  <c r="F261" i="24" s="1"/>
  <c r="AC28" i="15"/>
  <c r="G424" i="24" s="1"/>
  <c r="AB28" i="15"/>
  <c r="F424" i="24" s="1"/>
  <c r="AC27" i="15"/>
  <c r="G327" i="24" s="1"/>
  <c r="AB27" i="15"/>
  <c r="F327" i="24" s="1"/>
  <c r="AC26" i="15"/>
  <c r="G416" i="24" s="1"/>
  <c r="AB26" i="15"/>
  <c r="F416" i="24" s="1"/>
  <c r="AC25" i="15"/>
  <c r="G360" i="24" s="1"/>
  <c r="AB25" i="15"/>
  <c r="F360" i="24" s="1"/>
  <c r="AC24" i="15"/>
  <c r="G167" i="24" s="1"/>
  <c r="AB24" i="15"/>
  <c r="F167" i="24" s="1"/>
  <c r="AC23" i="15"/>
  <c r="G247" i="24" s="1"/>
  <c r="AB23" i="15"/>
  <c r="F247" i="24" s="1"/>
  <c r="AC22" i="15"/>
  <c r="G377" i="24" s="1"/>
  <c r="AB22" i="15"/>
  <c r="F377" i="24" s="1"/>
  <c r="AC21" i="15"/>
  <c r="G208" i="24" s="1"/>
  <c r="AB21" i="15"/>
  <c r="F208" i="24" s="1"/>
  <c r="AC20" i="15"/>
  <c r="G146" i="24" s="1"/>
  <c r="AB20" i="15"/>
  <c r="F146" i="24" s="1"/>
  <c r="AC19" i="15"/>
  <c r="G292" i="24" s="1"/>
  <c r="AB19" i="15"/>
  <c r="F292" i="24" s="1"/>
  <c r="AC18" i="15"/>
  <c r="G386" i="24" s="1"/>
  <c r="AB18" i="15"/>
  <c r="F386" i="24" s="1"/>
  <c r="AC17" i="15"/>
  <c r="G186" i="24" s="1"/>
  <c r="AB17" i="15"/>
  <c r="F186" i="24" s="1"/>
  <c r="AC16" i="15"/>
  <c r="G227" i="24" s="1"/>
  <c r="AB16" i="15"/>
  <c r="F227" i="24" s="1"/>
  <c r="AC15" i="15"/>
  <c r="G295" i="24" s="1"/>
  <c r="AB15" i="15"/>
  <c r="F295" i="24" s="1"/>
  <c r="AC14" i="15"/>
  <c r="G438" i="24" s="1"/>
  <c r="AB14" i="15"/>
  <c r="F438" i="24" s="1"/>
  <c r="AC13" i="15"/>
  <c r="G385" i="24" s="1"/>
  <c r="AB13" i="15"/>
  <c r="F385" i="24" s="1"/>
  <c r="AC12" i="15"/>
  <c r="G323" i="24" s="1"/>
  <c r="AB12" i="15"/>
  <c r="F323" i="24" s="1"/>
  <c r="AC11" i="15"/>
  <c r="G317" i="24" s="1"/>
  <c r="AB11" i="15"/>
  <c r="F317" i="24" s="1"/>
  <c r="AC10" i="15"/>
  <c r="G242" i="24" s="1"/>
  <c r="AB10" i="15"/>
  <c r="F242" i="24" s="1"/>
  <c r="AC9" i="15"/>
  <c r="G191" i="24" s="1"/>
  <c r="AB9" i="15"/>
  <c r="F191" i="24" s="1"/>
  <c r="AC8" i="15"/>
  <c r="G151" i="24" s="1"/>
  <c r="AB8" i="15"/>
  <c r="F151" i="24" s="1"/>
  <c r="AC7" i="15"/>
  <c r="G291" i="24" s="1"/>
  <c r="AB7" i="15"/>
  <c r="F291" i="24" s="1"/>
  <c r="AC6" i="15"/>
  <c r="G182" i="24" s="1"/>
  <c r="AB6" i="15"/>
  <c r="F182" i="24" s="1"/>
  <c r="AC5" i="15"/>
  <c r="G226" i="24" s="1"/>
  <c r="AB5" i="15"/>
  <c r="F226" i="24" s="1"/>
  <c r="AC150" i="14"/>
  <c r="AB150" i="14"/>
  <c r="AC149" i="14"/>
  <c r="AB149" i="14"/>
  <c r="AC148" i="14"/>
  <c r="AB148" i="14"/>
  <c r="AC147" i="14"/>
  <c r="AB147" i="14"/>
  <c r="AC146" i="14"/>
  <c r="AB146" i="14"/>
  <c r="AC145" i="14"/>
  <c r="AB145" i="14"/>
  <c r="AC144" i="14"/>
  <c r="AB144" i="14"/>
  <c r="AC143" i="14"/>
  <c r="AB143" i="14"/>
  <c r="AC142" i="14"/>
  <c r="AB142" i="14"/>
  <c r="AC141" i="14"/>
  <c r="AB141" i="14"/>
  <c r="AC140" i="14"/>
  <c r="AB140" i="14"/>
  <c r="AC139" i="14"/>
  <c r="G193" i="24" s="1"/>
  <c r="AC138" i="14"/>
  <c r="G28" i="24" s="1"/>
  <c r="AC137" i="14"/>
  <c r="G498" i="24" s="1"/>
  <c r="AC136" i="14"/>
  <c r="G67" i="24" s="1"/>
  <c r="AC135" i="14"/>
  <c r="G111" i="24" s="1"/>
  <c r="AC134" i="14"/>
  <c r="G429" i="24" s="1"/>
  <c r="AC133" i="14"/>
  <c r="G288" i="24" s="1"/>
  <c r="AC132" i="14"/>
  <c r="G79" i="24" s="1"/>
  <c r="AC131" i="14"/>
  <c r="G78" i="24" s="1"/>
  <c r="AC130" i="14"/>
  <c r="G407" i="24" s="1"/>
  <c r="AC129" i="14"/>
  <c r="G211" i="24" s="1"/>
  <c r="AC128" i="14"/>
  <c r="G184" i="24" s="1"/>
  <c r="AC127" i="14"/>
  <c r="G497" i="24" s="1"/>
  <c r="AC126" i="14"/>
  <c r="G45" i="24" s="1"/>
  <c r="AC125" i="14"/>
  <c r="G122" i="24" s="1"/>
  <c r="AC124" i="14"/>
  <c r="G7" i="24" s="1"/>
  <c r="AC123" i="14"/>
  <c r="G113" i="24" s="1"/>
  <c r="AC122" i="14"/>
  <c r="G85" i="24" s="1"/>
  <c r="AC121" i="14"/>
  <c r="G25" i="24" s="1"/>
  <c r="AC120" i="14"/>
  <c r="G220" i="24" s="1"/>
  <c r="AC119" i="14"/>
  <c r="G73" i="24" s="1"/>
  <c r="AC118" i="14"/>
  <c r="G43" i="24" s="1"/>
  <c r="AC117" i="14"/>
  <c r="G206" i="24" s="1"/>
  <c r="AC116" i="14"/>
  <c r="G315" i="24" s="1"/>
  <c r="AC115" i="14"/>
  <c r="G463" i="24" s="1"/>
  <c r="AC114" i="14"/>
  <c r="G428" i="24" s="1"/>
  <c r="AC113" i="14"/>
  <c r="G393" i="24" s="1"/>
  <c r="AC112" i="14"/>
  <c r="G165" i="24" s="1"/>
  <c r="AC111" i="14"/>
  <c r="G499" i="24" s="1"/>
  <c r="AC110" i="14"/>
  <c r="G476" i="24" s="1"/>
  <c r="AC109" i="14"/>
  <c r="G42" i="24" s="1"/>
  <c r="AC108" i="14"/>
  <c r="G383" i="24" s="1"/>
  <c r="AC107" i="14"/>
  <c r="G239" i="24" s="1"/>
  <c r="AC106" i="14"/>
  <c r="G420" i="24" s="1"/>
  <c r="AC105" i="14"/>
  <c r="G50" i="24" s="1"/>
  <c r="AC104" i="14"/>
  <c r="G56" i="24" s="1"/>
  <c r="AC103" i="14"/>
  <c r="G256" i="24" s="1"/>
  <c r="AC102" i="14"/>
  <c r="G118" i="24" s="1"/>
  <c r="AC101" i="14"/>
  <c r="G244" i="24" s="1"/>
  <c r="AC100" i="14"/>
  <c r="G129" i="24" s="1"/>
  <c r="AC99" i="14"/>
  <c r="G281" i="24" s="1"/>
  <c r="AC98" i="14"/>
  <c r="G404" i="24" s="1"/>
  <c r="AC97" i="14"/>
  <c r="G189" i="24" s="1"/>
  <c r="AC96" i="14"/>
  <c r="G264" i="24" s="1"/>
  <c r="AC95" i="14"/>
  <c r="G31" i="24" s="1"/>
  <c r="AC94" i="14"/>
  <c r="G238" i="24" s="1"/>
  <c r="AC93" i="14"/>
  <c r="G218" i="24" s="1"/>
  <c r="AC92" i="14"/>
  <c r="G198" i="24" s="1"/>
  <c r="AC91" i="14"/>
  <c r="G348" i="24" s="1"/>
  <c r="AC90" i="14"/>
  <c r="G318" i="24" s="1"/>
  <c r="AC89" i="14"/>
  <c r="G30" i="24" s="1"/>
  <c r="AC88" i="14"/>
  <c r="G49" i="24" s="1"/>
  <c r="AC87" i="14"/>
  <c r="G142" i="24" s="1"/>
  <c r="AC86" i="14"/>
  <c r="G237" i="24" s="1"/>
  <c r="AC85" i="14"/>
  <c r="G236" i="24" s="1"/>
  <c r="AC84" i="14"/>
  <c r="G277" i="24" s="1"/>
  <c r="AC83" i="14"/>
  <c r="G491" i="24" s="1"/>
  <c r="AC82" i="14"/>
  <c r="G72" i="24" s="1"/>
  <c r="AC81" i="14"/>
  <c r="G131" i="24" s="1"/>
  <c r="AC80" i="14"/>
  <c r="G157" i="24" s="1"/>
  <c r="AC79" i="14"/>
  <c r="G53" i="24" s="1"/>
  <c r="AC78" i="14"/>
  <c r="G6" i="24" s="1"/>
  <c r="AC77" i="14"/>
  <c r="G117" i="24" s="1"/>
  <c r="AC76" i="14"/>
  <c r="G161" i="24" s="1"/>
  <c r="AC75" i="14"/>
  <c r="G20" i="24" s="1"/>
  <c r="AC74" i="14"/>
  <c r="G366" i="24" s="1"/>
  <c r="AC73" i="14"/>
  <c r="G38" i="24" s="1"/>
  <c r="AC72" i="14"/>
  <c r="G197" i="24" s="1"/>
  <c r="AC71" i="14"/>
  <c r="G235" i="24" s="1"/>
  <c r="AC70" i="14"/>
  <c r="G287" i="24" s="1"/>
  <c r="AC69" i="14"/>
  <c r="G419" i="24" s="1"/>
  <c r="AC68" i="14"/>
  <c r="G249" i="24" s="1"/>
  <c r="AC67" i="14"/>
  <c r="G458" i="24" s="1"/>
  <c r="AC66" i="14"/>
  <c r="G141" i="24" s="1"/>
  <c r="AC65" i="14"/>
  <c r="G392" i="24" s="1"/>
  <c r="AC64" i="14"/>
  <c r="G5" i="24" s="1"/>
  <c r="AC63" i="14"/>
  <c r="G500" i="24" s="1"/>
  <c r="AC62" i="14"/>
  <c r="G140" i="24" s="1"/>
  <c r="AC61" i="14"/>
  <c r="G148" i="24" s="1"/>
  <c r="AC60" i="14"/>
  <c r="G126" i="24" s="1"/>
  <c r="AC59" i="14"/>
  <c r="G307" i="24" s="1"/>
  <c r="AC58" i="14"/>
  <c r="G116" i="24" s="1"/>
  <c r="AC57" i="14"/>
  <c r="G24" i="24" s="1"/>
  <c r="AC56" i="14"/>
  <c r="G19" i="24" s="1"/>
  <c r="AC55" i="14"/>
  <c r="G314" i="24" s="1"/>
  <c r="AC54" i="14"/>
  <c r="G71" i="24" s="1"/>
  <c r="AC53" i="14"/>
  <c r="G196" i="24" s="1"/>
  <c r="AC52" i="14"/>
  <c r="G18" i="24" s="1"/>
  <c r="AC51" i="14"/>
  <c r="G195" i="24" s="1"/>
  <c r="AC50" i="14"/>
  <c r="G66" i="24" s="1"/>
  <c r="AC49" i="14"/>
  <c r="G276" i="24" s="1"/>
  <c r="AC48" i="14"/>
  <c r="G370" i="24" s="1"/>
  <c r="AC47" i="14"/>
  <c r="G462" i="24" s="1"/>
  <c r="AC46" i="14"/>
  <c r="G487" i="24" s="1"/>
  <c r="AC45" i="14"/>
  <c r="G36" i="24" s="1"/>
  <c r="AC44" i="14"/>
  <c r="G187" i="24" s="1"/>
  <c r="AC43" i="14"/>
  <c r="G14" i="24" s="1"/>
  <c r="AC42" i="14"/>
  <c r="G63" i="24" s="1"/>
  <c r="AC41" i="14"/>
  <c r="G58" i="24" s="1"/>
  <c r="AC40" i="14"/>
  <c r="G172" i="24" s="1"/>
  <c r="AC39" i="14"/>
  <c r="G427" i="24" s="1"/>
  <c r="AC38" i="14"/>
  <c r="G379" i="24" s="1"/>
  <c r="AC37" i="14"/>
  <c r="G99" i="24" s="1"/>
  <c r="AC36" i="14"/>
  <c r="G84" i="24" s="1"/>
  <c r="AC35" i="14"/>
  <c r="G62" i="24" s="1"/>
  <c r="AC34" i="14"/>
  <c r="G496" i="24" s="1"/>
  <c r="AC33" i="14"/>
  <c r="G406" i="24" s="1"/>
  <c r="AC32" i="14"/>
  <c r="G55" i="24" s="1"/>
  <c r="AC31" i="14"/>
  <c r="G471" i="24" s="1"/>
  <c r="AC30" i="14"/>
  <c r="G306" i="24" s="1"/>
  <c r="AC29" i="14"/>
  <c r="G134" i="24" s="1"/>
  <c r="AC28" i="14"/>
  <c r="G313" i="24" s="1"/>
  <c r="AC27" i="14"/>
  <c r="G446" i="24" s="1"/>
  <c r="AC26" i="14"/>
  <c r="G452" i="24" s="1"/>
  <c r="AC25" i="14"/>
  <c r="G445" i="24" s="1"/>
  <c r="AC24" i="14"/>
  <c r="G105" i="24" s="1"/>
  <c r="AC23" i="14"/>
  <c r="G130" i="24" s="1"/>
  <c r="AC22" i="14"/>
  <c r="G59" i="24" s="1"/>
  <c r="AC21" i="14"/>
  <c r="G177" i="24" s="1"/>
  <c r="AC20" i="14"/>
  <c r="G280" i="24" s="1"/>
  <c r="AC19" i="14"/>
  <c r="G356" i="24" s="1"/>
  <c r="AC18" i="14"/>
  <c r="G83" i="24" s="1"/>
  <c r="AC17" i="14"/>
  <c r="G341" i="24" s="1"/>
  <c r="AC16" i="14"/>
  <c r="G440" i="24" s="1"/>
  <c r="AC15" i="14"/>
  <c r="G128" i="24" s="1"/>
  <c r="AC14" i="14"/>
  <c r="G478" i="24" s="1"/>
  <c r="AC13" i="14"/>
  <c r="G363" i="24" s="1"/>
  <c r="AC12" i="14"/>
  <c r="G156" i="24" s="1"/>
  <c r="AC11" i="14"/>
  <c r="G275" i="24" s="1"/>
  <c r="AC10" i="14"/>
  <c r="G180" i="24" s="1"/>
  <c r="AC9" i="14"/>
  <c r="G202" i="24" s="1"/>
  <c r="AC8" i="14"/>
  <c r="G234" i="24" s="1"/>
  <c r="AC7" i="14"/>
  <c r="G302" i="24" s="1"/>
  <c r="AC6" i="14"/>
  <c r="G115" i="24" s="1"/>
  <c r="AC5" i="14"/>
  <c r="G413" i="24" s="1"/>
  <c r="AC85" i="13"/>
  <c r="G221" i="24" s="1"/>
  <c r="AC84" i="13"/>
  <c r="G40" i="24" s="1"/>
  <c r="AC83" i="13"/>
  <c r="G301" i="24" s="1"/>
  <c r="AC82" i="13"/>
  <c r="G145" i="24" s="1"/>
  <c r="AC81" i="13"/>
  <c r="G27" i="24" s="1"/>
  <c r="AC80" i="13"/>
  <c r="G185" i="24" s="1"/>
  <c r="AC79" i="13"/>
  <c r="G102" i="24" s="1"/>
  <c r="AC78" i="13"/>
  <c r="G47" i="24" s="1"/>
  <c r="AC77" i="13"/>
  <c r="G190" i="24" s="1"/>
  <c r="AC76" i="13"/>
  <c r="G284" i="24" s="1"/>
  <c r="AC75" i="13"/>
  <c r="G114" i="24" s="1"/>
  <c r="AC74" i="13"/>
  <c r="G33" i="24" s="1"/>
  <c r="AC73" i="13"/>
  <c r="G17" i="24" s="1"/>
  <c r="AC72" i="13"/>
  <c r="G225" i="24" s="1"/>
  <c r="AC71" i="13"/>
  <c r="G8" i="24" s="1"/>
  <c r="AC70" i="13"/>
  <c r="G224" i="24" s="1"/>
  <c r="AC69" i="13"/>
  <c r="G26" i="24" s="1"/>
  <c r="AC68" i="13"/>
  <c r="G354" i="24" s="1"/>
  <c r="AC67" i="13"/>
  <c r="G136" i="24" s="1"/>
  <c r="AC66" i="13"/>
  <c r="G75" i="24" s="1"/>
  <c r="AC65" i="13"/>
  <c r="G405" i="24" s="1"/>
  <c r="AC64" i="13"/>
  <c r="G479" i="24" s="1"/>
  <c r="AC63" i="13"/>
  <c r="G260" i="24" s="1"/>
  <c r="AC62" i="13"/>
  <c r="G150" i="24" s="1"/>
  <c r="AC61" i="13"/>
  <c r="G331" i="24" s="1"/>
  <c r="AC60" i="13"/>
  <c r="G299" i="24" s="1"/>
  <c r="AC59" i="13"/>
  <c r="G450" i="24" s="1"/>
  <c r="AC58" i="13"/>
  <c r="G447" i="24" s="1"/>
  <c r="AC57" i="13"/>
  <c r="G203" i="24" s="1"/>
  <c r="AC56" i="13"/>
  <c r="G485" i="24" s="1"/>
  <c r="AC55" i="13"/>
  <c r="G346" i="24" s="1"/>
  <c r="AC54" i="13"/>
  <c r="G213" i="24" s="1"/>
  <c r="AC53" i="13"/>
  <c r="G345" i="24" s="1"/>
  <c r="AC52" i="13"/>
  <c r="G382" i="24" s="1"/>
  <c r="AC51" i="13"/>
  <c r="G188" i="24" s="1"/>
  <c r="AC50" i="13"/>
  <c r="G410" i="24" s="1"/>
  <c r="AC49" i="13"/>
  <c r="G395" i="24" s="1"/>
  <c r="AC48" i="13"/>
  <c r="G468" i="24" s="1"/>
  <c r="AC47" i="13"/>
  <c r="G149" i="24" s="1"/>
  <c r="AC46" i="13"/>
  <c r="G353" i="24" s="1"/>
  <c r="AC45" i="13"/>
  <c r="G123" i="24" s="1"/>
  <c r="AC44" i="13"/>
  <c r="G223" i="24" s="1"/>
  <c r="AC43" i="13"/>
  <c r="G304" i="24" s="1"/>
  <c r="AC42" i="13"/>
  <c r="G139" i="24" s="1"/>
  <c r="AC41" i="13"/>
  <c r="G16" i="24" s="1"/>
  <c r="AC40" i="13"/>
  <c r="G179" i="24" s="1"/>
  <c r="AC39" i="13"/>
  <c r="G87" i="24" s="1"/>
  <c r="AC38" i="13"/>
  <c r="G94" i="24" s="1"/>
  <c r="AC37" i="13"/>
  <c r="G283" i="24" s="1"/>
  <c r="AC36" i="13"/>
  <c r="G290" i="24" s="1"/>
  <c r="AC35" i="13"/>
  <c r="G64" i="24" s="1"/>
  <c r="AC34" i="13"/>
  <c r="G124" i="24" s="1"/>
  <c r="AC33" i="13"/>
  <c r="G171" i="24" s="1"/>
  <c r="AC32" i="13"/>
  <c r="G364" i="24" s="1"/>
  <c r="AC31" i="13"/>
  <c r="G316" i="24" s="1"/>
  <c r="AC30" i="13"/>
  <c r="G15" i="24" s="1"/>
  <c r="AC29" i="13"/>
  <c r="G11" i="24" s="1"/>
  <c r="AC28" i="13"/>
  <c r="G52" i="24" s="1"/>
  <c r="AC27" i="13"/>
  <c r="G330" i="24" s="1"/>
  <c r="AC26" i="13"/>
  <c r="G449" i="24" s="1"/>
  <c r="AC25" i="13"/>
  <c r="G135" i="24" s="1"/>
  <c r="AC24" i="13"/>
  <c r="G175" i="24" s="1"/>
  <c r="AC23" i="13"/>
  <c r="G368" i="24" s="1"/>
  <c r="AC22" i="13"/>
  <c r="G484" i="24" s="1"/>
  <c r="AC21" i="13"/>
  <c r="G294" i="24" s="1"/>
  <c r="AC20" i="13"/>
  <c r="G344" i="24" s="1"/>
  <c r="AC19" i="13"/>
  <c r="G270" i="24" s="1"/>
  <c r="AC18" i="13"/>
  <c r="G81" i="24" s="1"/>
  <c r="AC17" i="13"/>
  <c r="G174" i="24" s="1"/>
  <c r="AC16" i="13"/>
  <c r="G267" i="24" s="1"/>
  <c r="AC15" i="13"/>
  <c r="G437" i="24" s="1"/>
  <c r="AC14" i="13"/>
  <c r="G423" i="24" s="1"/>
  <c r="AC13" i="13"/>
  <c r="G322" i="24" s="1"/>
  <c r="AC12" i="13"/>
  <c r="G252" i="24" s="1"/>
  <c r="AC11" i="13"/>
  <c r="G259" i="24" s="1"/>
  <c r="AC10" i="13"/>
  <c r="G403" i="24" s="1"/>
  <c r="AC9" i="13"/>
  <c r="G205" i="24" s="1"/>
  <c r="AC8" i="13"/>
  <c r="G337" i="24" s="1"/>
  <c r="AC7" i="13"/>
  <c r="G266" i="24" s="1"/>
  <c r="AC6" i="13"/>
  <c r="G432" i="24" s="1"/>
  <c r="AC5" i="13"/>
  <c r="G409" i="24" s="1"/>
  <c r="D4" i="23"/>
  <c r="AC15" i="11"/>
  <c r="AB15" i="11"/>
  <c r="AC14" i="11"/>
  <c r="AB14" i="11"/>
  <c r="AC13" i="11"/>
  <c r="G241" i="24" s="1"/>
  <c r="AB13" i="11"/>
  <c r="F241" i="24" s="1"/>
  <c r="AC12" i="11"/>
  <c r="G251" i="24" s="1"/>
  <c r="AB12" i="11"/>
  <c r="F251" i="24" s="1"/>
  <c r="AC11" i="11"/>
  <c r="G257" i="24" s="1"/>
  <c r="AB11" i="11"/>
  <c r="F257" i="24" s="1"/>
  <c r="AC10" i="11"/>
  <c r="G414" i="24" s="1"/>
  <c r="AB10" i="11"/>
  <c r="F414" i="24" s="1"/>
  <c r="AC9" i="11"/>
  <c r="G431" i="24" s="1"/>
  <c r="AB9" i="11"/>
  <c r="F431" i="24" s="1"/>
  <c r="AC8" i="11"/>
  <c r="G265" i="24" s="1"/>
  <c r="AB8" i="11"/>
  <c r="F265" i="24" s="1"/>
  <c r="AC7" i="11"/>
  <c r="G488" i="24" s="1"/>
  <c r="AB7" i="11"/>
  <c r="F488" i="24" s="1"/>
  <c r="AC6" i="11"/>
  <c r="G320" i="24" s="1"/>
  <c r="AB6" i="11"/>
  <c r="F320" i="24" s="1"/>
  <c r="AC5" i="11"/>
  <c r="G456" i="24" s="1"/>
  <c r="AB5" i="11"/>
  <c r="F456" i="24" s="1"/>
  <c r="AC13" i="10"/>
  <c r="G162" i="24" s="1"/>
  <c r="AB13" i="10"/>
  <c r="F162" i="24" s="1"/>
  <c r="AC12" i="10"/>
  <c r="G319" i="24" s="1"/>
  <c r="AB12" i="10"/>
  <c r="F319" i="24" s="1"/>
  <c r="AC11" i="10"/>
  <c r="G297" i="24" s="1"/>
  <c r="AB11" i="10"/>
  <c r="F297" i="24" s="1"/>
  <c r="AC10" i="10"/>
  <c r="G80" i="24" s="1"/>
  <c r="AB10" i="10"/>
  <c r="F80" i="24" s="1"/>
  <c r="AC9" i="10"/>
  <c r="G216" i="24" s="1"/>
  <c r="AB9" i="10"/>
  <c r="F216" i="24" s="1"/>
  <c r="AC8" i="10"/>
  <c r="G173" i="24" s="1"/>
  <c r="AB8" i="10"/>
  <c r="F173" i="24" s="1"/>
  <c r="AC7" i="10"/>
  <c r="G44" i="24" s="1"/>
  <c r="AB7" i="10"/>
  <c r="F44" i="24" s="1"/>
  <c r="AC6" i="10"/>
  <c r="G194" i="24" s="1"/>
  <c r="AB6" i="10"/>
  <c r="F194" i="24" s="1"/>
  <c r="AC5" i="10"/>
  <c r="G310" i="24" s="1"/>
  <c r="AB5" i="10"/>
  <c r="F310" i="24" s="1"/>
  <c r="AC14" i="9"/>
  <c r="G92" i="24" s="1"/>
  <c r="AB14" i="9"/>
  <c r="F92" i="24" s="1"/>
  <c r="AC13" i="9"/>
  <c r="G474" i="24" s="1"/>
  <c r="AB13" i="9"/>
  <c r="F474" i="24" s="1"/>
  <c r="AC12" i="9"/>
  <c r="G494" i="24" s="1"/>
  <c r="AB12" i="9"/>
  <c r="F494" i="24" s="1"/>
  <c r="AC11" i="9"/>
  <c r="G132" i="24" s="1"/>
  <c r="AB11" i="9"/>
  <c r="F132" i="24" s="1"/>
  <c r="AC10" i="9"/>
  <c r="G455" i="24" s="1"/>
  <c r="AB10" i="9"/>
  <c r="F455" i="24" s="1"/>
  <c r="AC9" i="9"/>
  <c r="G250" i="24" s="1"/>
  <c r="AB9" i="9"/>
  <c r="F250" i="24" s="1"/>
  <c r="AC8" i="9"/>
  <c r="G32" i="24" s="1"/>
  <c r="AB8" i="9"/>
  <c r="F32" i="24" s="1"/>
  <c r="AC7" i="9"/>
  <c r="G296" i="24" s="1"/>
  <c r="AB7" i="9"/>
  <c r="F296" i="24" s="1"/>
  <c r="AC6" i="9"/>
  <c r="G199" i="24" s="1"/>
  <c r="AB6" i="9"/>
  <c r="F199" i="24" s="1"/>
  <c r="AC5" i="9"/>
  <c r="G482" i="24" s="1"/>
  <c r="AB5" i="9"/>
  <c r="F482" i="24" s="1"/>
  <c r="AC15" i="8"/>
  <c r="AB15" i="8"/>
  <c r="AC14" i="8"/>
  <c r="G493" i="24" s="1"/>
  <c r="AB14" i="8"/>
  <c r="F493" i="24" s="1"/>
  <c r="AC13" i="8"/>
  <c r="G303" i="24" s="1"/>
  <c r="AB13" i="8"/>
  <c r="F303" i="24" s="1"/>
  <c r="AC12" i="8"/>
  <c r="G100" i="24" s="1"/>
  <c r="AB12" i="8"/>
  <c r="F100" i="24" s="1"/>
  <c r="AC11" i="8"/>
  <c r="G367" i="24" s="1"/>
  <c r="AB11" i="8"/>
  <c r="F367" i="24" s="1"/>
  <c r="AC10" i="8"/>
  <c r="G272" i="24" s="1"/>
  <c r="AB10" i="8"/>
  <c r="F272" i="24" s="1"/>
  <c r="AC9" i="8"/>
  <c r="G104" i="24" s="1"/>
  <c r="AB9" i="8"/>
  <c r="F104" i="24" s="1"/>
  <c r="AC8" i="8"/>
  <c r="G57" i="24" s="1"/>
  <c r="AB8" i="8"/>
  <c r="F57" i="24" s="1"/>
  <c r="AC7" i="8"/>
  <c r="G169" i="24" s="1"/>
  <c r="AB7" i="8"/>
  <c r="F169" i="24" s="1"/>
  <c r="AC6" i="8"/>
  <c r="G357" i="24" s="1"/>
  <c r="AB6" i="8"/>
  <c r="F357" i="24" s="1"/>
  <c r="AC5" i="8"/>
  <c r="G309" i="24" s="1"/>
  <c r="AB5" i="8"/>
  <c r="F309" i="24" s="1"/>
  <c r="AD9" i="19" l="1"/>
  <c r="AE9" i="19" s="1"/>
  <c r="H164" i="24" s="1"/>
  <c r="AD13" i="19"/>
  <c r="AE13" i="19" s="1"/>
  <c r="H91" i="24" s="1"/>
  <c r="AD17" i="19"/>
  <c r="AE17" i="19" s="1"/>
  <c r="H255" i="24" s="1"/>
  <c r="AD21" i="19"/>
  <c r="AE21" i="19" s="1"/>
  <c r="AD25" i="19"/>
  <c r="AE25" i="19" s="1"/>
  <c r="AD29" i="19"/>
  <c r="AE29" i="19" s="1"/>
  <c r="AD112" i="14"/>
  <c r="AE112" i="14" s="1"/>
  <c r="H165" i="24" s="1"/>
  <c r="AD116" i="14"/>
  <c r="AE116" i="14" s="1"/>
  <c r="H315" i="24" s="1"/>
  <c r="AD120" i="14"/>
  <c r="AE120" i="14" s="1"/>
  <c r="H220" i="24" s="1"/>
  <c r="AD124" i="14"/>
  <c r="AE124" i="14" s="1"/>
  <c r="H7" i="24" s="1"/>
  <c r="AD128" i="14"/>
  <c r="AE128" i="14" s="1"/>
  <c r="H184" i="24" s="1"/>
  <c r="AD132" i="14"/>
  <c r="AE132" i="14" s="1"/>
  <c r="H79" i="24" s="1"/>
  <c r="AD136" i="14"/>
  <c r="AE136" i="14" s="1"/>
  <c r="H67" i="24" s="1"/>
  <c r="AD140" i="14"/>
  <c r="AE140" i="14" s="1"/>
  <c r="AD144" i="14"/>
  <c r="AE144" i="14" s="1"/>
  <c r="AD148" i="14"/>
  <c r="AE148" i="14" s="1"/>
  <c r="AD7" i="19"/>
  <c r="AE7" i="19" s="1"/>
  <c r="H144" i="24" s="1"/>
  <c r="AD11" i="19"/>
  <c r="AE11" i="19" s="1"/>
  <c r="H312" i="24" s="1"/>
  <c r="AD15" i="19"/>
  <c r="AE15" i="19" s="1"/>
  <c r="H70" i="24" s="1"/>
  <c r="AD19" i="19"/>
  <c r="AE19" i="19" s="1"/>
  <c r="AD23" i="19"/>
  <c r="AE23" i="19" s="1"/>
  <c r="AD27" i="19"/>
  <c r="AE27" i="19" s="1"/>
  <c r="AD31" i="19"/>
  <c r="AE31" i="19" s="1"/>
  <c r="C16" i="23"/>
  <c r="AD109" i="14"/>
  <c r="AE109" i="14" s="1"/>
  <c r="H42" i="24" s="1"/>
  <c r="AD113" i="14"/>
  <c r="AE113" i="14" s="1"/>
  <c r="H393" i="24" s="1"/>
  <c r="AD117" i="14"/>
  <c r="AE117" i="14" s="1"/>
  <c r="H206" i="24" s="1"/>
  <c r="AD121" i="14"/>
  <c r="AE121" i="14" s="1"/>
  <c r="H25" i="24" s="1"/>
  <c r="AD125" i="14"/>
  <c r="AE125" i="14" s="1"/>
  <c r="H122" i="24" s="1"/>
  <c r="AD129" i="14"/>
  <c r="AE129" i="14" s="1"/>
  <c r="H211" i="24" s="1"/>
  <c r="AD133" i="14"/>
  <c r="AE133" i="14" s="1"/>
  <c r="H288" i="24" s="1"/>
  <c r="AD137" i="14"/>
  <c r="AE137" i="14" s="1"/>
  <c r="H498" i="24" s="1"/>
  <c r="AD141" i="14"/>
  <c r="AE141" i="14" s="1"/>
  <c r="AD145" i="14"/>
  <c r="AE145" i="14" s="1"/>
  <c r="AD8" i="19"/>
  <c r="AE8" i="19" s="1"/>
  <c r="H271" i="24" s="1"/>
  <c r="AD12" i="19"/>
  <c r="AE12" i="19" s="1"/>
  <c r="H77" i="24" s="1"/>
  <c r="AD16" i="19"/>
  <c r="AE16" i="19" s="1"/>
  <c r="H274" i="24" s="1"/>
  <c r="AD20" i="19"/>
  <c r="AE20" i="19" s="1"/>
  <c r="AD24" i="19"/>
  <c r="AE24" i="19" s="1"/>
  <c r="AD28" i="19"/>
  <c r="AE28" i="19" s="1"/>
  <c r="C5" i="23"/>
  <c r="AD72" i="13"/>
  <c r="AE72" i="13" s="1"/>
  <c r="H225" i="24" s="1"/>
  <c r="AD73" i="13"/>
  <c r="AE73" i="13" s="1"/>
  <c r="H17" i="24" s="1"/>
  <c r="AD76" i="13"/>
  <c r="AE76" i="13" s="1"/>
  <c r="H284" i="24" s="1"/>
  <c r="AD77" i="13"/>
  <c r="AE77" i="13" s="1"/>
  <c r="H190" i="24" s="1"/>
  <c r="AD80" i="13"/>
  <c r="AE80" i="13" s="1"/>
  <c r="H185" i="24" s="1"/>
  <c r="AD81" i="13"/>
  <c r="AE81" i="13" s="1"/>
  <c r="H27" i="24" s="1"/>
  <c r="AD84" i="13"/>
  <c r="AE84" i="13" s="1"/>
  <c r="H40" i="24" s="1"/>
  <c r="AD85" i="13"/>
  <c r="AE85" i="13" s="1"/>
  <c r="H221" i="24" s="1"/>
  <c r="D13" i="23"/>
  <c r="D5" i="23"/>
  <c r="AD14" i="18"/>
  <c r="AE14" i="18" s="1"/>
  <c r="H254" i="24" s="1"/>
  <c r="AD18" i="18"/>
  <c r="AE18" i="18" s="1"/>
  <c r="H340" i="24" s="1"/>
  <c r="AD22" i="18"/>
  <c r="AE22" i="18" s="1"/>
  <c r="H362" i="24" s="1"/>
  <c r="C14" i="23"/>
  <c r="D14" i="23"/>
  <c r="AD9" i="18"/>
  <c r="AE9" i="18" s="1"/>
  <c r="H418" i="24" s="1"/>
  <c r="AD13" i="18"/>
  <c r="AE13" i="18" s="1"/>
  <c r="H248" i="24" s="1"/>
  <c r="AD17" i="18"/>
  <c r="AE17" i="18" s="1"/>
  <c r="H35" i="24" s="1"/>
  <c r="AD21" i="18"/>
  <c r="AE21" i="18" s="1"/>
  <c r="H372" i="24" s="1"/>
  <c r="AD7" i="18"/>
  <c r="AE7" i="18" s="1"/>
  <c r="H457" i="24" s="1"/>
  <c r="AD11" i="18"/>
  <c r="AE11" i="18" s="1"/>
  <c r="H333" i="24" s="1"/>
  <c r="AD15" i="18"/>
  <c r="AE15" i="18" s="1"/>
  <c r="H391" i="24" s="1"/>
  <c r="AD19" i="18"/>
  <c r="AE19" i="18" s="1"/>
  <c r="H477" i="24" s="1"/>
  <c r="AD23" i="18"/>
  <c r="AE23" i="18" s="1"/>
  <c r="H232" i="24" s="1"/>
  <c r="AD10" i="18"/>
  <c r="AE10" i="18" s="1"/>
  <c r="H192" i="24" s="1"/>
  <c r="AD6" i="18"/>
  <c r="AE6" i="18" s="1"/>
  <c r="H69" i="24" s="1"/>
  <c r="AD8" i="18"/>
  <c r="AE8" i="18" s="1"/>
  <c r="H311" i="24" s="1"/>
  <c r="AD12" i="18"/>
  <c r="AE12" i="18" s="1"/>
  <c r="H305" i="24" s="1"/>
  <c r="AD16" i="18"/>
  <c r="AE16" i="18" s="1"/>
  <c r="H434" i="24" s="1"/>
  <c r="AD20" i="18"/>
  <c r="AE20" i="18" s="1"/>
  <c r="H263" i="24" s="1"/>
  <c r="AD24" i="18"/>
  <c r="AE24" i="18" s="1"/>
  <c r="H110" i="24" s="1"/>
  <c r="C15" i="23"/>
  <c r="AD6" i="19"/>
  <c r="AE6" i="19" s="1"/>
  <c r="H160" i="24" s="1"/>
  <c r="AD10" i="19"/>
  <c r="AE10" i="19" s="1"/>
  <c r="H90" i="24" s="1"/>
  <c r="AD14" i="19"/>
  <c r="AE14" i="19" s="1"/>
  <c r="H233" i="24" s="1"/>
  <c r="AD18" i="19"/>
  <c r="AE18" i="19" s="1"/>
  <c r="H215" i="24" s="1"/>
  <c r="AD22" i="19"/>
  <c r="AE22" i="19" s="1"/>
  <c r="AD26" i="19"/>
  <c r="AE26" i="19" s="1"/>
  <c r="AD30" i="19"/>
  <c r="AE30" i="19" s="1"/>
  <c r="AD24" i="16"/>
  <c r="AE24" i="16" s="1"/>
  <c r="C12" i="23"/>
  <c r="C11" i="23"/>
  <c r="D10" i="23"/>
  <c r="D9" i="23"/>
  <c r="D7" i="23"/>
  <c r="D6" i="23"/>
  <c r="C17" i="23"/>
  <c r="C8" i="23"/>
  <c r="AE6" i="12"/>
  <c r="H93" i="24" s="1"/>
  <c r="AE8" i="12"/>
  <c r="H273" i="24" s="1"/>
  <c r="AE10" i="12"/>
  <c r="H127" i="24" s="1"/>
  <c r="AE12" i="12"/>
  <c r="H222" i="24" s="1"/>
  <c r="AE14" i="12"/>
  <c r="H46" i="24" s="1"/>
  <c r="AE16" i="12"/>
  <c r="H107" i="24" s="1"/>
  <c r="AE18" i="12"/>
  <c r="H258" i="24" s="1"/>
  <c r="AE20" i="12"/>
  <c r="H138" i="24" s="1"/>
  <c r="AE22" i="12"/>
  <c r="H39" i="24" s="1"/>
  <c r="AE24" i="12"/>
  <c r="H415" i="24" s="1"/>
  <c r="AE26" i="12"/>
  <c r="H466" i="24" s="1"/>
  <c r="AE28" i="12"/>
  <c r="H329" i="24" s="1"/>
  <c r="AE30" i="12"/>
  <c r="H375" i="24" s="1"/>
  <c r="AE32" i="12"/>
  <c r="H342" i="24" s="1"/>
  <c r="AE34" i="12"/>
  <c r="H402" i="24" s="1"/>
  <c r="AE36" i="12"/>
  <c r="H376" i="24" s="1"/>
  <c r="AE38" i="12"/>
  <c r="H453" i="24" s="1"/>
  <c r="AE40" i="12"/>
  <c r="H388" i="24" s="1"/>
  <c r="AE42" i="12"/>
  <c r="H421" i="24" s="1"/>
  <c r="AE44" i="12"/>
  <c r="H483" i="24" s="1"/>
  <c r="AE46" i="12"/>
  <c r="H475" i="24" s="1"/>
  <c r="AE48" i="12"/>
  <c r="H321" i="24" s="1"/>
  <c r="AE50" i="12"/>
  <c r="H389" i="24" s="1"/>
  <c r="AE52" i="12"/>
  <c r="H467" i="24" s="1"/>
  <c r="AE54" i="12"/>
  <c r="H489" i="24" s="1"/>
  <c r="AE56" i="12"/>
  <c r="H394" i="24" s="1"/>
  <c r="AE58" i="12"/>
  <c r="H473" i="24" s="1"/>
  <c r="AE60" i="12"/>
  <c r="AE62" i="12"/>
  <c r="AE64" i="12"/>
  <c r="AE66" i="12"/>
  <c r="AE68" i="12"/>
  <c r="AE70" i="12"/>
  <c r="AE72" i="12"/>
  <c r="AE74" i="12"/>
  <c r="AE76" i="12"/>
  <c r="D17" i="23"/>
  <c r="D8" i="23"/>
  <c r="D11" i="23"/>
  <c r="D12" i="23"/>
  <c r="AD5" i="18"/>
  <c r="AE5" i="18" s="1"/>
  <c r="H433" i="24" s="1"/>
  <c r="AD5" i="19"/>
  <c r="AE5" i="19" s="1"/>
  <c r="H89" i="24" s="1"/>
  <c r="D15" i="23"/>
  <c r="AD6" i="15"/>
  <c r="AE6" i="15" s="1"/>
  <c r="H182" i="24" s="1"/>
  <c r="AD8" i="15"/>
  <c r="AE8" i="15" s="1"/>
  <c r="H151" i="24" s="1"/>
  <c r="AD10" i="15"/>
  <c r="AE10" i="15" s="1"/>
  <c r="H242" i="24" s="1"/>
  <c r="AD12" i="15"/>
  <c r="AE12" i="15" s="1"/>
  <c r="H323" i="24" s="1"/>
  <c r="AD14" i="15"/>
  <c r="AE14" i="15" s="1"/>
  <c r="H438" i="24" s="1"/>
  <c r="AD16" i="15"/>
  <c r="AE16" i="15" s="1"/>
  <c r="H227" i="24" s="1"/>
  <c r="AD18" i="15"/>
  <c r="AE18" i="15" s="1"/>
  <c r="H386" i="24" s="1"/>
  <c r="AD20" i="15"/>
  <c r="AE20" i="15" s="1"/>
  <c r="H146" i="24" s="1"/>
  <c r="AD22" i="15"/>
  <c r="AE22" i="15" s="1"/>
  <c r="H377" i="24" s="1"/>
  <c r="AD24" i="15"/>
  <c r="AE24" i="15" s="1"/>
  <c r="H167" i="24" s="1"/>
  <c r="AD26" i="15"/>
  <c r="AE26" i="15" s="1"/>
  <c r="H416" i="24" s="1"/>
  <c r="AD28" i="15"/>
  <c r="AE28" i="15" s="1"/>
  <c r="H424" i="24" s="1"/>
  <c r="AD30" i="15"/>
  <c r="AE30" i="15" s="1"/>
  <c r="H425" i="24" s="1"/>
  <c r="AD32" i="15"/>
  <c r="AE32" i="15" s="1"/>
  <c r="H400" i="24" s="1"/>
  <c r="AD34" i="15"/>
  <c r="AE34" i="15" s="1"/>
  <c r="H417" i="24" s="1"/>
  <c r="AD36" i="15"/>
  <c r="AE36" i="15" s="1"/>
  <c r="H426" i="24" s="1"/>
  <c r="AD38" i="15"/>
  <c r="AE38" i="15" s="1"/>
  <c r="H152" i="24" s="1"/>
  <c r="AD40" i="15"/>
  <c r="AE40" i="15" s="1"/>
  <c r="H133" i="24" s="1"/>
  <c r="AD42" i="15"/>
  <c r="AE42" i="15" s="1"/>
  <c r="H399" i="24" s="1"/>
  <c r="AD44" i="15"/>
  <c r="AE44" i="15" s="1"/>
  <c r="H347" i="24" s="1"/>
  <c r="AD46" i="15"/>
  <c r="AE46" i="15" s="1"/>
  <c r="H243" i="24" s="1"/>
  <c r="AD48" i="15"/>
  <c r="AE48" i="15" s="1"/>
  <c r="H361" i="24" s="1"/>
  <c r="AD50" i="15"/>
  <c r="AE50" i="15" s="1"/>
  <c r="H278" i="24" s="1"/>
  <c r="AD52" i="15"/>
  <c r="AE52" i="15" s="1"/>
  <c r="H480" i="24" s="1"/>
  <c r="AD54" i="15"/>
  <c r="AE54" i="15" s="1"/>
  <c r="H168" i="24" s="1"/>
  <c r="AD56" i="15"/>
  <c r="AE56" i="15" s="1"/>
  <c r="H230" i="24" s="1"/>
  <c r="AD58" i="15"/>
  <c r="AE58" i="15" s="1"/>
  <c r="H95" i="24" s="1"/>
  <c r="AD60" i="15"/>
  <c r="AE60" i="15" s="1"/>
  <c r="H22" i="24" s="1"/>
  <c r="AD62" i="15"/>
  <c r="AE62" i="15" s="1"/>
  <c r="H219" i="24" s="1"/>
  <c r="AD64" i="15"/>
  <c r="AE64" i="15" s="1"/>
  <c r="H120" i="24" s="1"/>
  <c r="AD66" i="15"/>
  <c r="AE66" i="15" s="1"/>
  <c r="H82" i="24" s="1"/>
  <c r="AD68" i="15"/>
  <c r="AE68" i="15" s="1"/>
  <c r="H12" i="24" s="1"/>
  <c r="AD70" i="15"/>
  <c r="AE70" i="15" s="1"/>
  <c r="H13" i="24" s="1"/>
  <c r="AD72" i="15"/>
  <c r="AE72" i="15" s="1"/>
  <c r="H200" i="24" s="1"/>
  <c r="AD74" i="15"/>
  <c r="AE74" i="15" s="1"/>
  <c r="H396" i="24" s="1"/>
  <c r="AD76" i="15"/>
  <c r="AE76" i="15" s="1"/>
  <c r="H23" i="24" s="1"/>
  <c r="AD78" i="15"/>
  <c r="AE78" i="15" s="1"/>
  <c r="H9" i="24" s="1"/>
  <c r="AD80" i="15"/>
  <c r="AE80" i="15" s="1"/>
  <c r="H37" i="24" s="1"/>
  <c r="AD82" i="15"/>
  <c r="AE82" i="15" s="1"/>
  <c r="AD84" i="15"/>
  <c r="AE84" i="15" s="1"/>
  <c r="AD86" i="15"/>
  <c r="AE86" i="15" s="1"/>
  <c r="AD88" i="15"/>
  <c r="AE88" i="15" s="1"/>
  <c r="AD90" i="15"/>
  <c r="AE90" i="15" s="1"/>
  <c r="AD92" i="15"/>
  <c r="AE92" i="15" s="1"/>
  <c r="C9" i="23"/>
  <c r="C10" i="23"/>
  <c r="AE5" i="12"/>
  <c r="H246" i="24" s="1"/>
  <c r="C4" i="23"/>
  <c r="AE7" i="12"/>
  <c r="H166" i="24" s="1"/>
  <c r="AE9" i="12"/>
  <c r="H170" i="24" s="1"/>
  <c r="AE11" i="12"/>
  <c r="H380" i="24" s="1"/>
  <c r="AE13" i="12"/>
  <c r="H441" i="24" s="1"/>
  <c r="AE15" i="12"/>
  <c r="H282" i="24" s="1"/>
  <c r="AE17" i="12"/>
  <c r="H159" i="24" s="1"/>
  <c r="AE19" i="12"/>
  <c r="H371" i="24" s="1"/>
  <c r="AE21" i="12"/>
  <c r="H289" i="24" s="1"/>
  <c r="AE23" i="12"/>
  <c r="H181" i="24" s="1"/>
  <c r="AE25" i="12"/>
  <c r="H351" i="24" s="1"/>
  <c r="AE27" i="12"/>
  <c r="H298" i="24" s="1"/>
  <c r="AE29" i="12"/>
  <c r="H343" i="24" s="1"/>
  <c r="AE31" i="12"/>
  <c r="H387" i="24" s="1"/>
  <c r="AE33" i="12"/>
  <c r="H352" i="24" s="1"/>
  <c r="AE35" i="12"/>
  <c r="H326" i="24" s="1"/>
  <c r="AE37" i="12"/>
  <c r="H384" i="24" s="1"/>
  <c r="AE39" i="12"/>
  <c r="H492" i="24" s="1"/>
  <c r="AE41" i="12"/>
  <c r="H408" i="24" s="1"/>
  <c r="AE43" i="12"/>
  <c r="H436" i="24" s="1"/>
  <c r="AE45" i="12"/>
  <c r="H460" i="24" s="1"/>
  <c r="AE47" i="12"/>
  <c r="H422" i="24" s="1"/>
  <c r="AE49" i="12"/>
  <c r="H454" i="24" s="1"/>
  <c r="AE51" i="12"/>
  <c r="H397" i="24" s="1"/>
  <c r="AE53" i="12"/>
  <c r="H381" i="24" s="1"/>
  <c r="AE55" i="12"/>
  <c r="H472" i="24" s="1"/>
  <c r="AE57" i="12"/>
  <c r="H269" i="24" s="1"/>
  <c r="AE59" i="12"/>
  <c r="H448" i="24" s="1"/>
  <c r="AE61" i="12"/>
  <c r="AE63" i="12"/>
  <c r="AE65" i="12"/>
  <c r="AE67" i="12"/>
  <c r="AE69" i="12"/>
  <c r="AE71" i="12"/>
  <c r="AE73" i="12"/>
  <c r="AE75" i="12"/>
  <c r="AE77" i="12"/>
  <c r="C6" i="23"/>
  <c r="AD5" i="15"/>
  <c r="AE5" i="15" s="1"/>
  <c r="H226" i="24" s="1"/>
  <c r="C7" i="23"/>
  <c r="AD7" i="15"/>
  <c r="AE7" i="15" s="1"/>
  <c r="H291" i="24" s="1"/>
  <c r="AD9" i="15"/>
  <c r="AE9" i="15" s="1"/>
  <c r="H191" i="24" s="1"/>
  <c r="AD11" i="15"/>
  <c r="AE11" i="15" s="1"/>
  <c r="H317" i="24" s="1"/>
  <c r="AD13" i="15"/>
  <c r="AE13" i="15" s="1"/>
  <c r="H385" i="24" s="1"/>
  <c r="AD15" i="15"/>
  <c r="AE15" i="15" s="1"/>
  <c r="H295" i="24" s="1"/>
  <c r="AD17" i="15"/>
  <c r="AE17" i="15" s="1"/>
  <c r="H186" i="24" s="1"/>
  <c r="AD19" i="15"/>
  <c r="AE19" i="15" s="1"/>
  <c r="H292" i="24" s="1"/>
  <c r="AD21" i="15"/>
  <c r="AE21" i="15" s="1"/>
  <c r="H208" i="24" s="1"/>
  <c r="AD23" i="15"/>
  <c r="AE23" i="15" s="1"/>
  <c r="H247" i="24" s="1"/>
  <c r="AD25" i="15"/>
  <c r="AE25" i="15" s="1"/>
  <c r="H360" i="24" s="1"/>
  <c r="AD27" i="15"/>
  <c r="AE27" i="15" s="1"/>
  <c r="H327" i="24" s="1"/>
  <c r="AD29" i="15"/>
  <c r="AE29" i="15" s="1"/>
  <c r="H261" i="24" s="1"/>
  <c r="AD31" i="15"/>
  <c r="AE31" i="15" s="1"/>
  <c r="H390" i="24" s="1"/>
  <c r="AD33" i="15"/>
  <c r="AE33" i="15" s="1"/>
  <c r="H119" i="24" s="1"/>
  <c r="AD35" i="15"/>
  <c r="AE35" i="15" s="1"/>
  <c r="H293" i="24" s="1"/>
  <c r="AD37" i="15"/>
  <c r="AE37" i="15" s="1"/>
  <c r="H398" i="24" s="1"/>
  <c r="AD39" i="15"/>
  <c r="AE39" i="15" s="1"/>
  <c r="H332" i="24" s="1"/>
  <c r="AD41" i="15"/>
  <c r="AE41" i="15" s="1"/>
  <c r="H334" i="24" s="1"/>
  <c r="AD43" i="15"/>
  <c r="AE43" i="15" s="1"/>
  <c r="H204" i="24" s="1"/>
  <c r="AD45" i="15"/>
  <c r="AE45" i="15" s="1"/>
  <c r="H411" i="24" s="1"/>
  <c r="AD47" i="15"/>
  <c r="AE47" i="15" s="1"/>
  <c r="H338" i="24" s="1"/>
  <c r="AD49" i="15"/>
  <c r="AE49" i="15" s="1"/>
  <c r="H490" i="24" s="1"/>
  <c r="AD51" i="15"/>
  <c r="AE51" i="15" s="1"/>
  <c r="H469" i="24" s="1"/>
  <c r="AD53" i="15"/>
  <c r="AE53" i="15" s="1"/>
  <c r="H412" i="24" s="1"/>
  <c r="AD55" i="15"/>
  <c r="AE55" i="15" s="1"/>
  <c r="H21" i="24" s="1"/>
  <c r="AD57" i="15"/>
  <c r="AE57" i="15" s="1"/>
  <c r="H143" i="24" s="1"/>
  <c r="AD59" i="15"/>
  <c r="AE59" i="15" s="1"/>
  <c r="H29" i="24" s="1"/>
  <c r="AD61" i="15"/>
  <c r="AE61" i="15" s="1"/>
  <c r="H112" i="24" s="1"/>
  <c r="AD63" i="15"/>
  <c r="AE63" i="15" s="1"/>
  <c r="H76" i="24" s="1"/>
  <c r="AD65" i="15"/>
  <c r="AE65" i="15" s="1"/>
  <c r="H103" i="24" s="1"/>
  <c r="AD67" i="15"/>
  <c r="AE67" i="15" s="1"/>
  <c r="H10" i="24" s="1"/>
  <c r="AD69" i="15"/>
  <c r="AE69" i="15" s="1"/>
  <c r="H96" i="24" s="1"/>
  <c r="AD71" i="15"/>
  <c r="AE71" i="15" s="1"/>
  <c r="H153" i="24" s="1"/>
  <c r="AD73" i="15"/>
  <c r="AE73" i="15" s="1"/>
  <c r="H41" i="24" s="1"/>
  <c r="AD75" i="15"/>
  <c r="AE75" i="15" s="1"/>
  <c r="H54" i="24" s="1"/>
  <c r="AD77" i="15"/>
  <c r="AE77" i="15" s="1"/>
  <c r="H176" i="24" s="1"/>
  <c r="AD79" i="15"/>
  <c r="AE79" i="15" s="1"/>
  <c r="H108" i="24" s="1"/>
  <c r="AD81" i="15"/>
  <c r="AE81" i="15" s="1"/>
  <c r="H125" i="24" s="1"/>
  <c r="AD83" i="15"/>
  <c r="AE83" i="15" s="1"/>
  <c r="AD85" i="15"/>
  <c r="AE85" i="15" s="1"/>
  <c r="AD87" i="15"/>
  <c r="AE87" i="15" s="1"/>
  <c r="AD89" i="15"/>
  <c r="AE89" i="15" s="1"/>
  <c r="AD91" i="15"/>
  <c r="AE91" i="15" s="1"/>
  <c r="AD93" i="15"/>
  <c r="AE93" i="15" s="1"/>
  <c r="C13" i="23"/>
  <c r="AD5" i="20"/>
  <c r="AE5" i="20" s="1"/>
  <c r="H459" i="24" s="1"/>
  <c r="D16" i="23"/>
  <c r="AD7" i="17"/>
  <c r="AE7" i="17" s="1"/>
  <c r="H121" i="24" s="1"/>
  <c r="AD8" i="17"/>
  <c r="AE8" i="17" s="1"/>
  <c r="H48" i="24" s="1"/>
  <c r="AD11" i="17"/>
  <c r="AE11" i="17" s="1"/>
  <c r="H61" i="24" s="1"/>
  <c r="AD12" i="17"/>
  <c r="AE12" i="17" s="1"/>
  <c r="H183" i="24" s="1"/>
  <c r="AD15" i="17"/>
  <c r="AE15" i="17" s="1"/>
  <c r="H155" i="24" s="1"/>
  <c r="AD16" i="17"/>
  <c r="AE16" i="17" s="1"/>
  <c r="H68" i="24" s="1"/>
  <c r="AD17" i="17"/>
  <c r="AE17" i="17" s="1"/>
  <c r="H217" i="24" s="1"/>
  <c r="AD18" i="17"/>
  <c r="AE18" i="17" s="1"/>
  <c r="H253" i="24" s="1"/>
  <c r="AD19" i="17"/>
  <c r="AE19" i="17" s="1"/>
  <c r="H97" i="24" s="1"/>
  <c r="AD20" i="17"/>
  <c r="AE20" i="17" s="1"/>
  <c r="H207" i="24" s="1"/>
  <c r="AD21" i="17"/>
  <c r="AE21" i="17" s="1"/>
  <c r="H451" i="24" s="1"/>
  <c r="AD22" i="17"/>
  <c r="AE22" i="17" s="1"/>
  <c r="H214" i="24" s="1"/>
  <c r="AD23" i="17"/>
  <c r="AE23" i="17" s="1"/>
  <c r="H231" i="24" s="1"/>
  <c r="AD24" i="17"/>
  <c r="AE24" i="17" s="1"/>
  <c r="H201" i="24" s="1"/>
  <c r="AD25" i="17"/>
  <c r="AE25" i="17" s="1"/>
  <c r="H365" i="24" s="1"/>
  <c r="AD26" i="17"/>
  <c r="AE26" i="17" s="1"/>
  <c r="H355" i="24" s="1"/>
  <c r="AD27" i="17"/>
  <c r="AE27" i="17" s="1"/>
  <c r="H369" i="24" s="1"/>
  <c r="AD28" i="17"/>
  <c r="AE28" i="17" s="1"/>
  <c r="H210" i="24" s="1"/>
  <c r="AD29" i="17"/>
  <c r="AE29" i="17" s="1"/>
  <c r="H470" i="24" s="1"/>
  <c r="AD30" i="17"/>
  <c r="AE30" i="17" s="1"/>
  <c r="H109" i="24" s="1"/>
  <c r="AD31" i="17"/>
  <c r="AE31" i="17" s="1"/>
  <c r="H98" i="24" s="1"/>
  <c r="AD32" i="17"/>
  <c r="AE32" i="17" s="1"/>
  <c r="H262" i="24" s="1"/>
  <c r="AD33" i="17"/>
  <c r="AE33" i="17" s="1"/>
  <c r="H88" i="24" s="1"/>
  <c r="AD34" i="17"/>
  <c r="AE34" i="17" s="1"/>
  <c r="H147" i="24" s="1"/>
  <c r="AD35" i="17"/>
  <c r="AE35" i="17" s="1"/>
  <c r="H34" i="24" s="1"/>
  <c r="AD36" i="17"/>
  <c r="AE36" i="17" s="1"/>
  <c r="AD37" i="17"/>
  <c r="AE37" i="17" s="1"/>
  <c r="AD5" i="17"/>
  <c r="AE5" i="17" s="1"/>
  <c r="H444" i="24" s="1"/>
  <c r="AD6" i="17"/>
  <c r="AE6" i="17" s="1"/>
  <c r="H228" i="24" s="1"/>
  <c r="AD9" i="17"/>
  <c r="AE9" i="17" s="1"/>
  <c r="H229" i="24" s="1"/>
  <c r="AD10" i="17"/>
  <c r="AE10" i="17" s="1"/>
  <c r="H154" i="24" s="1"/>
  <c r="AD13" i="17"/>
  <c r="AE13" i="17" s="1"/>
  <c r="H279" i="24" s="1"/>
  <c r="AD14" i="17"/>
  <c r="AE14" i="17" s="1"/>
  <c r="H285" i="24" s="1"/>
  <c r="AD25" i="16"/>
  <c r="AE25" i="16" s="1"/>
  <c r="AD5" i="16"/>
  <c r="AE5" i="16" s="1"/>
  <c r="H461" i="24" s="1"/>
  <c r="AD6" i="16"/>
  <c r="AE6" i="16" s="1"/>
  <c r="H442" i="24" s="1"/>
  <c r="AD7" i="16"/>
  <c r="AE7" i="16" s="1"/>
  <c r="H378" i="24" s="1"/>
  <c r="AD8" i="16"/>
  <c r="AE8" i="16" s="1"/>
  <c r="H339" i="24" s="1"/>
  <c r="AD9" i="16"/>
  <c r="AE9" i="16" s="1"/>
  <c r="H335" i="24" s="1"/>
  <c r="AD10" i="16"/>
  <c r="AE10" i="16" s="1"/>
  <c r="H464" i="24" s="1"/>
  <c r="AD11" i="16"/>
  <c r="AE11" i="16" s="1"/>
  <c r="H209" i="24" s="1"/>
  <c r="AD12" i="16"/>
  <c r="AE12" i="16" s="1"/>
  <c r="H481" i="24" s="1"/>
  <c r="AD13" i="16"/>
  <c r="AE13" i="16" s="1"/>
  <c r="H137" i="24" s="1"/>
  <c r="AD14" i="16"/>
  <c r="AE14" i="16" s="1"/>
  <c r="H465" i="24" s="1"/>
  <c r="AD15" i="16"/>
  <c r="AE15" i="16" s="1"/>
  <c r="H435" i="24" s="1"/>
  <c r="AD16" i="16"/>
  <c r="AE16" i="16" s="1"/>
  <c r="H486" i="24" s="1"/>
  <c r="AD17" i="16"/>
  <c r="AE17" i="16" s="1"/>
  <c r="H328" i="24" s="1"/>
  <c r="AD18" i="16"/>
  <c r="AE18" i="16" s="1"/>
  <c r="H65" i="24" s="1"/>
  <c r="AD19" i="16"/>
  <c r="AE19" i="16" s="1"/>
  <c r="H439" i="24" s="1"/>
  <c r="AD20" i="16"/>
  <c r="AE20" i="16" s="1"/>
  <c r="H336" i="24" s="1"/>
  <c r="AD21" i="16"/>
  <c r="AE21" i="16" s="1"/>
  <c r="H163" i="24" s="1"/>
  <c r="AD22" i="16"/>
  <c r="AE22" i="16" s="1"/>
  <c r="H401" i="24" s="1"/>
  <c r="AD23" i="16"/>
  <c r="AE23" i="16" s="1"/>
  <c r="H443" i="24" s="1"/>
  <c r="AD149" i="14"/>
  <c r="AE149" i="14" s="1"/>
  <c r="AD5" i="14"/>
  <c r="AE5" i="14" s="1"/>
  <c r="H413" i="24" s="1"/>
  <c r="AD6" i="14"/>
  <c r="AE6" i="14" s="1"/>
  <c r="H115" i="24" s="1"/>
  <c r="AD7" i="14"/>
  <c r="AE7" i="14" s="1"/>
  <c r="H302" i="24" s="1"/>
  <c r="AD8" i="14"/>
  <c r="AE8" i="14" s="1"/>
  <c r="H234" i="24" s="1"/>
  <c r="AD9" i="14"/>
  <c r="AE9" i="14" s="1"/>
  <c r="H202" i="24" s="1"/>
  <c r="AD10" i="14"/>
  <c r="AE10" i="14" s="1"/>
  <c r="H180" i="24" s="1"/>
  <c r="AD11" i="14"/>
  <c r="AE11" i="14" s="1"/>
  <c r="H275" i="24" s="1"/>
  <c r="AD12" i="14"/>
  <c r="AE12" i="14" s="1"/>
  <c r="H156" i="24" s="1"/>
  <c r="AD13" i="14"/>
  <c r="AE13" i="14" s="1"/>
  <c r="H363" i="24" s="1"/>
  <c r="AD14" i="14"/>
  <c r="AE14" i="14" s="1"/>
  <c r="H478" i="24" s="1"/>
  <c r="AD15" i="14"/>
  <c r="AE15" i="14" s="1"/>
  <c r="H128" i="24" s="1"/>
  <c r="AD16" i="14"/>
  <c r="AE16" i="14" s="1"/>
  <c r="H440" i="24" s="1"/>
  <c r="AD17" i="14"/>
  <c r="AE17" i="14" s="1"/>
  <c r="H341" i="24" s="1"/>
  <c r="AD18" i="14"/>
  <c r="AE18" i="14" s="1"/>
  <c r="H83" i="24" s="1"/>
  <c r="AD19" i="14"/>
  <c r="AE19" i="14" s="1"/>
  <c r="H356" i="24" s="1"/>
  <c r="AD20" i="14"/>
  <c r="AE20" i="14" s="1"/>
  <c r="H280" i="24" s="1"/>
  <c r="AD21" i="14"/>
  <c r="AE21" i="14" s="1"/>
  <c r="H177" i="24" s="1"/>
  <c r="AD22" i="14"/>
  <c r="AE22" i="14" s="1"/>
  <c r="H59" i="24" s="1"/>
  <c r="AD23" i="14"/>
  <c r="AE23" i="14" s="1"/>
  <c r="H130" i="24" s="1"/>
  <c r="AD24" i="14"/>
  <c r="AE24" i="14" s="1"/>
  <c r="H105" i="24" s="1"/>
  <c r="AD25" i="14"/>
  <c r="AE25" i="14" s="1"/>
  <c r="H445" i="24" s="1"/>
  <c r="AD26" i="14"/>
  <c r="AE26" i="14" s="1"/>
  <c r="H452" i="24" s="1"/>
  <c r="AD27" i="14"/>
  <c r="AE27" i="14" s="1"/>
  <c r="H446" i="24" s="1"/>
  <c r="AD28" i="14"/>
  <c r="AE28" i="14" s="1"/>
  <c r="H313" i="24" s="1"/>
  <c r="AD29" i="14"/>
  <c r="AE29" i="14" s="1"/>
  <c r="H134" i="24" s="1"/>
  <c r="AD30" i="14"/>
  <c r="AE30" i="14" s="1"/>
  <c r="H306" i="24" s="1"/>
  <c r="AD31" i="14"/>
  <c r="AE31" i="14" s="1"/>
  <c r="H471" i="24" s="1"/>
  <c r="AD32" i="14"/>
  <c r="AE32" i="14" s="1"/>
  <c r="H55" i="24" s="1"/>
  <c r="AD33" i="14"/>
  <c r="AE33" i="14" s="1"/>
  <c r="H406" i="24" s="1"/>
  <c r="AD34" i="14"/>
  <c r="AE34" i="14" s="1"/>
  <c r="H496" i="24" s="1"/>
  <c r="AD35" i="14"/>
  <c r="AE35" i="14" s="1"/>
  <c r="H62" i="24" s="1"/>
  <c r="AD36" i="14"/>
  <c r="AE36" i="14" s="1"/>
  <c r="H84" i="24" s="1"/>
  <c r="AD37" i="14"/>
  <c r="AE37" i="14" s="1"/>
  <c r="H99" i="24" s="1"/>
  <c r="AD38" i="14"/>
  <c r="AE38" i="14" s="1"/>
  <c r="H379" i="24" s="1"/>
  <c r="AD39" i="14"/>
  <c r="AE39" i="14" s="1"/>
  <c r="H427" i="24" s="1"/>
  <c r="AD40" i="14"/>
  <c r="AE40" i="14" s="1"/>
  <c r="H172" i="24" s="1"/>
  <c r="AD41" i="14"/>
  <c r="AE41" i="14" s="1"/>
  <c r="H58" i="24" s="1"/>
  <c r="AD42" i="14"/>
  <c r="AE42" i="14" s="1"/>
  <c r="H63" i="24" s="1"/>
  <c r="AD43" i="14"/>
  <c r="AE43" i="14" s="1"/>
  <c r="H14" i="24" s="1"/>
  <c r="AD44" i="14"/>
  <c r="AE44" i="14" s="1"/>
  <c r="H187" i="24" s="1"/>
  <c r="AD45" i="14"/>
  <c r="AE45" i="14" s="1"/>
  <c r="H36" i="24" s="1"/>
  <c r="AD46" i="14"/>
  <c r="AE46" i="14" s="1"/>
  <c r="H487" i="24" s="1"/>
  <c r="AD47" i="14"/>
  <c r="AE47" i="14" s="1"/>
  <c r="H462" i="24" s="1"/>
  <c r="AD48" i="14"/>
  <c r="AE48" i="14" s="1"/>
  <c r="H370" i="24" s="1"/>
  <c r="AD49" i="14"/>
  <c r="AE49" i="14" s="1"/>
  <c r="H276" i="24" s="1"/>
  <c r="AD50" i="14"/>
  <c r="AE50" i="14" s="1"/>
  <c r="H66" i="24" s="1"/>
  <c r="AD51" i="14"/>
  <c r="AE51" i="14" s="1"/>
  <c r="H195" i="24" s="1"/>
  <c r="AD52" i="14"/>
  <c r="AE52" i="14" s="1"/>
  <c r="H18" i="24" s="1"/>
  <c r="AD53" i="14"/>
  <c r="AE53" i="14" s="1"/>
  <c r="H196" i="24" s="1"/>
  <c r="AD54" i="14"/>
  <c r="AE54" i="14" s="1"/>
  <c r="H71" i="24" s="1"/>
  <c r="AD55" i="14"/>
  <c r="AE55" i="14" s="1"/>
  <c r="H314" i="24" s="1"/>
  <c r="AD56" i="14"/>
  <c r="AE56" i="14" s="1"/>
  <c r="H19" i="24" s="1"/>
  <c r="AD57" i="14"/>
  <c r="AE57" i="14" s="1"/>
  <c r="H24" i="24" s="1"/>
  <c r="AD58" i="14"/>
  <c r="AE58" i="14" s="1"/>
  <c r="H116" i="24" s="1"/>
  <c r="AD59" i="14"/>
  <c r="AE59" i="14" s="1"/>
  <c r="H307" i="24" s="1"/>
  <c r="AD60" i="14"/>
  <c r="AE60" i="14" s="1"/>
  <c r="H126" i="24" s="1"/>
  <c r="AD61" i="14"/>
  <c r="AE61" i="14" s="1"/>
  <c r="H148" i="24" s="1"/>
  <c r="AD62" i="14"/>
  <c r="AE62" i="14" s="1"/>
  <c r="H140" i="24" s="1"/>
  <c r="AD63" i="14"/>
  <c r="AE63" i="14" s="1"/>
  <c r="H500" i="24" s="1"/>
  <c r="AD64" i="14"/>
  <c r="AE64" i="14" s="1"/>
  <c r="H5" i="24" s="1"/>
  <c r="AD65" i="14"/>
  <c r="AE65" i="14" s="1"/>
  <c r="H392" i="24" s="1"/>
  <c r="AD66" i="14"/>
  <c r="AE66" i="14" s="1"/>
  <c r="H141" i="24" s="1"/>
  <c r="AD67" i="14"/>
  <c r="AE67" i="14" s="1"/>
  <c r="H458" i="24" s="1"/>
  <c r="AD68" i="14"/>
  <c r="AE68" i="14" s="1"/>
  <c r="H249" i="24" s="1"/>
  <c r="AD69" i="14"/>
  <c r="AE69" i="14" s="1"/>
  <c r="H419" i="24" s="1"/>
  <c r="AD70" i="14"/>
  <c r="AE70" i="14" s="1"/>
  <c r="H287" i="24" s="1"/>
  <c r="AD71" i="14"/>
  <c r="AE71" i="14" s="1"/>
  <c r="H235" i="24" s="1"/>
  <c r="AD72" i="14"/>
  <c r="AE72" i="14" s="1"/>
  <c r="H197" i="24" s="1"/>
  <c r="AD73" i="14"/>
  <c r="AE73" i="14" s="1"/>
  <c r="H38" i="24" s="1"/>
  <c r="AD74" i="14"/>
  <c r="AE74" i="14" s="1"/>
  <c r="H366" i="24" s="1"/>
  <c r="AD75" i="14"/>
  <c r="AE75" i="14" s="1"/>
  <c r="H20" i="24" s="1"/>
  <c r="AD76" i="14"/>
  <c r="AE76" i="14" s="1"/>
  <c r="H161" i="24" s="1"/>
  <c r="AD77" i="14"/>
  <c r="AE77" i="14" s="1"/>
  <c r="H117" i="24" s="1"/>
  <c r="AD78" i="14"/>
  <c r="AE78" i="14" s="1"/>
  <c r="H6" i="24" s="1"/>
  <c r="AD79" i="14"/>
  <c r="AE79" i="14" s="1"/>
  <c r="H53" i="24" s="1"/>
  <c r="AD80" i="14"/>
  <c r="AE80" i="14" s="1"/>
  <c r="H157" i="24" s="1"/>
  <c r="AD81" i="14"/>
  <c r="AE81" i="14" s="1"/>
  <c r="H131" i="24" s="1"/>
  <c r="AD82" i="14"/>
  <c r="AE82" i="14" s="1"/>
  <c r="H72" i="24" s="1"/>
  <c r="AD83" i="14"/>
  <c r="AE83" i="14" s="1"/>
  <c r="H491" i="24" s="1"/>
  <c r="AD84" i="14"/>
  <c r="AE84" i="14" s="1"/>
  <c r="H277" i="24" s="1"/>
  <c r="AD85" i="14"/>
  <c r="AE85" i="14" s="1"/>
  <c r="H236" i="24" s="1"/>
  <c r="AD86" i="14"/>
  <c r="AE86" i="14" s="1"/>
  <c r="H237" i="24" s="1"/>
  <c r="AD87" i="14"/>
  <c r="AE87" i="14" s="1"/>
  <c r="H142" i="24" s="1"/>
  <c r="AD88" i="14"/>
  <c r="AE88" i="14" s="1"/>
  <c r="H49" i="24" s="1"/>
  <c r="AD89" i="14"/>
  <c r="AE89" i="14" s="1"/>
  <c r="H30" i="24" s="1"/>
  <c r="AD90" i="14"/>
  <c r="AE90" i="14" s="1"/>
  <c r="H318" i="24" s="1"/>
  <c r="AD91" i="14"/>
  <c r="AE91" i="14" s="1"/>
  <c r="H348" i="24" s="1"/>
  <c r="AD92" i="14"/>
  <c r="AE92" i="14" s="1"/>
  <c r="H198" i="24" s="1"/>
  <c r="AD93" i="14"/>
  <c r="AE93" i="14" s="1"/>
  <c r="H218" i="24" s="1"/>
  <c r="AD94" i="14"/>
  <c r="AE94" i="14" s="1"/>
  <c r="H238" i="24" s="1"/>
  <c r="AD95" i="14"/>
  <c r="AE95" i="14" s="1"/>
  <c r="H31" i="24" s="1"/>
  <c r="AD96" i="14"/>
  <c r="AE96" i="14" s="1"/>
  <c r="H264" i="24" s="1"/>
  <c r="AD97" i="14"/>
  <c r="AE97" i="14" s="1"/>
  <c r="H189" i="24" s="1"/>
  <c r="AD98" i="14"/>
  <c r="AE98" i="14" s="1"/>
  <c r="H404" i="24" s="1"/>
  <c r="AD99" i="14"/>
  <c r="AE99" i="14" s="1"/>
  <c r="H281" i="24" s="1"/>
  <c r="AD100" i="14"/>
  <c r="AE100" i="14" s="1"/>
  <c r="H129" i="24" s="1"/>
  <c r="AD101" i="14"/>
  <c r="AE101" i="14" s="1"/>
  <c r="H244" i="24" s="1"/>
  <c r="AD102" i="14"/>
  <c r="AE102" i="14" s="1"/>
  <c r="H118" i="24" s="1"/>
  <c r="AD103" i="14"/>
  <c r="AE103" i="14" s="1"/>
  <c r="H256" i="24" s="1"/>
  <c r="AD104" i="14"/>
  <c r="AE104" i="14" s="1"/>
  <c r="H56" i="24" s="1"/>
  <c r="AD105" i="14"/>
  <c r="AE105" i="14" s="1"/>
  <c r="H50" i="24" s="1"/>
  <c r="AD106" i="14"/>
  <c r="AE106" i="14" s="1"/>
  <c r="H420" i="24" s="1"/>
  <c r="AD107" i="14"/>
  <c r="AE107" i="14" s="1"/>
  <c r="H239" i="24" s="1"/>
  <c r="AD108" i="14"/>
  <c r="AE108" i="14" s="1"/>
  <c r="H383" i="24" s="1"/>
  <c r="AD110" i="14"/>
  <c r="AE110" i="14" s="1"/>
  <c r="H476" i="24" s="1"/>
  <c r="AD111" i="14"/>
  <c r="AE111" i="14" s="1"/>
  <c r="H499" i="24" s="1"/>
  <c r="AD114" i="14"/>
  <c r="AE114" i="14" s="1"/>
  <c r="H428" i="24" s="1"/>
  <c r="AD115" i="14"/>
  <c r="AE115" i="14" s="1"/>
  <c r="H463" i="24" s="1"/>
  <c r="AD118" i="14"/>
  <c r="AE118" i="14" s="1"/>
  <c r="H43" i="24" s="1"/>
  <c r="AD119" i="14"/>
  <c r="AE119" i="14" s="1"/>
  <c r="H73" i="24" s="1"/>
  <c r="AD122" i="14"/>
  <c r="AE122" i="14" s="1"/>
  <c r="H85" i="24" s="1"/>
  <c r="AD123" i="14"/>
  <c r="AE123" i="14" s="1"/>
  <c r="H113" i="24" s="1"/>
  <c r="AD126" i="14"/>
  <c r="AE126" i="14" s="1"/>
  <c r="H45" i="24" s="1"/>
  <c r="AD127" i="14"/>
  <c r="AE127" i="14" s="1"/>
  <c r="H497" i="24" s="1"/>
  <c r="AD130" i="14"/>
  <c r="AE130" i="14" s="1"/>
  <c r="H407" i="24" s="1"/>
  <c r="AD131" i="14"/>
  <c r="AE131" i="14" s="1"/>
  <c r="H78" i="24" s="1"/>
  <c r="AD134" i="14"/>
  <c r="AE134" i="14" s="1"/>
  <c r="H429" i="24" s="1"/>
  <c r="AD135" i="14"/>
  <c r="AE135" i="14" s="1"/>
  <c r="H111" i="24" s="1"/>
  <c r="AD138" i="14"/>
  <c r="AE138" i="14" s="1"/>
  <c r="H28" i="24" s="1"/>
  <c r="AD139" i="14"/>
  <c r="AE139" i="14" s="1"/>
  <c r="H193" i="24" s="1"/>
  <c r="AD142" i="14"/>
  <c r="AE142" i="14" s="1"/>
  <c r="AD143" i="14"/>
  <c r="AE143" i="14" s="1"/>
  <c r="AD146" i="14"/>
  <c r="AE146" i="14" s="1"/>
  <c r="AD147" i="14"/>
  <c r="AE147" i="14" s="1"/>
  <c r="AD150" i="14"/>
  <c r="AE150" i="14" s="1"/>
  <c r="AD5" i="13"/>
  <c r="AE5" i="13" s="1"/>
  <c r="H409" i="24" s="1"/>
  <c r="AD6" i="13"/>
  <c r="AE6" i="13" s="1"/>
  <c r="H432" i="24" s="1"/>
  <c r="AD7" i="13"/>
  <c r="AE7" i="13" s="1"/>
  <c r="H266" i="24" s="1"/>
  <c r="AD8" i="13"/>
  <c r="AE8" i="13" s="1"/>
  <c r="H337" i="24" s="1"/>
  <c r="AD9" i="13"/>
  <c r="AE9" i="13" s="1"/>
  <c r="H205" i="24" s="1"/>
  <c r="AD10" i="13"/>
  <c r="AE10" i="13" s="1"/>
  <c r="H403" i="24" s="1"/>
  <c r="AD11" i="13"/>
  <c r="AE11" i="13" s="1"/>
  <c r="H259" i="24" s="1"/>
  <c r="AD12" i="13"/>
  <c r="AE12" i="13" s="1"/>
  <c r="H252" i="24" s="1"/>
  <c r="AD13" i="13"/>
  <c r="AE13" i="13" s="1"/>
  <c r="H322" i="24" s="1"/>
  <c r="AD14" i="13"/>
  <c r="AE14" i="13" s="1"/>
  <c r="H423" i="24" s="1"/>
  <c r="AD15" i="13"/>
  <c r="AE15" i="13" s="1"/>
  <c r="H437" i="24" s="1"/>
  <c r="AD16" i="13"/>
  <c r="AE16" i="13" s="1"/>
  <c r="H267" i="24" s="1"/>
  <c r="AD17" i="13"/>
  <c r="AE17" i="13" s="1"/>
  <c r="H174" i="24" s="1"/>
  <c r="AD18" i="13"/>
  <c r="AE18" i="13" s="1"/>
  <c r="H81" i="24" s="1"/>
  <c r="AD19" i="13"/>
  <c r="AE19" i="13" s="1"/>
  <c r="H270" i="24" s="1"/>
  <c r="AD20" i="13"/>
  <c r="AE20" i="13" s="1"/>
  <c r="H344" i="24" s="1"/>
  <c r="AD21" i="13"/>
  <c r="AE21" i="13" s="1"/>
  <c r="H294" i="24" s="1"/>
  <c r="AD22" i="13"/>
  <c r="AE22" i="13" s="1"/>
  <c r="H484" i="24" s="1"/>
  <c r="AD23" i="13"/>
  <c r="AE23" i="13" s="1"/>
  <c r="H368" i="24" s="1"/>
  <c r="AD24" i="13"/>
  <c r="AE24" i="13" s="1"/>
  <c r="H175" i="24" s="1"/>
  <c r="AD25" i="13"/>
  <c r="AE25" i="13" s="1"/>
  <c r="H135" i="24" s="1"/>
  <c r="AD26" i="13"/>
  <c r="AE26" i="13" s="1"/>
  <c r="H449" i="24" s="1"/>
  <c r="AD27" i="13"/>
  <c r="AE27" i="13" s="1"/>
  <c r="H330" i="24" s="1"/>
  <c r="AD28" i="13"/>
  <c r="AE28" i="13" s="1"/>
  <c r="H52" i="24" s="1"/>
  <c r="AD29" i="13"/>
  <c r="AE29" i="13" s="1"/>
  <c r="H11" i="24" s="1"/>
  <c r="AD30" i="13"/>
  <c r="AE30" i="13" s="1"/>
  <c r="H15" i="24" s="1"/>
  <c r="AD31" i="13"/>
  <c r="AE31" i="13" s="1"/>
  <c r="H316" i="24" s="1"/>
  <c r="AD32" i="13"/>
  <c r="AE32" i="13" s="1"/>
  <c r="H364" i="24" s="1"/>
  <c r="AD33" i="13"/>
  <c r="AE33" i="13" s="1"/>
  <c r="H171" i="24" s="1"/>
  <c r="AD34" i="13"/>
  <c r="AE34" i="13" s="1"/>
  <c r="H124" i="24" s="1"/>
  <c r="AD35" i="13"/>
  <c r="AE35" i="13" s="1"/>
  <c r="H64" i="24" s="1"/>
  <c r="AD36" i="13"/>
  <c r="AE36" i="13" s="1"/>
  <c r="H290" i="24" s="1"/>
  <c r="AD37" i="13"/>
  <c r="AE37" i="13" s="1"/>
  <c r="H283" i="24" s="1"/>
  <c r="AD38" i="13"/>
  <c r="AE38" i="13" s="1"/>
  <c r="H94" i="24" s="1"/>
  <c r="AD39" i="13"/>
  <c r="AE39" i="13" s="1"/>
  <c r="H87" i="24" s="1"/>
  <c r="AD40" i="13"/>
  <c r="AE40" i="13" s="1"/>
  <c r="H179" i="24" s="1"/>
  <c r="AD41" i="13"/>
  <c r="AE41" i="13" s="1"/>
  <c r="H16" i="24" s="1"/>
  <c r="AD42" i="13"/>
  <c r="AE42" i="13" s="1"/>
  <c r="H139" i="24" s="1"/>
  <c r="AD43" i="13"/>
  <c r="AE43" i="13" s="1"/>
  <c r="H304" i="24" s="1"/>
  <c r="AD44" i="13"/>
  <c r="AE44" i="13" s="1"/>
  <c r="H223" i="24" s="1"/>
  <c r="AD45" i="13"/>
  <c r="AE45" i="13" s="1"/>
  <c r="H123" i="24" s="1"/>
  <c r="AD46" i="13"/>
  <c r="AE46" i="13" s="1"/>
  <c r="H353" i="24" s="1"/>
  <c r="AD47" i="13"/>
  <c r="AE47" i="13" s="1"/>
  <c r="H149" i="24" s="1"/>
  <c r="AD48" i="13"/>
  <c r="AE48" i="13" s="1"/>
  <c r="H468" i="24" s="1"/>
  <c r="AD49" i="13"/>
  <c r="AE49" i="13" s="1"/>
  <c r="H395" i="24" s="1"/>
  <c r="AD50" i="13"/>
  <c r="AE50" i="13" s="1"/>
  <c r="H410" i="24" s="1"/>
  <c r="AD51" i="13"/>
  <c r="AE51" i="13" s="1"/>
  <c r="H188" i="24" s="1"/>
  <c r="AD52" i="13"/>
  <c r="AE52" i="13" s="1"/>
  <c r="H382" i="24" s="1"/>
  <c r="AD53" i="13"/>
  <c r="AE53" i="13" s="1"/>
  <c r="H345" i="24" s="1"/>
  <c r="AD54" i="13"/>
  <c r="AE54" i="13" s="1"/>
  <c r="H213" i="24" s="1"/>
  <c r="AD55" i="13"/>
  <c r="AE55" i="13" s="1"/>
  <c r="H346" i="24" s="1"/>
  <c r="AD56" i="13"/>
  <c r="AE56" i="13" s="1"/>
  <c r="H485" i="24" s="1"/>
  <c r="AD57" i="13"/>
  <c r="AE57" i="13" s="1"/>
  <c r="H203" i="24" s="1"/>
  <c r="AD58" i="13"/>
  <c r="AE58" i="13" s="1"/>
  <c r="H447" i="24" s="1"/>
  <c r="AD59" i="13"/>
  <c r="AE59" i="13" s="1"/>
  <c r="H450" i="24" s="1"/>
  <c r="AD60" i="13"/>
  <c r="AE60" i="13" s="1"/>
  <c r="H299" i="24" s="1"/>
  <c r="AD61" i="13"/>
  <c r="AE61" i="13" s="1"/>
  <c r="H331" i="24" s="1"/>
  <c r="AD62" i="13"/>
  <c r="AE62" i="13" s="1"/>
  <c r="H150" i="24" s="1"/>
  <c r="AD63" i="13"/>
  <c r="AE63" i="13" s="1"/>
  <c r="H260" i="24" s="1"/>
  <c r="AD64" i="13"/>
  <c r="AE64" i="13" s="1"/>
  <c r="H479" i="24" s="1"/>
  <c r="AD65" i="13"/>
  <c r="AE65" i="13" s="1"/>
  <c r="H405" i="24" s="1"/>
  <c r="AD66" i="13"/>
  <c r="AE66" i="13" s="1"/>
  <c r="H75" i="24" s="1"/>
  <c r="AD67" i="13"/>
  <c r="AE67" i="13" s="1"/>
  <c r="H136" i="24" s="1"/>
  <c r="AD68" i="13"/>
  <c r="AE68" i="13" s="1"/>
  <c r="H354" i="24" s="1"/>
  <c r="AD69" i="13"/>
  <c r="AE69" i="13" s="1"/>
  <c r="H26" i="24" s="1"/>
  <c r="AD70" i="13"/>
  <c r="AE70" i="13" s="1"/>
  <c r="H224" i="24" s="1"/>
  <c r="AD74" i="13"/>
  <c r="AE74" i="13" s="1"/>
  <c r="H33" i="24" s="1"/>
  <c r="AD75" i="13"/>
  <c r="AE75" i="13" s="1"/>
  <c r="H114" i="24" s="1"/>
  <c r="AD78" i="13"/>
  <c r="AE78" i="13" s="1"/>
  <c r="H47" i="24" s="1"/>
  <c r="AD79" i="13"/>
  <c r="AE79" i="13" s="1"/>
  <c r="H102" i="24" s="1"/>
  <c r="AD82" i="13"/>
  <c r="AE82" i="13" s="1"/>
  <c r="H145" i="24" s="1"/>
  <c r="AD83" i="13"/>
  <c r="AE83" i="13" s="1"/>
  <c r="H301" i="24" s="1"/>
  <c r="AD5" i="11"/>
  <c r="AE5" i="11" s="1"/>
  <c r="H456" i="24" s="1"/>
  <c r="AD6" i="11"/>
  <c r="AE6" i="11" s="1"/>
  <c r="H320" i="24" s="1"/>
  <c r="AD7" i="11"/>
  <c r="AE7" i="11" s="1"/>
  <c r="H488" i="24" s="1"/>
  <c r="AD8" i="11"/>
  <c r="AE8" i="11" s="1"/>
  <c r="H265" i="24" s="1"/>
  <c r="AD9" i="11"/>
  <c r="AE9" i="11" s="1"/>
  <c r="H431" i="24" s="1"/>
  <c r="AD10" i="11"/>
  <c r="AE10" i="11" s="1"/>
  <c r="H414" i="24" s="1"/>
  <c r="AD11" i="11"/>
  <c r="AE11" i="11" s="1"/>
  <c r="H257" i="24" s="1"/>
  <c r="AD12" i="11"/>
  <c r="AE12" i="11" s="1"/>
  <c r="H251" i="24" s="1"/>
  <c r="AD13" i="11"/>
  <c r="AE13" i="11" s="1"/>
  <c r="H241" i="24" s="1"/>
  <c r="AD14" i="11"/>
  <c r="AE14" i="11" s="1"/>
  <c r="AD15" i="11"/>
  <c r="AE15" i="11" s="1"/>
  <c r="AD5" i="10"/>
  <c r="AE5" i="10" s="1"/>
  <c r="H310" i="24" s="1"/>
  <c r="AD6" i="10"/>
  <c r="AE6" i="10" s="1"/>
  <c r="H194" i="24" s="1"/>
  <c r="AD7" i="10"/>
  <c r="AE7" i="10" s="1"/>
  <c r="H44" i="24" s="1"/>
  <c r="AD8" i="10"/>
  <c r="AE8" i="10" s="1"/>
  <c r="H173" i="24" s="1"/>
  <c r="AD9" i="10"/>
  <c r="AE9" i="10" s="1"/>
  <c r="H216" i="24" s="1"/>
  <c r="AD10" i="10"/>
  <c r="AE10" i="10" s="1"/>
  <c r="H80" i="24" s="1"/>
  <c r="AD11" i="10"/>
  <c r="AE11" i="10" s="1"/>
  <c r="H297" i="24" s="1"/>
  <c r="AD12" i="10"/>
  <c r="AE12" i="10" s="1"/>
  <c r="H319" i="24" s="1"/>
  <c r="AD13" i="10"/>
  <c r="AE13" i="10" s="1"/>
  <c r="H162" i="24" s="1"/>
  <c r="AD5" i="9"/>
  <c r="AE5" i="9" s="1"/>
  <c r="H482" i="24" s="1"/>
  <c r="AD6" i="9"/>
  <c r="AE6" i="9" s="1"/>
  <c r="H199" i="24" s="1"/>
  <c r="AD7" i="9"/>
  <c r="AE7" i="9" s="1"/>
  <c r="H296" i="24" s="1"/>
  <c r="AD8" i="9"/>
  <c r="AE8" i="9" s="1"/>
  <c r="H32" i="24" s="1"/>
  <c r="AD9" i="9"/>
  <c r="AE9" i="9" s="1"/>
  <c r="H250" i="24" s="1"/>
  <c r="AD10" i="9"/>
  <c r="AE10" i="9" s="1"/>
  <c r="H455" i="24" s="1"/>
  <c r="AD11" i="9"/>
  <c r="AE11" i="9" s="1"/>
  <c r="H132" i="24" s="1"/>
  <c r="AD12" i="9"/>
  <c r="AE12" i="9" s="1"/>
  <c r="H494" i="24" s="1"/>
  <c r="AD13" i="9"/>
  <c r="AE13" i="9" s="1"/>
  <c r="H474" i="24" s="1"/>
  <c r="AD14" i="9"/>
  <c r="AE14" i="9" s="1"/>
  <c r="H92" i="24" s="1"/>
  <c r="AD71" i="13"/>
  <c r="AE71" i="13" s="1"/>
  <c r="H8" i="24" s="1"/>
  <c r="AD5" i="8"/>
  <c r="AE5" i="8" s="1"/>
  <c r="H309" i="24" s="1"/>
  <c r="AD6" i="8"/>
  <c r="AE6" i="8" s="1"/>
  <c r="H357" i="24" s="1"/>
  <c r="AD7" i="8"/>
  <c r="AE7" i="8" s="1"/>
  <c r="H169" i="24" s="1"/>
  <c r="AD8" i="8"/>
  <c r="AE8" i="8" s="1"/>
  <c r="H57" i="24" s="1"/>
  <c r="AD9" i="8"/>
  <c r="AE9" i="8" s="1"/>
  <c r="H104" i="24" s="1"/>
  <c r="AD10" i="8"/>
  <c r="AE10" i="8" s="1"/>
  <c r="H272" i="24" s="1"/>
  <c r="AD11" i="8"/>
  <c r="AE11" i="8" s="1"/>
  <c r="H367" i="24" s="1"/>
  <c r="AD12" i="8"/>
  <c r="AE12" i="8" s="1"/>
  <c r="H100" i="24" s="1"/>
  <c r="AD13" i="8"/>
  <c r="AE13" i="8" s="1"/>
  <c r="H303" i="24" s="1"/>
  <c r="AD14" i="8"/>
  <c r="AE14" i="8" s="1"/>
  <c r="H493" i="24" s="1"/>
  <c r="AD15" i="8"/>
  <c r="AE15" i="8" s="1"/>
  <c r="E16" i="23" l="1"/>
  <c r="E14" i="23"/>
  <c r="E15" i="23"/>
  <c r="E6" i="23"/>
  <c r="E12" i="23"/>
  <c r="E4" i="23"/>
  <c r="E17" i="23"/>
  <c r="E8" i="23"/>
  <c r="E10" i="23"/>
  <c r="E9" i="23"/>
  <c r="E11" i="23"/>
  <c r="E5" i="23"/>
  <c r="E13" i="23"/>
  <c r="E7" i="23"/>
</calcChain>
</file>

<file path=xl/sharedStrings.xml><?xml version="1.0" encoding="utf-8"?>
<sst xmlns="http://schemas.openxmlformats.org/spreadsheetml/2006/main" count="9673" uniqueCount="893">
  <si>
    <t>OKULU</t>
  </si>
  <si>
    <t>ÖĞRENCİNİN</t>
  </si>
  <si>
    <t>TÜRKÇE</t>
  </si>
  <si>
    <t>MATEMATİK</t>
  </si>
  <si>
    <t>İNGİLİZCE</t>
  </si>
  <si>
    <t>SIRA</t>
  </si>
  <si>
    <t>B</t>
  </si>
  <si>
    <t>A</t>
  </si>
  <si>
    <t>C</t>
  </si>
  <si>
    <t>D</t>
  </si>
  <si>
    <t>FEN VE TEKNOLOJİ</t>
  </si>
  <si>
    <t>ADI</t>
  </si>
  <si>
    <t>SOYADI</t>
  </si>
  <si>
    <t>SINIF/ŞUBE</t>
  </si>
  <si>
    <t>6.SINIF
(YBP6)</t>
  </si>
  <si>
    <t>7.SINIF
(YBP7)</t>
  </si>
  <si>
    <t>8.SINIF
(YBP8)</t>
  </si>
  <si>
    <t>YIL SONU BAŞARI PUANLARI</t>
  </si>
  <si>
    <t>İNKILAP TARİHİ</t>
  </si>
  <si>
    <t>DİN KÜLTÜRÜ</t>
  </si>
  <si>
    <t>YABANCI DİL</t>
  </si>
  <si>
    <t>Kitapcik Türü</t>
  </si>
  <si>
    <t xml:space="preserve">B, C, D Kitapcıklarının A Kitapçığında karşılık gelen soru sıra numarası (A'nın 1. sorusu B'de 5, C'de 3, D'de 2 gibi) </t>
  </si>
  <si>
    <t>DİN KÜLTÜRÜ VE AHLAK BİLGİSİ</t>
  </si>
  <si>
    <t>Kaman İlçe Milli Eğitim Müdürlüğü 
8. Sınıflar TEOGS Not Değerlendirme Çizelgesi</t>
  </si>
  <si>
    <t>T.C.İNKILAP TARİHİ VE ATATÜRKÇÜLÜK</t>
  </si>
  <si>
    <t>1.Dönem Ağırlıklandırılmış Ortak Sınav Puanı (OSP1)</t>
  </si>
  <si>
    <t>Ders Öğretmeni</t>
  </si>
  <si>
    <t>ORTAK SINAVLAR</t>
  </si>
  <si>
    <t>1. Dönem</t>
  </si>
  <si>
    <t>2. Dönem</t>
  </si>
  <si>
    <t xml:space="preserve">  </t>
  </si>
  <si>
    <t>ÖZTÜRK</t>
  </si>
  <si>
    <t>UÇAR</t>
  </si>
  <si>
    <t>HELVACI</t>
  </si>
  <si>
    <t>GALİP</t>
  </si>
  <si>
    <t>8/A</t>
  </si>
  <si>
    <t>DEMİRLİ ORTAOKULU</t>
  </si>
  <si>
    <t>ADEM</t>
  </si>
  <si>
    <t>ATA</t>
  </si>
  <si>
    <t>FATMA NUR</t>
  </si>
  <si>
    <t>KOÇYİĞİT</t>
  </si>
  <si>
    <t>GAMZE</t>
  </si>
  <si>
    <t>ARSLAN</t>
  </si>
  <si>
    <t>ŞAHİN</t>
  </si>
  <si>
    <t>TÜRK</t>
  </si>
  <si>
    <t>KEMAL</t>
  </si>
  <si>
    <t>KAYA</t>
  </si>
  <si>
    <t>MELİSA</t>
  </si>
  <si>
    <t>MERVE</t>
  </si>
  <si>
    <t>SÜMEYYE</t>
  </si>
  <si>
    <t>AYTEMİR</t>
  </si>
  <si>
    <t>Hamit Şehit Er Vemin Doğan Ortaokulu</t>
  </si>
  <si>
    <t>DURMUŞOĞLU</t>
  </si>
  <si>
    <t>DURMUŞ</t>
  </si>
  <si>
    <t>GÜNEŞ</t>
  </si>
  <si>
    <t>POLAT</t>
  </si>
  <si>
    <t>KILIÇ</t>
  </si>
  <si>
    <t>TUĞBA</t>
  </si>
  <si>
    <t>YAMAN</t>
  </si>
  <si>
    <t>AYÇA</t>
  </si>
  <si>
    <t>ATLIHAN</t>
  </si>
  <si>
    <t>DEDE</t>
  </si>
  <si>
    <t>ONUR</t>
  </si>
  <si>
    <t>KÜBRA</t>
  </si>
  <si>
    <t>ATATÜRK ORTAOKULU</t>
  </si>
  <si>
    <t>ŞEVVAL</t>
  </si>
  <si>
    <t>ALİ</t>
  </si>
  <si>
    <t>BAYRAM</t>
  </si>
  <si>
    <t>METİN</t>
  </si>
  <si>
    <t>BÜŞRA</t>
  </si>
  <si>
    <t>GÜZEL</t>
  </si>
  <si>
    <t>BIYIK</t>
  </si>
  <si>
    <t>FURKAN</t>
  </si>
  <si>
    <t>ALKAN</t>
  </si>
  <si>
    <t>ÖNAL</t>
  </si>
  <si>
    <t>MURAT</t>
  </si>
  <si>
    <t>KARAKAYA</t>
  </si>
  <si>
    <t>RANA</t>
  </si>
  <si>
    <t>KOCA</t>
  </si>
  <si>
    <t>AYDOĞAN</t>
  </si>
  <si>
    <t>TUĞÇE</t>
  </si>
  <si>
    <t>GÖÇER</t>
  </si>
  <si>
    <t>KARACA</t>
  </si>
  <si>
    <t>DİLAN</t>
  </si>
  <si>
    <t>DEMİREL</t>
  </si>
  <si>
    <t>EMİNE</t>
  </si>
  <si>
    <t>ÖZDEMİR</t>
  </si>
  <si>
    <t>EMRE</t>
  </si>
  <si>
    <t>ERDOĞAN</t>
  </si>
  <si>
    <t>ÖZMEN</t>
  </si>
  <si>
    <t>GİZEM</t>
  </si>
  <si>
    <t>ÖMER</t>
  </si>
  <si>
    <t>ER</t>
  </si>
  <si>
    <t>PINAR</t>
  </si>
  <si>
    <t>AVŞAR</t>
  </si>
  <si>
    <t>YAŞAR</t>
  </si>
  <si>
    <t>AYSILA</t>
  </si>
  <si>
    <t>DEMİR</t>
  </si>
  <si>
    <t>MUSTAFA</t>
  </si>
  <si>
    <t>GÜNDOĞDU</t>
  </si>
  <si>
    <t>SAMET</t>
  </si>
  <si>
    <t>DURAN</t>
  </si>
  <si>
    <t>ÇELİK</t>
  </si>
  <si>
    <t>GÖNÇ</t>
  </si>
  <si>
    <t>AYŞE</t>
  </si>
  <si>
    <t>MEHMET ALİ</t>
  </si>
  <si>
    <t>ÇİÇEK</t>
  </si>
  <si>
    <t>TOSUN</t>
  </si>
  <si>
    <t>GÜLFİDAN</t>
  </si>
  <si>
    <t>HASAN</t>
  </si>
  <si>
    <t>RABİA</t>
  </si>
  <si>
    <t>MERYEM</t>
  </si>
  <si>
    <t>ŞEYHANLI</t>
  </si>
  <si>
    <t>İREM</t>
  </si>
  <si>
    <t>AYDIN</t>
  </si>
  <si>
    <t>ALEYNA</t>
  </si>
  <si>
    <t>KARA</t>
  </si>
  <si>
    <t>MERMER</t>
  </si>
  <si>
    <t>RAMAZAN</t>
  </si>
  <si>
    <t>VURAL</t>
  </si>
  <si>
    <t>KAPLAN</t>
  </si>
  <si>
    <t>DEMİRBİLEK</t>
  </si>
  <si>
    <t>KADİR</t>
  </si>
  <si>
    <t>MELİKŞAH ORTAOKULU</t>
  </si>
  <si>
    <t>ÇAKIR</t>
  </si>
  <si>
    <t>CİHAN</t>
  </si>
  <si>
    <t>SEZGİN</t>
  </si>
  <si>
    <t>KARAHAN</t>
  </si>
  <si>
    <t>BEYZA</t>
  </si>
  <si>
    <t>GÖGÜŞ</t>
  </si>
  <si>
    <t>AYTEKİN</t>
  </si>
  <si>
    <t>AHMET</t>
  </si>
  <si>
    <t>KARAEMİR</t>
  </si>
  <si>
    <t>EMİN</t>
  </si>
  <si>
    <t>ESRA</t>
  </si>
  <si>
    <t>AYGÜN</t>
  </si>
  <si>
    <t>DOĞUKAN</t>
  </si>
  <si>
    <t>BARAN</t>
  </si>
  <si>
    <t>8/B</t>
  </si>
  <si>
    <t>MERT</t>
  </si>
  <si>
    <t>MUHAMMET</t>
  </si>
  <si>
    <t>GÜLTEKİN</t>
  </si>
  <si>
    <t>MEMİŞ</t>
  </si>
  <si>
    <t>UYAN</t>
  </si>
  <si>
    <t>OZAN</t>
  </si>
  <si>
    <t>SEYFALİ</t>
  </si>
  <si>
    <t>DENİZ</t>
  </si>
  <si>
    <t>YÜCEL</t>
  </si>
  <si>
    <t>8/C</t>
  </si>
  <si>
    <t>ÜNAL</t>
  </si>
  <si>
    <t>MEHMET</t>
  </si>
  <si>
    <t>ÜNSAL</t>
  </si>
  <si>
    <t>FATMA</t>
  </si>
  <si>
    <t>HALİL İBRAHİM</t>
  </si>
  <si>
    <t>ZORLU</t>
  </si>
  <si>
    <t>ÇETİN</t>
  </si>
  <si>
    <t>VOLKAN</t>
  </si>
  <si>
    <t>TAN</t>
  </si>
  <si>
    <t>DOĞAN</t>
  </si>
  <si>
    <t>KAMAN ORTAOKULU</t>
  </si>
  <si>
    <t>BUSE</t>
  </si>
  <si>
    <t>NEZAKET</t>
  </si>
  <si>
    <t>SARI</t>
  </si>
  <si>
    <t>YUSUF</t>
  </si>
  <si>
    <t>ZENCİRLİ</t>
  </si>
  <si>
    <t>ERAY</t>
  </si>
  <si>
    <t>İLAYDA</t>
  </si>
  <si>
    <t>AKAT</t>
  </si>
  <si>
    <t>GÜR</t>
  </si>
  <si>
    <t>MUHAMMET ALİ</t>
  </si>
  <si>
    <t>SARAY</t>
  </si>
  <si>
    <t>HAKİME</t>
  </si>
  <si>
    <t>TEKELİ</t>
  </si>
  <si>
    <t>ÜÇLER</t>
  </si>
  <si>
    <t>SARIŞIK</t>
  </si>
  <si>
    <t>DUMAN</t>
  </si>
  <si>
    <t>ALPEREN</t>
  </si>
  <si>
    <t>SALMAN</t>
  </si>
  <si>
    <t>AKKOÇ</t>
  </si>
  <si>
    <t>SIDDIK CAN</t>
  </si>
  <si>
    <t>IŞIK</t>
  </si>
  <si>
    <t>YILMAZ</t>
  </si>
  <si>
    <t>KORKUT</t>
  </si>
  <si>
    <t>GÖK</t>
  </si>
  <si>
    <t>YILDIRIM</t>
  </si>
  <si>
    <t>TALAS</t>
  </si>
  <si>
    <t>TANRIBUYURDU</t>
  </si>
  <si>
    <t>SEDANUR</t>
  </si>
  <si>
    <t>SEVCAN</t>
  </si>
  <si>
    <t>ORHAN</t>
  </si>
  <si>
    <t>NAZLICAN</t>
  </si>
  <si>
    <t>YUMUŞAK</t>
  </si>
  <si>
    <t>YİĞİT</t>
  </si>
  <si>
    <t>BEYDÜZ</t>
  </si>
  <si>
    <t>CANSU</t>
  </si>
  <si>
    <t>BAYDOĞAN</t>
  </si>
  <si>
    <t>SİNEM</t>
  </si>
  <si>
    <t>DÜNDAR</t>
  </si>
  <si>
    <t>DÖNDÜ</t>
  </si>
  <si>
    <t>GÜLAY</t>
  </si>
  <si>
    <t>ASLAN</t>
  </si>
  <si>
    <t>DİNÇ</t>
  </si>
  <si>
    <t>BOZKURT</t>
  </si>
  <si>
    <t>BURAK</t>
  </si>
  <si>
    <t>OSMAN</t>
  </si>
  <si>
    <t>SELİM CAN</t>
  </si>
  <si>
    <t>TURSUN</t>
  </si>
  <si>
    <t>KARABOĞAZ</t>
  </si>
  <si>
    <t>BURCU</t>
  </si>
  <si>
    <t>EMİRHAN</t>
  </si>
  <si>
    <t>GÜZELKÜÇÜK</t>
  </si>
  <si>
    <t>KÜPELİ</t>
  </si>
  <si>
    <t>EZGİ</t>
  </si>
  <si>
    <t>KEREM</t>
  </si>
  <si>
    <t>ZAHİDE</t>
  </si>
  <si>
    <t>YAĞMUR</t>
  </si>
  <si>
    <t>HİLAL</t>
  </si>
  <si>
    <t>ŞEN</t>
  </si>
  <si>
    <t>GÖKHAN</t>
  </si>
  <si>
    <t>MERTCAN</t>
  </si>
  <si>
    <t>ERDAL</t>
  </si>
  <si>
    <t>ELMAS</t>
  </si>
  <si>
    <t>DAĞDEVİREN</t>
  </si>
  <si>
    <t>TUNA</t>
  </si>
  <si>
    <t>KESKİN</t>
  </si>
  <si>
    <t>YENİHAYAT ORTAOKULU</t>
  </si>
  <si>
    <t>ERDOĞDU</t>
  </si>
  <si>
    <t>DEMİRKAN</t>
  </si>
  <si>
    <t xml:space="preserve">YUSUF </t>
  </si>
  <si>
    <t xml:space="preserve">EMRE </t>
  </si>
  <si>
    <t>SAİNKAPLAN</t>
  </si>
  <si>
    <t xml:space="preserve">MUSTAFA </t>
  </si>
  <si>
    <t>YÜKSEL</t>
  </si>
  <si>
    <t xml:space="preserve">BÜŞRA </t>
  </si>
  <si>
    <t>TORUN</t>
  </si>
  <si>
    <t>ALTIN</t>
  </si>
  <si>
    <t>APAYDIN</t>
  </si>
  <si>
    <t>KESER</t>
  </si>
  <si>
    <t>BAŞ</t>
  </si>
  <si>
    <t xml:space="preserve">BATUHAN </t>
  </si>
  <si>
    <t>BOYRAZ</t>
  </si>
  <si>
    <t>TIRAŞ</t>
  </si>
  <si>
    <t>KIRICI</t>
  </si>
  <si>
    <t>ÇEÇELİ</t>
  </si>
  <si>
    <t>CAN</t>
  </si>
  <si>
    <t>LAÇİN</t>
  </si>
  <si>
    <t>TEKİNASLAN</t>
  </si>
  <si>
    <t>DELİBAŞ</t>
  </si>
  <si>
    <t>ATAK</t>
  </si>
  <si>
    <t xml:space="preserve">ZEYNEP </t>
  </si>
  <si>
    <t>ŞİMŞEK</t>
  </si>
  <si>
    <t>SAĞLIK</t>
  </si>
  <si>
    <t>ALTUN</t>
  </si>
  <si>
    <t>BAHADIR</t>
  </si>
  <si>
    <t>KURANCILI ORTAOKULU</t>
  </si>
  <si>
    <t>KARLI</t>
  </si>
  <si>
    <t>ATASOY</t>
  </si>
  <si>
    <t>ELİF</t>
  </si>
  <si>
    <t>TEKEŞ</t>
  </si>
  <si>
    <t>KOLUKISA</t>
  </si>
  <si>
    <t>BULUT</t>
  </si>
  <si>
    <t>PİRİHAN</t>
  </si>
  <si>
    <t>KÖSE</t>
  </si>
  <si>
    <t>NERGİZ</t>
  </si>
  <si>
    <t>NİHAT</t>
  </si>
  <si>
    <t xml:space="preserve">MELİŞ </t>
  </si>
  <si>
    <t>SEFER</t>
  </si>
  <si>
    <t xml:space="preserve">ÖMERHACILI Ş.N.A ORTAOKULU </t>
  </si>
  <si>
    <t>HERGÜL</t>
  </si>
  <si>
    <t>HÜLYA</t>
  </si>
  <si>
    <t>SAVCILI BÜYÜKOBA ORTAOKULU</t>
  </si>
  <si>
    <t>ŞEKER</t>
  </si>
  <si>
    <t>SELÇUK</t>
  </si>
  <si>
    <t>BALYEMEZ</t>
  </si>
  <si>
    <t>DAMLA</t>
  </si>
  <si>
    <t>CEVİZKENT ÖZEL EĞT.UY.OKULU</t>
  </si>
  <si>
    <t>2.Dönem Ağırlıklandırılmış Ortak Sınav Puanı (OSP2)</t>
  </si>
  <si>
    <t>Yıl Sonu Ağırlıklandırılmış Ortak Sınav Puanı (AOSP)</t>
  </si>
  <si>
    <t xml:space="preserve">Yerleştirmeye Esas Puan
(YEP) </t>
  </si>
  <si>
    <t>MERKEZ OKULLAR</t>
  </si>
  <si>
    <t>KÖY-KASABA OKULLARI</t>
  </si>
  <si>
    <t>ÖZEL EĞT.</t>
  </si>
  <si>
    <t>ÇAĞIRKAN HMY ORTAOKULU</t>
  </si>
  <si>
    <t>HAMİT ŞVD ORTAOKULU</t>
  </si>
  <si>
    <t>İSAHOCALI SELAMOĞLU ORTAOKULU</t>
  </si>
  <si>
    <t>KARGIN YENİCE MAE ORTAOKULU</t>
  </si>
  <si>
    <t>ÖMERHACILI ŞNA ORTAOKULU</t>
  </si>
  <si>
    <t>CEVİZKENT ÖZEL EĞT. UYG. ORTAOKULU</t>
  </si>
  <si>
    <t>ANASAYFA</t>
  </si>
  <si>
    <t>KAMAN İLÇE MİLLİ EĞİTİM MÜDÜRLÜĞÜ</t>
  </si>
  <si>
    <t>2014-2015 EĞİTİM-ÖĞRETİM YILI TEOGS SONUÇLARI</t>
  </si>
  <si>
    <t>Aşağıdaki listeden okulunuzun ismine tıklayarak sonuçları girebilirsiniz.</t>
  </si>
  <si>
    <t xml:space="preserve">ÖMERHACILI Ş.N.A. ORTAOKULU </t>
  </si>
  <si>
    <t>KARGIN YENİCE M.A.E. ORTAOKULU</t>
  </si>
  <si>
    <t>HAMİT Ş.E.V.D. ORTAOKULU</t>
  </si>
  <si>
    <t>ÇAĞIRKAN H.M.Y. ORTAOKULU</t>
  </si>
  <si>
    <t>OKUL ADI</t>
  </si>
  <si>
    <t>İLÇE ORTALAMASI</t>
  </si>
  <si>
    <t>2. DÖNEM</t>
  </si>
  <si>
    <t>1. DÖNEM</t>
  </si>
  <si>
    <t>1. DÖNEM2</t>
  </si>
  <si>
    <t>2. DÖNEM3</t>
  </si>
  <si>
    <t>1. DÖNEM3</t>
  </si>
  <si>
    <t>2. DÖNEM4</t>
  </si>
  <si>
    <t>1. DÖNEM4</t>
  </si>
  <si>
    <t>2. DÖNEM5</t>
  </si>
  <si>
    <t>1. DÖNEM5</t>
  </si>
  <si>
    <t>2. DÖNEM6</t>
  </si>
  <si>
    <t>1. DÖNEM6</t>
  </si>
  <si>
    <t>2. DÖNEM7</t>
  </si>
  <si>
    <t>FEN VE TEKN.</t>
  </si>
  <si>
    <t>İNK. TARİHİ</t>
  </si>
  <si>
    <t>OKULLARIN YERLEŞTİRMEYE ESAS PUAN (YEP) ORTALAMALARI</t>
  </si>
  <si>
    <t>2.DÖNEM 
ORTAK SINAV PUANI
(OSP2)</t>
  </si>
  <si>
    <t>1.DÖNEM 
ORTAK SINAV PUANI 
(OSP1)</t>
  </si>
  <si>
    <t>YERLEŞTİRMEYE 
ESAS PUAN
(YEP)</t>
  </si>
  <si>
    <t xml:space="preserve"> OKULLARIN PUAN ORTALAMALARI</t>
  </si>
  <si>
    <t>OKULLARIN DERS NOT ORTALAMALARI</t>
  </si>
  <si>
    <r>
      <t xml:space="preserve">Bu sayfaya tekrar dönmek için açılan sayfada sol üst köşedeki </t>
    </r>
    <r>
      <rPr>
        <b/>
        <sz val="12"/>
        <color theme="1"/>
        <rFont val="Cambria"/>
        <family val="1"/>
        <charset val="162"/>
        <scheme val="major"/>
      </rPr>
      <t>"ANASAYFA"</t>
    </r>
    <r>
      <rPr>
        <b/>
        <sz val="12"/>
        <color theme="0"/>
        <rFont val="Cambria"/>
        <family val="1"/>
        <charset val="162"/>
        <scheme val="major"/>
      </rPr>
      <t xml:space="preserve"> yazısına tıklayınız.</t>
    </r>
  </si>
  <si>
    <t>8. Sınıf Yıl Sonu Başarı Puanlarını güncelleyiniz.</t>
  </si>
  <si>
    <t>1. Dönem Ortak Sınav Notlarını kontrol edip 2. Dönem Ortak Sınav Notlarını giriniz.</t>
  </si>
  <si>
    <t xml:space="preserve">Ders öğretmenlerini tabloda ilgili yere giriniz. </t>
  </si>
  <si>
    <t>Derse ikinci dönem farklı öğretmen girdiyse iki öğretmeni yanyana yazınız. Örn: Ahmet AYDIN-Haydar ÜNSAL</t>
  </si>
  <si>
    <t>ZEYNEP</t>
  </si>
  <si>
    <t>İSMAİL</t>
  </si>
  <si>
    <t>YERLEŞTİRMEYE ESAS PUANLAR</t>
  </si>
  <si>
    <t>PUAN ARALIĞINDAKİ ÖĞRENCİ SAYILARI</t>
  </si>
  <si>
    <t>MUCUR ORTALAMASI</t>
  </si>
  <si>
    <t>KIRŞEHİR ORTALAMASI</t>
  </si>
  <si>
    <t>-</t>
  </si>
  <si>
    <t>SINIFI</t>
  </si>
  <si>
    <t>0-44</t>
  </si>
  <si>
    <t>45-54</t>
  </si>
  <si>
    <t>55-69</t>
  </si>
  <si>
    <t>70-84</t>
  </si>
  <si>
    <t>85-99</t>
  </si>
  <si>
    <t>İLÇE GENELİ</t>
  </si>
  <si>
    <t>TC İNKILAP TARİHİ VE ATATÜRKÇÜLÜK</t>
  </si>
  <si>
    <t>FARK</t>
  </si>
  <si>
    <t>FARK2</t>
  </si>
  <si>
    <t>FARK3</t>
  </si>
  <si>
    <t>FARK4</t>
  </si>
  <si>
    <t>FARK5</t>
  </si>
  <si>
    <t>FARK6</t>
  </si>
  <si>
    <t>ŞUBELERE GÖRE DERS ORTALAMALARI</t>
  </si>
  <si>
    <t>ŞUBE</t>
  </si>
  <si>
    <t>E</t>
  </si>
  <si>
    <t>ÖĞRETMEN</t>
  </si>
  <si>
    <t>1.DÖNEM ORT.</t>
  </si>
  <si>
    <t>2.DÖNEM ORT.</t>
  </si>
  <si>
    <t>ÖĞR.SAY.</t>
  </si>
  <si>
    <t>TÜRKÇE DERSİ ŞUBELERE GÖRE ORTALAMALAR</t>
  </si>
  <si>
    <t>MATEMATİK DERSİ ŞUBELERE GÖRE ORTALAMALAR</t>
  </si>
  <si>
    <t>FEN VE TEKNOLOJİ DERSİ ŞUBELERE GÖRE ORTALAMALAR</t>
  </si>
  <si>
    <t>DİN KÜLTÜRÜ VE AHLAK BİLGİSİ DERSİ ŞUBELERE GÖRE ORTALAMALAR</t>
  </si>
  <si>
    <t>İNGİLİZCE DERSİ ŞUBELERE GÖRE ORTALAMALAR</t>
  </si>
  <si>
    <t>TC. İNK. TAR. VE ATATÜRKÇÜLÜK DERSİ ŞUBELERE GÖRE ORTALAMALAR</t>
  </si>
  <si>
    <t>ORT</t>
  </si>
  <si>
    <t>2013-2014</t>
  </si>
  <si>
    <t>2014-2015</t>
  </si>
  <si>
    <t>2015-2016</t>
  </si>
  <si>
    <t>İL ORTALAMASI</t>
  </si>
  <si>
    <t>TÜRKİYE ORTALAMASI</t>
  </si>
  <si>
    <t>OKULLARIN 2015-2016 HEDEFLERİ</t>
  </si>
  <si>
    <t>OKULLARIN 2015-2016 HEDEFLERİ (GEÇMİŞ YILLAR ORT.)</t>
  </si>
  <si>
    <t>TC İNK. TAR.</t>
  </si>
  <si>
    <t>DİN KÜLT. VE A.B.</t>
  </si>
  <si>
    <t>2013-2014 1.D.</t>
  </si>
  <si>
    <t>2013-2014 2.D.</t>
  </si>
  <si>
    <t>2014-2015 1.D.</t>
  </si>
  <si>
    <t>2014-2015 2.D.</t>
  </si>
  <si>
    <t>2015-2016 1.D.</t>
  </si>
  <si>
    <t>2015-2016 2.D.</t>
  </si>
  <si>
    <t>OKULLARIN DERS ORTALAMA GRAFİKLERİ (SON 4 SINAV)</t>
  </si>
  <si>
    <t>2015-2016 EĞİTİM-ÖĞRETİM YILI TEOGS SONUÇLARI</t>
  </si>
  <si>
    <t>KAMAN İMAM HATİP ORTAOKULU</t>
  </si>
  <si>
    <t>TÜRKÇE NOT ORTALAMALARI</t>
  </si>
  <si>
    <t>MATEMATİK NOT ORTALAMALARI</t>
  </si>
  <si>
    <t>FEN VE TEKNOLOJİ NOT ORTALAMALARI</t>
  </si>
  <si>
    <t>TC İNKILAP TARİHİ VE ATATÜRKÇÜLÜK NOT ORTALAMALARI</t>
  </si>
  <si>
    <t>İNGİLİZCE NOT ORTALAMALARI</t>
  </si>
  <si>
    <t>DİN KÜLTÜRÜ VE AHLAK BİLGİSİ NOT ORTALAMALARI</t>
  </si>
  <si>
    <t>1.DENEME</t>
  </si>
  <si>
    <t>1.DÖNEM</t>
  </si>
  <si>
    <t>OKUL</t>
  </si>
  <si>
    <t>SINIF / ŞUBE</t>
  </si>
  <si>
    <t>NO</t>
  </si>
  <si>
    <t>6.SINIF ORT</t>
  </si>
  <si>
    <t>7.SINIF ORT</t>
  </si>
  <si>
    <t>8.SINIF ORT</t>
  </si>
  <si>
    <t>TÜRKÇE1</t>
  </si>
  <si>
    <t>TÜRKÇE2</t>
  </si>
  <si>
    <t>MAT1</t>
  </si>
  <si>
    <t>MAT2</t>
  </si>
  <si>
    <t>FEN1</t>
  </si>
  <si>
    <t>FEN2</t>
  </si>
  <si>
    <t>İNG1</t>
  </si>
  <si>
    <t>İNG2</t>
  </si>
  <si>
    <t>DİN1</t>
  </si>
  <si>
    <t>DİN2</t>
  </si>
  <si>
    <t>OSP1</t>
  </si>
  <si>
    <t>OSP2</t>
  </si>
  <si>
    <t>AOSP</t>
  </si>
  <si>
    <t>YEP</t>
  </si>
  <si>
    <t>2.DENEME</t>
  </si>
  <si>
    <t>3.DENEME</t>
  </si>
  <si>
    <t>8. Sınıf / A Şubesi</t>
  </si>
  <si>
    <t>BARIŞ</t>
  </si>
  <si>
    <t>KANKAL</t>
  </si>
  <si>
    <t>CİHAT</t>
  </si>
  <si>
    <t>FERAY</t>
  </si>
  <si>
    <t>GÜLSEN</t>
  </si>
  <si>
    <t>HALİS CAN</t>
  </si>
  <si>
    <t>ALTAY</t>
  </si>
  <si>
    <t>MUHAMMED MUSTAFA</t>
  </si>
  <si>
    <t>ULAŞ</t>
  </si>
  <si>
    <t>DADAK</t>
  </si>
  <si>
    <t>REYYAN LEYLA</t>
  </si>
  <si>
    <t>SİMGE</t>
  </si>
  <si>
    <t>SONER</t>
  </si>
  <si>
    <t>TOYGAR</t>
  </si>
  <si>
    <t>ÖZDOĞAN</t>
  </si>
  <si>
    <t>TÜLAY</t>
  </si>
  <si>
    <t>GÖKALP</t>
  </si>
  <si>
    <t>YASİN</t>
  </si>
  <si>
    <t>YUSUF ÖCAL</t>
  </si>
  <si>
    <t>AYAS</t>
  </si>
  <si>
    <t>8. Sınıf / B Şubesi</t>
  </si>
  <si>
    <t>AŞIR</t>
  </si>
  <si>
    <t>ATAR</t>
  </si>
  <si>
    <t>KAVAK</t>
  </si>
  <si>
    <t>BETÜL</t>
  </si>
  <si>
    <t>AKDENİZ</t>
  </si>
  <si>
    <t>AKTUĞ</t>
  </si>
  <si>
    <t>DİLARA</t>
  </si>
  <si>
    <t>GÜNAL</t>
  </si>
  <si>
    <t>HASAN KAAN</t>
  </si>
  <si>
    <t>KAAN GÖKTUĞ</t>
  </si>
  <si>
    <t>MELİKE NUR</t>
  </si>
  <si>
    <t>SERÇE</t>
  </si>
  <si>
    <t>NURETTİN UYGAR</t>
  </si>
  <si>
    <t>KARAGÖZ</t>
  </si>
  <si>
    <t>RÜMEYSA</t>
  </si>
  <si>
    <t>TABAN</t>
  </si>
  <si>
    <t>SEHER</t>
  </si>
  <si>
    <t>YALÇIN</t>
  </si>
  <si>
    <t>SILA</t>
  </si>
  <si>
    <t>BULDUK</t>
  </si>
  <si>
    <t>UYGAR</t>
  </si>
  <si>
    <t>DOĞANAY</t>
  </si>
  <si>
    <t>YAĞIZ</t>
  </si>
  <si>
    <t>8. Sınıf / C Şubesi</t>
  </si>
  <si>
    <t>AYŞEGÜL</t>
  </si>
  <si>
    <t>BAŞAK</t>
  </si>
  <si>
    <t>ÇOBAN</t>
  </si>
  <si>
    <t>DURSUN</t>
  </si>
  <si>
    <t>ERSOY</t>
  </si>
  <si>
    <t>GAMZE NUR</t>
  </si>
  <si>
    <t>GÖKCE</t>
  </si>
  <si>
    <t>MAHMUT</t>
  </si>
  <si>
    <t>RABİA NUR</t>
  </si>
  <si>
    <t>SALİH</t>
  </si>
  <si>
    <t>KIZILIRMAK</t>
  </si>
  <si>
    <t>8. Sınıf / D Şubesi</t>
  </si>
  <si>
    <t>DALAKÇI</t>
  </si>
  <si>
    <t>AZİZE</t>
  </si>
  <si>
    <t>BEKTAŞ</t>
  </si>
  <si>
    <t>CEREN</t>
  </si>
  <si>
    <t>EDA NUR</t>
  </si>
  <si>
    <t>EDANUR</t>
  </si>
  <si>
    <t>ÖZ</t>
  </si>
  <si>
    <t>İBRAHİM</t>
  </si>
  <si>
    <t>MUHAMMED ENES</t>
  </si>
  <si>
    <t>MUHAMMET KANİ</t>
  </si>
  <si>
    <t>SOLAK</t>
  </si>
  <si>
    <t>NAHİD TALHA</t>
  </si>
  <si>
    <t>KIRIKLAR</t>
  </si>
  <si>
    <t>NAZİK</t>
  </si>
  <si>
    <t>SILA NUR</t>
  </si>
  <si>
    <t>AŞKIN</t>
  </si>
  <si>
    <t>SÜMEYYE NUR</t>
  </si>
  <si>
    <t>ŞEVKET</t>
  </si>
  <si>
    <t>ÜMMÜHAN</t>
  </si>
  <si>
    <t>ÜÇKOL</t>
  </si>
  <si>
    <t>TÜRKMEN</t>
  </si>
  <si>
    <t>ÇEÇEN</t>
  </si>
  <si>
    <t>ALDI</t>
  </si>
  <si>
    <t>GÜLNAZİK</t>
  </si>
  <si>
    <t>MELİH ARDA</t>
  </si>
  <si>
    <t>ÇALI</t>
  </si>
  <si>
    <t>KARAKUŞ</t>
  </si>
  <si>
    <t>NECDET</t>
  </si>
  <si>
    <t>NESİBE</t>
  </si>
  <si>
    <t>SELMA</t>
  </si>
  <si>
    <t>TAHSİN</t>
  </si>
  <si>
    <t>TARKAN</t>
  </si>
  <si>
    <t>ALTAŞ</t>
  </si>
  <si>
    <t>CULHA</t>
  </si>
  <si>
    <t>EKREM CAN</t>
  </si>
  <si>
    <t>KANAT</t>
  </si>
  <si>
    <t>ERHAN</t>
  </si>
  <si>
    <t>EYLEM</t>
  </si>
  <si>
    <t>GÖZDE</t>
  </si>
  <si>
    <t>NURAY</t>
  </si>
  <si>
    <t>DİŞBUDAK</t>
  </si>
  <si>
    <t>RESUL</t>
  </si>
  <si>
    <t>İNCE</t>
  </si>
  <si>
    <t>ZAFER</t>
  </si>
  <si>
    <t>EDA</t>
  </si>
  <si>
    <t>HARUN</t>
  </si>
  <si>
    <t>BÜNYAMİN</t>
  </si>
  <si>
    <t>YAVUZ</t>
  </si>
  <si>
    <t>ALEYNA NUR</t>
  </si>
  <si>
    <t>UZMAN</t>
  </si>
  <si>
    <t>ETHEM</t>
  </si>
  <si>
    <t>GENCAY</t>
  </si>
  <si>
    <t>DİPİ</t>
  </si>
  <si>
    <t>HÜNKAR</t>
  </si>
  <si>
    <t>KAAN</t>
  </si>
  <si>
    <t>MELİS</t>
  </si>
  <si>
    <t>TÜRKÖZÜ</t>
  </si>
  <si>
    <t>SEZER</t>
  </si>
  <si>
    <t>AKYOL</t>
  </si>
  <si>
    <t>NURULLAH İBRAHİM</t>
  </si>
  <si>
    <t>EREN</t>
  </si>
  <si>
    <t>Çağırkan Hacı Meşhude Yılmaz Ortaokulu</t>
  </si>
  <si>
    <t xml:space="preserve">Adem </t>
  </si>
  <si>
    <t>ÖZEL</t>
  </si>
  <si>
    <t>75.63</t>
  </si>
  <si>
    <t>77.96</t>
  </si>
  <si>
    <t>Faruk</t>
  </si>
  <si>
    <t>70.25</t>
  </si>
  <si>
    <t>74.91</t>
  </si>
  <si>
    <t>Gülay</t>
  </si>
  <si>
    <t>81.88</t>
  </si>
  <si>
    <t>93.07</t>
  </si>
  <si>
    <t>Gürcü</t>
  </si>
  <si>
    <t>ERBAŞI</t>
  </si>
  <si>
    <t>88.94</t>
  </si>
  <si>
    <t>95.45</t>
  </si>
  <si>
    <t>İsa</t>
  </si>
  <si>
    <t>94.67</t>
  </si>
  <si>
    <t>93.58</t>
  </si>
  <si>
    <t>Kader</t>
  </si>
  <si>
    <t>75.72</t>
  </si>
  <si>
    <t>84.72</t>
  </si>
  <si>
    <t>Lale</t>
  </si>
  <si>
    <t>65.32</t>
  </si>
  <si>
    <t>71.32</t>
  </si>
  <si>
    <t>Merve</t>
  </si>
  <si>
    <t>ŞAHBAZ</t>
  </si>
  <si>
    <t>95.29</t>
  </si>
  <si>
    <t>96.74</t>
  </si>
  <si>
    <t>Nadiye</t>
  </si>
  <si>
    <t>69.65</t>
  </si>
  <si>
    <t>77.12</t>
  </si>
  <si>
    <t>Yakup</t>
  </si>
  <si>
    <t>51.15</t>
  </si>
  <si>
    <t>54.79</t>
  </si>
  <si>
    <t xml:space="preserve">AŞIR </t>
  </si>
  <si>
    <t>ÖZATALAY</t>
  </si>
  <si>
    <t xml:space="preserve">DİLARA </t>
  </si>
  <si>
    <t xml:space="preserve">DÖNÜŞ </t>
  </si>
  <si>
    <t>YEĞİT</t>
  </si>
  <si>
    <t xml:space="preserve">EVRİM </t>
  </si>
  <si>
    <t xml:space="preserve">EYLÜL </t>
  </si>
  <si>
    <t xml:space="preserve">FETULLAH </t>
  </si>
  <si>
    <t xml:space="preserve"> KARAGÖZ</t>
  </si>
  <si>
    <t>DEMİRCİ</t>
  </si>
  <si>
    <t xml:space="preserve">NAŞİT </t>
  </si>
  <si>
    <t xml:space="preserve">SAFİYE </t>
  </si>
  <si>
    <t>ÖZTEMİR</t>
  </si>
  <si>
    <t>HURİYE</t>
  </si>
  <si>
    <t>MELİŞ</t>
  </si>
  <si>
    <t>KILINÇSARI</t>
  </si>
  <si>
    <t>MUHAMMED</t>
  </si>
  <si>
    <t>TURAN</t>
  </si>
  <si>
    <t>SAZAK</t>
  </si>
  <si>
    <t>ÖZKAN</t>
  </si>
  <si>
    <t>BEYZA NUR</t>
  </si>
  <si>
    <t>BAYRAK</t>
  </si>
  <si>
    <t>CEYHAN</t>
  </si>
  <si>
    <t>ALAN</t>
  </si>
  <si>
    <t>İsahocalı Selamoğlu Ortaokulu</t>
  </si>
  <si>
    <t>DİLEK</t>
  </si>
  <si>
    <t>KÜÇÜK</t>
  </si>
  <si>
    <t>DÖNDÜNUR</t>
  </si>
  <si>
    <t>HAMİDE</t>
  </si>
  <si>
    <t>MELEK</t>
  </si>
  <si>
    <t>SÜRMELİ</t>
  </si>
  <si>
    <t>NAZLI</t>
  </si>
  <si>
    <t>KOÇAK</t>
  </si>
  <si>
    <t>ŞEYMA</t>
  </si>
  <si>
    <t xml:space="preserve">ALİ </t>
  </si>
  <si>
    <t>ALİZE AYÇA</t>
  </si>
  <si>
    <t>KÖSEÖMÜR</t>
  </si>
  <si>
    <t>SORGUN</t>
  </si>
  <si>
    <t xml:space="preserve">DERYA </t>
  </si>
  <si>
    <t xml:space="preserve">ENSAR </t>
  </si>
  <si>
    <t>GÜÇLÜ</t>
  </si>
  <si>
    <t>ÜLKER</t>
  </si>
  <si>
    <t>HASAN OĞUZHAN</t>
  </si>
  <si>
    <t>ZENGİN</t>
  </si>
  <si>
    <t>HAŞİM</t>
  </si>
  <si>
    <t xml:space="preserve">İBRAHİM </t>
  </si>
  <si>
    <t xml:space="preserve">MELİKE </t>
  </si>
  <si>
    <t>MURAT BERK</t>
  </si>
  <si>
    <t>ASIR</t>
  </si>
  <si>
    <t>MÜCAHİT</t>
  </si>
  <si>
    <t>AKTAŞ</t>
  </si>
  <si>
    <t>NUR SEVİM</t>
  </si>
  <si>
    <t>ÖZLER</t>
  </si>
  <si>
    <t>ZÜBEYİR HALİL</t>
  </si>
  <si>
    <t>YILDIZ</t>
  </si>
  <si>
    <t>8-A</t>
  </si>
  <si>
    <t>GÜLRENGİ YAREN</t>
  </si>
  <si>
    <t>BUDAK</t>
  </si>
  <si>
    <t>KEZİBAN</t>
  </si>
  <si>
    <t>ARIKAN</t>
  </si>
  <si>
    <t>SEMİH</t>
  </si>
  <si>
    <t>ÇÖKLÜ</t>
  </si>
  <si>
    <t>HİLAL GÜL</t>
  </si>
  <si>
    <t>KARABAYIR</t>
  </si>
  <si>
    <t>OĞUZHAN</t>
  </si>
  <si>
    <t>DAMLA NUR</t>
  </si>
  <si>
    <t>İSMET CAN</t>
  </si>
  <si>
    <t>AYLİN</t>
  </si>
  <si>
    <t>BURCU SELEN</t>
  </si>
  <si>
    <t>SİNAN</t>
  </si>
  <si>
    <t>HAVA</t>
  </si>
  <si>
    <t>HANIM</t>
  </si>
  <si>
    <t>ŞEVAL</t>
  </si>
  <si>
    <t>YALÇINKAYA</t>
  </si>
  <si>
    <t>TURGUT</t>
  </si>
  <si>
    <t>EMİR</t>
  </si>
  <si>
    <t>8-B</t>
  </si>
  <si>
    <t>SAYITHAN</t>
  </si>
  <si>
    <t>BATUHAN</t>
  </si>
  <si>
    <t>EFSANE</t>
  </si>
  <si>
    <t>FATMA MERVE</t>
  </si>
  <si>
    <t>KAMAN</t>
  </si>
  <si>
    <t>ÖMER FARUK</t>
  </si>
  <si>
    <t>ÖZDENİZ</t>
  </si>
  <si>
    <t>UBEYDULLAH</t>
  </si>
  <si>
    <t>SÜMEYYA</t>
  </si>
  <si>
    <t>AYŞE SULTAN</t>
  </si>
  <si>
    <t>ÖZGE</t>
  </si>
  <si>
    <t>YAREN</t>
  </si>
  <si>
    <t>BEYTULLAH</t>
  </si>
  <si>
    <t>ORHUN</t>
  </si>
  <si>
    <t>TEKHAN</t>
  </si>
  <si>
    <t>YAKUP</t>
  </si>
  <si>
    <t>8-C</t>
  </si>
  <si>
    <t>BENGÜ SEVİM</t>
  </si>
  <si>
    <t>AYDANUR</t>
  </si>
  <si>
    <t>SEVEN</t>
  </si>
  <si>
    <t>İREM SILA</t>
  </si>
  <si>
    <t>AKBULUT</t>
  </si>
  <si>
    <t>AKTÜRK</t>
  </si>
  <si>
    <t>ENGİN CAN</t>
  </si>
  <si>
    <t>METİN BURAK</t>
  </si>
  <si>
    <t>AVCI</t>
  </si>
  <si>
    <t>ARDIÇ</t>
  </si>
  <si>
    <t>MÜJGAN</t>
  </si>
  <si>
    <t>GÜNGÖZ</t>
  </si>
  <si>
    <t xml:space="preserve">BAYRAM </t>
  </si>
  <si>
    <t>AKMERMER</t>
  </si>
  <si>
    <t>8-D</t>
  </si>
  <si>
    <t>GÜLSUDE</t>
  </si>
  <si>
    <t>BERK CAN</t>
  </si>
  <si>
    <t>DUYGU</t>
  </si>
  <si>
    <t>BABA</t>
  </si>
  <si>
    <t>GÖKSU</t>
  </si>
  <si>
    <t>SUDE</t>
  </si>
  <si>
    <t>TARIK</t>
  </si>
  <si>
    <t>ESRA KÜBRA</t>
  </si>
  <si>
    <t>AKGÜN</t>
  </si>
  <si>
    <t>YASİN BATUHAN</t>
  </si>
  <si>
    <t>BERAT</t>
  </si>
  <si>
    <t>HÜSNE NUR</t>
  </si>
  <si>
    <t>GAMZENUR</t>
  </si>
  <si>
    <t>MELİKE</t>
  </si>
  <si>
    <t>NUR</t>
  </si>
  <si>
    <t>YUSUF SALİH</t>
  </si>
  <si>
    <t>CELLEK</t>
  </si>
  <si>
    <t>TÜRKOĞLU</t>
  </si>
  <si>
    <t>AK</t>
  </si>
  <si>
    <t>SEBAHATTİN</t>
  </si>
  <si>
    <t>PEKŞEN</t>
  </si>
  <si>
    <t>MUHAMMED YİĞİT</t>
  </si>
  <si>
    <t>KILIÇOĞLU</t>
  </si>
  <si>
    <t>8-E</t>
  </si>
  <si>
    <t>BUSENUR</t>
  </si>
  <si>
    <t>CEMRE</t>
  </si>
  <si>
    <t>UMUT</t>
  </si>
  <si>
    <t>KADRİYE</t>
  </si>
  <si>
    <t>ORKUN</t>
  </si>
  <si>
    <t>BÜYÜKKAPANCI</t>
  </si>
  <si>
    <t>HAFİZE NUR</t>
  </si>
  <si>
    <t>MEVLÜT</t>
  </si>
  <si>
    <t>TUBA</t>
  </si>
  <si>
    <t>BUĞRA</t>
  </si>
  <si>
    <t>EMRULLAH</t>
  </si>
  <si>
    <t>KARAOĞLU</t>
  </si>
  <si>
    <t>KADER</t>
  </si>
  <si>
    <t>BAHAR</t>
  </si>
  <si>
    <t>AYSEL</t>
  </si>
  <si>
    <t>8-F</t>
  </si>
  <si>
    <t>İLELİ</t>
  </si>
  <si>
    <t>ASLIHAN BUSE</t>
  </si>
  <si>
    <t>COŞKUN</t>
  </si>
  <si>
    <t>BEKİR</t>
  </si>
  <si>
    <t>HACI ARAP</t>
  </si>
  <si>
    <t>SAMET OKAN</t>
  </si>
  <si>
    <t>İZZET</t>
  </si>
  <si>
    <t>DİLAY AYSILA</t>
  </si>
  <si>
    <t>SENA</t>
  </si>
  <si>
    <t>ŞERBETCİOĞLU</t>
  </si>
  <si>
    <t>MUHİTTİN</t>
  </si>
  <si>
    <t>EBRU</t>
  </si>
  <si>
    <t>ERGENEKON</t>
  </si>
  <si>
    <t>YASİR</t>
  </si>
  <si>
    <t>SOYLU</t>
  </si>
  <si>
    <t>İLKER</t>
  </si>
  <si>
    <t>ASYA</t>
  </si>
  <si>
    <t>KARAMEHMET</t>
  </si>
  <si>
    <t>BOR</t>
  </si>
  <si>
    <t>HALİTCAN</t>
  </si>
  <si>
    <t>AKDAĞ</t>
  </si>
  <si>
    <t>K.Yenice Mehmet Akif Ersoy O.O.</t>
  </si>
  <si>
    <t>DELİBAL</t>
  </si>
  <si>
    <t>ARİF</t>
  </si>
  <si>
    <t>BOZDUĞAN</t>
  </si>
  <si>
    <t>NİZAMETTİN</t>
  </si>
  <si>
    <t>DİLBER</t>
  </si>
  <si>
    <t>BUĞDAY</t>
  </si>
  <si>
    <t>SULTAN</t>
  </si>
  <si>
    <t>SAHİR</t>
  </si>
  <si>
    <t>BERNA</t>
  </si>
  <si>
    <t>AKÇA</t>
  </si>
  <si>
    <t>CUMA ALİ</t>
  </si>
  <si>
    <t>ALİM</t>
  </si>
  <si>
    <t>APTİ</t>
  </si>
  <si>
    <t>ÇOBUR</t>
  </si>
  <si>
    <t>MUHAMMET MUSTAFA</t>
  </si>
  <si>
    <t>BABATÜRK</t>
  </si>
  <si>
    <t>RASİM</t>
  </si>
  <si>
    <t>ÜMMÜGÜLSÜM</t>
  </si>
  <si>
    <t>ÇOPUR</t>
  </si>
  <si>
    <t>ALİ FUAT</t>
  </si>
  <si>
    <t>CEMAL</t>
  </si>
  <si>
    <t>ENVER FURKAN</t>
  </si>
  <si>
    <t>TAŞKIRAN</t>
  </si>
  <si>
    <t>HATİCE</t>
  </si>
  <si>
    <t>KAMER</t>
  </si>
  <si>
    <t>MOLLA</t>
  </si>
  <si>
    <t>MUHAMMED İSMAİL</t>
  </si>
  <si>
    <t>SEVİLAY</t>
  </si>
  <si>
    <t xml:space="preserve">ADNAN </t>
  </si>
  <si>
    <t xml:space="preserve">BERİVAN </t>
  </si>
  <si>
    <t>ALTINIŞIK</t>
  </si>
  <si>
    <t xml:space="preserve">FARUK </t>
  </si>
  <si>
    <t>GÜLDEREN</t>
  </si>
  <si>
    <t>HAVVA</t>
  </si>
  <si>
    <t>KILINÇ</t>
  </si>
  <si>
    <t>KAYAALP</t>
  </si>
  <si>
    <t>MUHAMMET TURAN</t>
  </si>
  <si>
    <t xml:space="preserve">TAHİR </t>
  </si>
  <si>
    <t xml:space="preserve">ÖZGE </t>
  </si>
  <si>
    <t>ÜNLÜ</t>
  </si>
  <si>
    <t>İPEK</t>
  </si>
  <si>
    <t>MAHMURE</t>
  </si>
  <si>
    <t>SIDDIK</t>
  </si>
  <si>
    <t xml:space="preserve">YİĞİT </t>
  </si>
  <si>
    <t>TÜRKYILMAZ</t>
  </si>
  <si>
    <t>BURCU DEMİRKAN</t>
  </si>
  <si>
    <t>EREN ULU</t>
  </si>
  <si>
    <t>KIZILKOCA</t>
  </si>
  <si>
    <t>GADİM</t>
  </si>
  <si>
    <t>GÖZDE GÜL</t>
  </si>
  <si>
    <t xml:space="preserve">GÜRKAN </t>
  </si>
  <si>
    <t>MISIR</t>
  </si>
  <si>
    <t>NURETTİN BİLAL</t>
  </si>
  <si>
    <t xml:space="preserve">KIZIL </t>
  </si>
  <si>
    <t xml:space="preserve">SEMANUR </t>
  </si>
  <si>
    <t>ALTINTAŞ</t>
  </si>
  <si>
    <t>ZÜLBİYE SEMA</t>
  </si>
  <si>
    <t>PAK</t>
  </si>
  <si>
    <t>GANİME</t>
  </si>
  <si>
    <t>TEMİR</t>
  </si>
  <si>
    <t>ÖZGE VİLDAN</t>
  </si>
  <si>
    <t>DEMİRTAŞ</t>
  </si>
  <si>
    <t>PAKİZE</t>
  </si>
  <si>
    <t>ŞEYMA NUR</t>
  </si>
  <si>
    <t>PEKEL</t>
  </si>
  <si>
    <t>ÖZKAZICI</t>
  </si>
  <si>
    <t>ASLI</t>
  </si>
  <si>
    <t>AZİZ ALPEREN</t>
  </si>
  <si>
    <t>ESRA SULTAN</t>
  </si>
  <si>
    <t>ONURHAN</t>
  </si>
  <si>
    <t>BAKAN</t>
  </si>
  <si>
    <t>ORHAN GAZİ</t>
  </si>
  <si>
    <t>SERDAR</t>
  </si>
  <si>
    <t>KADİRCAN</t>
  </si>
  <si>
    <t>KIZILBOĞA</t>
  </si>
  <si>
    <t>SÜEDA</t>
  </si>
  <si>
    <t>UMUT CAN</t>
  </si>
  <si>
    <t>FİKİRLİ</t>
  </si>
  <si>
    <t>ATEŞ</t>
  </si>
  <si>
    <t>BARANLI</t>
  </si>
  <si>
    <t>FATİH</t>
  </si>
  <si>
    <t>EMİR NAZMİ</t>
  </si>
  <si>
    <t>MERVE GÜL</t>
  </si>
  <si>
    <t>IŞIKDEMİR</t>
  </si>
  <si>
    <t>HAYDAR EBUBEKİR</t>
  </si>
  <si>
    <t>İNANÇ</t>
  </si>
  <si>
    <t>ESMEGÜL</t>
  </si>
  <si>
    <t>TAPAN</t>
  </si>
  <si>
    <t>ZÜBEYDE</t>
  </si>
  <si>
    <t>FERDİ</t>
  </si>
  <si>
    <t>ÇEVİRGEN</t>
  </si>
  <si>
    <t>SELAHATTİN</t>
  </si>
  <si>
    <t>BAYINDIR</t>
  </si>
  <si>
    <t>YETER NUR</t>
  </si>
  <si>
    <t>SEMA</t>
  </si>
  <si>
    <t>CENGİZHAN</t>
  </si>
  <si>
    <t>KUTLUCAN</t>
  </si>
  <si>
    <t>DULKADİR</t>
  </si>
  <si>
    <t>EMSAL</t>
  </si>
  <si>
    <t>GÜNDEDE</t>
  </si>
  <si>
    <t>ENES BEKTAŞ</t>
  </si>
  <si>
    <t>HASKILIÇ</t>
  </si>
  <si>
    <t>HALİL</t>
  </si>
  <si>
    <t>KANTEMİR</t>
  </si>
  <si>
    <t>NURAN</t>
  </si>
  <si>
    <t>RAHİM</t>
  </si>
  <si>
    <t>AHMET HAN</t>
  </si>
  <si>
    <t>AKDOĞAN</t>
  </si>
  <si>
    <t>YAŞAR BURAK</t>
  </si>
  <si>
    <t>BAYRAKTAR</t>
  </si>
  <si>
    <t>BAHATAN</t>
  </si>
  <si>
    <t>GÜLSEREN</t>
  </si>
  <si>
    <t>İREM SULTAN</t>
  </si>
  <si>
    <t>KUŞ</t>
  </si>
  <si>
    <t>KORAY</t>
  </si>
  <si>
    <t>KOZAN</t>
  </si>
  <si>
    <t>OĞUZ KAAN</t>
  </si>
  <si>
    <t>ZELİHA</t>
  </si>
  <si>
    <t>UFUK</t>
  </si>
  <si>
    <t>GÜLAÇAR</t>
  </si>
  <si>
    <t>2015-2016 PUAN ARALIĞINDAKİ ÖĞRENCİ SAYILARI</t>
  </si>
  <si>
    <t>2015-2016 OKULLARIN DERSLERE GÖRE NOT ORTALAMALARI</t>
  </si>
  <si>
    <t>ÖĞRENCİLERİN 1. DÖNEM ORTAK SINAV PUANI SIRALAMASI</t>
  </si>
  <si>
    <t>YIL</t>
  </si>
  <si>
    <t>SINAV</t>
  </si>
  <si>
    <t>1.TEOG</t>
  </si>
  <si>
    <t>TÜRKÇE ÖĞRT.</t>
  </si>
  <si>
    <t>MAT. ÖĞRT.</t>
  </si>
  <si>
    <t>FEN ÖĞRT.</t>
  </si>
  <si>
    <t>TAR. ÖĞRT.</t>
  </si>
  <si>
    <t>TAR.1</t>
  </si>
  <si>
    <t>TAR.2</t>
  </si>
  <si>
    <t>İNG ÖĞRT.</t>
  </si>
  <si>
    <t>DİN ÖĞRT.</t>
  </si>
  <si>
    <t>VAHİT</t>
  </si>
  <si>
    <t xml:space="preserve"> </t>
  </si>
  <si>
    <t>OKULLARIN ŞUBELERİNE GÖRE DERS ORTALAMALARI</t>
  </si>
  <si>
    <t>F</t>
  </si>
  <si>
    <t>Öğrenci</t>
  </si>
  <si>
    <t>Sayısı</t>
  </si>
  <si>
    <t>ÖĞRENCİ SAYISI</t>
  </si>
  <si>
    <t>DERS</t>
  </si>
  <si>
    <t>PUAN ARALIĞI</t>
  </si>
  <si>
    <t>ORANI</t>
  </si>
  <si>
    <t>2.DÖNEM</t>
  </si>
  <si>
    <t>SON 3 YILDA OKULLARIN PUAN ARALIĞINDAKİ ÖĞRENCİ SAYILARI</t>
  </si>
  <si>
    <t>8/A SINIFI</t>
  </si>
  <si>
    <t>8/B SINIFI</t>
  </si>
  <si>
    <t>8/C SINIFI</t>
  </si>
  <si>
    <t>8/D SINIFI</t>
  </si>
  <si>
    <t>OKUL GENELİ</t>
  </si>
  <si>
    <t>OKULLARIN ŞUBELERE GÖRE PUAN ARALIĞINDAKİ ÖĞRENCİ SAYILARI</t>
  </si>
  <si>
    <t>ORANI (%)</t>
  </si>
  <si>
    <t>8/E SINIFI</t>
  </si>
  <si>
    <t>8/F SINIFI</t>
  </si>
  <si>
    <t>MERKEZ OKULLARI</t>
  </si>
  <si>
    <t>KASABA VE KÖY OKULLARI</t>
  </si>
  <si>
    <t>NOT: Aşağıdaki listeden okul adladına tıklayarak istediğiniz okulun puan aralıklarındaki öğrenci sayılarına ulaşabilirsiniz.</t>
  </si>
  <si>
    <r>
      <t xml:space="preserve">          Bu sayfaya tekrar dönmek için açılan sayfanın sol üst köşesindeki "</t>
    </r>
    <r>
      <rPr>
        <b/>
        <sz val="12"/>
        <color rgb="FFFF0000"/>
        <rFont val="Cambria"/>
        <family val="1"/>
        <charset val="162"/>
        <scheme val="major"/>
      </rPr>
      <t>GERİ</t>
    </r>
    <r>
      <rPr>
        <b/>
        <sz val="12"/>
        <color theme="1"/>
        <rFont val="Cambria"/>
        <family val="1"/>
        <charset val="162"/>
        <scheme val="major"/>
      </rPr>
      <t>" işaretine tıklayınız.</t>
    </r>
  </si>
  <si>
    <t>OKUL DERS ORTALAMALARI</t>
  </si>
  <si>
    <t>SON 3 YIL PUAN ARA. ÖĞR. SAYILARI</t>
  </si>
  <si>
    <t>SON 3  YIL OKUL DERS ORTALAMALARI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</si>
</sst>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39" x14ac:knownFonts="1">
    <font>
      <sz val="11"/>
      <color theme="1"/>
      <name val="Calibri"/>
      <family val="2"/>
      <charset val="162"/>
      <scheme val="minor"/>
    </font>
    <font>
      <b/>
      <sz val="11"/>
      <color indexed="8"/>
      <name val="Cambria"/>
      <family val="1"/>
      <charset val="162"/>
    </font>
    <font>
      <sz val="11"/>
      <color indexed="8"/>
      <name val="Cambria"/>
      <family val="1"/>
      <charset val="162"/>
    </font>
    <font>
      <sz val="12"/>
      <color indexed="8"/>
      <name val="Cambria"/>
      <family val="1"/>
      <charset val="162"/>
    </font>
    <font>
      <sz val="8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b/>
      <sz val="16"/>
      <color rgb="FF000000"/>
      <name val="Calibri"/>
      <family val="2"/>
      <charset val="162"/>
      <scheme val="minor"/>
    </font>
    <font>
      <b/>
      <sz val="12"/>
      <color rgb="FF000000"/>
      <name val="Calibri"/>
      <family val="2"/>
      <charset val="162"/>
      <scheme val="minor"/>
    </font>
    <font>
      <b/>
      <sz val="14"/>
      <color rgb="FF00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1"/>
      <color theme="1"/>
      <name val="Cambria"/>
      <family val="1"/>
      <charset val="162"/>
      <scheme val="major"/>
    </font>
    <font>
      <sz val="12"/>
      <color theme="1"/>
      <name val="Cambria"/>
      <family val="1"/>
      <charset val="162"/>
      <scheme val="major"/>
    </font>
    <font>
      <sz val="14"/>
      <color theme="1"/>
      <name val="Cambria"/>
      <family val="1"/>
      <charset val="162"/>
      <scheme val="major"/>
    </font>
    <font>
      <sz val="16"/>
      <color theme="1"/>
      <name val="Cambria"/>
      <family val="1"/>
      <charset val="162"/>
      <scheme val="major"/>
    </font>
    <font>
      <sz val="18"/>
      <color theme="1"/>
      <name val="Cambria"/>
      <family val="1"/>
      <charset val="162"/>
      <scheme val="major"/>
    </font>
    <font>
      <u/>
      <sz val="11"/>
      <color theme="10"/>
      <name val="Calibri"/>
      <family val="2"/>
      <charset val="162"/>
      <scheme val="minor"/>
    </font>
    <font>
      <sz val="72"/>
      <color theme="1"/>
      <name val="Cambria"/>
      <family val="1"/>
      <charset val="162"/>
      <scheme val="major"/>
    </font>
    <font>
      <b/>
      <sz val="12"/>
      <color theme="0"/>
      <name val="Cambria"/>
      <family val="1"/>
      <charset val="162"/>
      <scheme val="major"/>
    </font>
    <font>
      <b/>
      <sz val="11"/>
      <color theme="1"/>
      <name val="Cambria"/>
      <family val="1"/>
      <charset val="162"/>
      <scheme val="major"/>
    </font>
    <font>
      <b/>
      <sz val="11"/>
      <color theme="0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b/>
      <sz val="12"/>
      <color rgb="FFC00000"/>
      <name val="Cambria"/>
      <family val="1"/>
      <charset val="162"/>
      <scheme val="major"/>
    </font>
    <font>
      <b/>
      <sz val="16"/>
      <color rgb="FFC00000"/>
      <name val="Cambria"/>
      <family val="1"/>
      <charset val="162"/>
      <scheme val="major"/>
    </font>
    <font>
      <b/>
      <sz val="20"/>
      <color theme="0"/>
      <name val="Cambria"/>
      <family val="1"/>
      <charset val="162"/>
      <scheme val="major"/>
    </font>
    <font>
      <b/>
      <sz val="11"/>
      <color rgb="FFC00000"/>
      <name val="Cambria"/>
      <family val="1"/>
      <charset val="162"/>
      <scheme val="major"/>
    </font>
    <font>
      <b/>
      <sz val="11"/>
      <color theme="1"/>
      <name val="Cambria"/>
      <family val="1"/>
      <charset val="162"/>
      <scheme val="major"/>
    </font>
    <font>
      <sz val="11"/>
      <color theme="1"/>
      <name val="Cambria"/>
      <family val="1"/>
      <charset val="162"/>
      <scheme val="major"/>
    </font>
    <font>
      <sz val="26"/>
      <name val="Cambria"/>
      <family val="1"/>
      <charset val="162"/>
      <scheme val="major"/>
    </font>
    <font>
      <sz val="18"/>
      <name val="Cambria"/>
      <family val="1"/>
      <charset val="162"/>
      <scheme val="major"/>
    </font>
    <font>
      <b/>
      <sz val="14"/>
      <color theme="1"/>
      <name val="Calibri"/>
      <family val="2"/>
      <charset val="162"/>
      <scheme val="minor"/>
    </font>
    <font>
      <b/>
      <sz val="14"/>
      <color theme="1"/>
      <name val="Cambria"/>
      <family val="1"/>
      <charset val="162"/>
      <scheme val="major"/>
    </font>
    <font>
      <b/>
      <sz val="12"/>
      <color rgb="FFFF0000"/>
      <name val="Cambria"/>
      <family val="1"/>
      <charset val="162"/>
      <scheme val="major"/>
    </font>
  </fonts>
  <fills count="4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 tint="0.59999389629810485"/>
        <bgColor theme="4" tint="0.59999389629810485"/>
      </patternFill>
    </fill>
    <fill>
      <patternFill patternType="solid">
        <fgColor theme="3" tint="0.59999389629810485"/>
        <bgColor theme="4" tint="0.79998168889431442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theme="4" tint="0.5999938962981048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4" tint="0.59999389629810485"/>
      </patternFill>
    </fill>
    <fill>
      <patternFill patternType="solid">
        <fgColor theme="5" tint="0.79998168889431442"/>
        <bgColor theme="4" tint="0.79998168889431442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/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/>
      <diagonal/>
    </border>
    <border>
      <left style="thin">
        <color theme="3" tint="0.39997558519241921"/>
      </left>
      <right/>
      <top style="thin">
        <color theme="3" tint="0.39997558519241921"/>
      </top>
      <bottom/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 style="thin">
        <color rgb="FF538DD5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rgb="FF538DD5"/>
      </left>
      <right style="thin">
        <color theme="3" tint="0.39997558519241921"/>
      </right>
      <top style="thin">
        <color rgb="FF538DD5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rgb="FF538DD5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rgb="FF538DD5"/>
      </top>
      <bottom style="thin">
        <color theme="3" tint="0.39997558519241921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theme="3" tint="0.39997558519241921"/>
      </left>
      <right style="thin">
        <color theme="3" tint="0.39997558519241921"/>
      </right>
      <top/>
      <bottom/>
      <diagonal/>
    </border>
    <border>
      <left style="thin">
        <color theme="3" tint="0.39997558519241921"/>
      </left>
      <right/>
      <top/>
      <bottom style="thin">
        <color theme="3" tint="0.39997558519241921"/>
      </bottom>
      <diagonal/>
    </border>
    <border>
      <left style="medium">
        <color indexed="64"/>
      </left>
      <right/>
      <top style="medium">
        <color indexed="64"/>
      </top>
      <bottom style="thin">
        <color theme="3" tint="0.39997558519241921"/>
      </bottom>
      <diagonal/>
    </border>
    <border>
      <left/>
      <right/>
      <top style="medium">
        <color indexed="64"/>
      </top>
      <bottom style="thin">
        <color theme="3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3" tint="0.39997558519241921"/>
      </bottom>
      <diagonal/>
    </border>
    <border>
      <left style="medium">
        <color indexed="64"/>
      </left>
      <right style="thin">
        <color theme="3" tint="0.39997558519241921"/>
      </right>
      <top/>
      <bottom style="thin">
        <color theme="3" tint="0.39997558519241921"/>
      </bottom>
      <diagonal/>
    </border>
    <border>
      <left style="thin">
        <color theme="3" tint="0.39997558519241921"/>
      </left>
      <right style="medium">
        <color indexed="64"/>
      </right>
      <top/>
      <bottom style="thin">
        <color theme="3" tint="0.39997558519241921"/>
      </bottom>
      <diagonal/>
    </border>
    <border>
      <left style="medium">
        <color indexed="64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medium">
        <color indexed="64"/>
      </right>
      <top style="thin">
        <color theme="3" tint="0.39997558519241921"/>
      </top>
      <bottom style="thin">
        <color theme="3" tint="0.39997558519241921"/>
      </bottom>
      <diagonal/>
    </border>
    <border>
      <left style="medium">
        <color indexed="64"/>
      </left>
      <right style="thin">
        <color theme="3" tint="0.39997558519241921"/>
      </right>
      <top style="thin">
        <color theme="3" tint="0.39997558519241921"/>
      </top>
      <bottom style="medium">
        <color indexed="64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medium">
        <color indexed="64"/>
      </bottom>
      <diagonal/>
    </border>
    <border>
      <left style="thin">
        <color theme="3" tint="0.39997558519241921"/>
      </left>
      <right style="medium">
        <color indexed="64"/>
      </right>
      <top style="thin">
        <color theme="3" tint="0.39997558519241921"/>
      </top>
      <bottom style="medium">
        <color indexed="64"/>
      </bottom>
      <diagonal/>
    </border>
    <border>
      <left style="medium">
        <color indexed="64"/>
      </left>
      <right/>
      <top style="thin">
        <color theme="3" tint="0.39997558519241921"/>
      </top>
      <bottom style="thin">
        <color theme="3" tint="0.39997558519241921"/>
      </bottom>
      <diagonal/>
    </border>
    <border>
      <left style="medium">
        <color indexed="64"/>
      </left>
      <right/>
      <top style="thin">
        <color theme="3" tint="0.39997558519241921"/>
      </top>
      <bottom style="medium">
        <color indexed="64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3" tint="0.39997558519241921"/>
      </left>
      <right style="thin">
        <color theme="4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/>
      <bottom style="thin">
        <color rgb="FF538DD5"/>
      </bottom>
      <diagonal/>
    </border>
    <border>
      <left style="thin">
        <color theme="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/>
      <bottom/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3" tint="0.39997558519241921"/>
      </top>
      <bottom style="thin">
        <color theme="3" tint="0.39997558519241921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436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0" fontId="5" fillId="2" borderId="0" xfId="0" applyFont="1" applyFill="1"/>
    <xf numFmtId="0" fontId="0" fillId="2" borderId="0" xfId="0" applyFill="1" applyAlignment="1">
      <alignment textRotation="90"/>
    </xf>
    <xf numFmtId="0" fontId="0" fillId="0" borderId="16" xfId="0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textRotation="90"/>
    </xf>
    <xf numFmtId="0" fontId="8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3" borderId="16" xfId="0" applyFill="1" applyBorder="1" applyAlignment="1">
      <alignment horizontal="center"/>
    </xf>
    <xf numFmtId="0" fontId="0" fillId="3" borderId="0" xfId="0" applyFill="1"/>
    <xf numFmtId="0" fontId="0" fillId="3" borderId="17" xfId="0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164" fontId="14" fillId="11" borderId="1" xfId="0" applyNumberFormat="1" applyFont="1" applyFill="1" applyBorder="1" applyAlignment="1">
      <alignment horizontal="center" vertical="center"/>
    </xf>
    <xf numFmtId="164" fontId="14" fillId="4" borderId="1" xfId="0" applyNumberFormat="1" applyFont="1" applyFill="1" applyBorder="1" applyAlignment="1">
      <alignment horizontal="center" vertical="center"/>
    </xf>
    <xf numFmtId="164" fontId="14" fillId="12" borderId="1" xfId="0" applyNumberFormat="1" applyFont="1" applyFill="1" applyBorder="1" applyAlignment="1">
      <alignment horizontal="center" vertical="center"/>
    </xf>
    <xf numFmtId="164" fontId="15" fillId="7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/>
    <xf numFmtId="0" fontId="16" fillId="0" borderId="0" xfId="0" applyFont="1"/>
    <xf numFmtId="0" fontId="10" fillId="0" borderId="0" xfId="0" applyFont="1"/>
    <xf numFmtId="0" fontId="12" fillId="6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11" borderId="1" xfId="0" applyNumberForma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0" fontId="17" fillId="0" borderId="0" xfId="0" applyFont="1"/>
    <xf numFmtId="0" fontId="19" fillId="13" borderId="1" xfId="0" applyFont="1" applyFill="1" applyBorder="1" applyAlignment="1">
      <alignment vertical="center"/>
    </xf>
    <xf numFmtId="0" fontId="18" fillId="14" borderId="0" xfId="0" applyFont="1" applyFill="1"/>
    <xf numFmtId="0" fontId="18" fillId="7" borderId="1" xfId="1" applyFont="1" applyFill="1" applyBorder="1" applyAlignment="1">
      <alignment horizontal="left" vertical="center"/>
    </xf>
    <xf numFmtId="0" fontId="24" fillId="14" borderId="0" xfId="0" applyFont="1" applyFill="1"/>
    <xf numFmtId="0" fontId="17" fillId="0" borderId="0" xfId="0" applyFont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vertical="center"/>
    </xf>
    <xf numFmtId="2" fontId="17" fillId="0" borderId="33" xfId="0" applyNumberFormat="1" applyFont="1" applyFill="1" applyBorder="1" applyAlignment="1">
      <alignment horizontal="center" vertical="center"/>
    </xf>
    <xf numFmtId="2" fontId="17" fillId="0" borderId="36" xfId="0" applyNumberFormat="1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left" vertical="center"/>
    </xf>
    <xf numFmtId="2" fontId="28" fillId="0" borderId="37" xfId="0" applyNumberFormat="1" applyFont="1" applyFill="1" applyBorder="1" applyAlignment="1">
      <alignment horizontal="center" vertical="center"/>
    </xf>
    <xf numFmtId="0" fontId="26" fillId="17" borderId="33" xfId="0" applyFont="1" applyFill="1" applyBorder="1" applyAlignment="1">
      <alignment horizontal="center" vertical="center"/>
    </xf>
    <xf numFmtId="0" fontId="17" fillId="19" borderId="33" xfId="0" applyFont="1" applyFill="1" applyBorder="1" applyAlignment="1">
      <alignment horizontal="center" vertical="center"/>
    </xf>
    <xf numFmtId="0" fontId="17" fillId="18" borderId="33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 wrapText="1"/>
    </xf>
    <xf numFmtId="165" fontId="17" fillId="0" borderId="33" xfId="0" applyNumberFormat="1" applyFont="1" applyFill="1" applyBorder="1" applyAlignment="1">
      <alignment horizontal="center" vertical="center"/>
    </xf>
    <xf numFmtId="165" fontId="28" fillId="0" borderId="37" xfId="0" applyNumberFormat="1" applyFont="1" applyFill="1" applyBorder="1" applyAlignment="1">
      <alignment horizontal="center" vertical="center"/>
    </xf>
    <xf numFmtId="0" fontId="23" fillId="0" borderId="2" xfId="1" applyFont="1" applyFill="1" applyBorder="1" applyAlignment="1">
      <alignment vertical="center" wrapText="1"/>
    </xf>
    <xf numFmtId="0" fontId="18" fillId="20" borderId="0" xfId="0" applyFont="1" applyFill="1"/>
    <xf numFmtId="0" fontId="18" fillId="20" borderId="0" xfId="0" applyFont="1" applyFill="1" applyAlignment="1">
      <alignment vertical="center"/>
    </xf>
    <xf numFmtId="0" fontId="25" fillId="19" borderId="33" xfId="0" applyFont="1" applyFill="1" applyBorder="1" applyAlignment="1">
      <alignment horizontal="left" vertical="center"/>
    </xf>
    <xf numFmtId="0" fontId="25" fillId="18" borderId="33" xfId="0" applyFont="1" applyFill="1" applyBorder="1" applyAlignment="1">
      <alignment horizontal="left" vertical="center"/>
    </xf>
    <xf numFmtId="0" fontId="25" fillId="19" borderId="33" xfId="0" applyFont="1" applyFill="1" applyBorder="1" applyAlignment="1">
      <alignment horizontal="center" vertical="center"/>
    </xf>
    <xf numFmtId="0" fontId="25" fillId="18" borderId="33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33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vertical="center"/>
    </xf>
    <xf numFmtId="1" fontId="17" fillId="0" borderId="33" xfId="0" applyNumberFormat="1" applyFont="1" applyFill="1" applyBorder="1" applyAlignment="1">
      <alignment horizontal="center" vertical="center"/>
    </xf>
    <xf numFmtId="1" fontId="17" fillId="0" borderId="36" xfId="0" applyNumberFormat="1" applyFont="1" applyFill="1" applyBorder="1" applyAlignment="1">
      <alignment horizontal="center" vertical="center"/>
    </xf>
    <xf numFmtId="1" fontId="28" fillId="0" borderId="37" xfId="0" applyNumberFormat="1" applyFont="1" applyFill="1" applyBorder="1" applyAlignment="1">
      <alignment horizontal="center" vertical="center"/>
    </xf>
    <xf numFmtId="1" fontId="31" fillId="0" borderId="37" xfId="0" applyNumberFormat="1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left" vertical="center"/>
    </xf>
    <xf numFmtId="0" fontId="33" fillId="0" borderId="33" xfId="0" applyFont="1" applyFill="1" applyBorder="1" applyAlignment="1">
      <alignment vertical="center"/>
    </xf>
    <xf numFmtId="2" fontId="33" fillId="0" borderId="33" xfId="0" applyNumberFormat="1" applyFont="1" applyFill="1" applyBorder="1" applyAlignment="1">
      <alignment horizontal="center" vertical="center"/>
    </xf>
    <xf numFmtId="2" fontId="33" fillId="0" borderId="36" xfId="0" applyNumberFormat="1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33" fillId="18" borderId="40" xfId="0" applyFont="1" applyFill="1" applyBorder="1" applyAlignment="1">
      <alignment horizontal="center" vertical="center"/>
    </xf>
    <xf numFmtId="0" fontId="26" fillId="17" borderId="41" xfId="0" applyFont="1" applyFill="1" applyBorder="1" applyAlignment="1">
      <alignment horizontal="center" vertical="center"/>
    </xf>
    <xf numFmtId="0" fontId="26" fillId="17" borderId="42" xfId="0" applyFont="1" applyFill="1" applyBorder="1" applyAlignment="1">
      <alignment horizontal="center" vertical="center"/>
    </xf>
    <xf numFmtId="0" fontId="26" fillId="17" borderId="43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vertical="center"/>
    </xf>
    <xf numFmtId="0" fontId="33" fillId="0" borderId="35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left" vertical="center"/>
    </xf>
    <xf numFmtId="0" fontId="17" fillId="0" borderId="40" xfId="0" applyFont="1" applyFill="1" applyBorder="1" applyAlignment="1">
      <alignment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left" vertical="center"/>
    </xf>
    <xf numFmtId="2" fontId="17" fillId="0" borderId="35" xfId="0" applyNumberFormat="1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17" fillId="22" borderId="40" xfId="0" applyFont="1" applyFill="1" applyBorder="1" applyAlignment="1">
      <alignment horizontal="center" vertical="center"/>
    </xf>
    <xf numFmtId="0" fontId="17" fillId="22" borderId="40" xfId="0" applyFont="1" applyFill="1" applyBorder="1" applyAlignment="1">
      <alignment vertical="center"/>
    </xf>
    <xf numFmtId="0" fontId="33" fillId="23" borderId="40" xfId="0" applyFont="1" applyFill="1" applyBorder="1" applyAlignment="1">
      <alignment horizontal="center" vertical="center"/>
    </xf>
    <xf numFmtId="0" fontId="33" fillId="23" borderId="40" xfId="0" applyFont="1" applyFill="1" applyBorder="1" applyAlignment="1">
      <alignment vertical="center"/>
    </xf>
    <xf numFmtId="0" fontId="33" fillId="22" borderId="40" xfId="0" applyFont="1" applyFill="1" applyBorder="1" applyAlignment="1">
      <alignment vertical="center"/>
    </xf>
    <xf numFmtId="0" fontId="17" fillId="23" borderId="40" xfId="0" applyFont="1" applyFill="1" applyBorder="1" applyAlignment="1">
      <alignment vertical="center"/>
    </xf>
    <xf numFmtId="0" fontId="0" fillId="0" borderId="44" xfId="0" applyBorder="1"/>
    <xf numFmtId="0" fontId="25" fillId="24" borderId="45" xfId="1" applyFont="1" applyFill="1" applyBorder="1" applyAlignment="1">
      <alignment horizontal="left" vertical="center"/>
    </xf>
    <xf numFmtId="0" fontId="25" fillId="24" borderId="46" xfId="1" applyFont="1" applyFill="1" applyBorder="1" applyAlignment="1">
      <alignment horizontal="left" vertical="center"/>
    </xf>
    <xf numFmtId="0" fontId="26" fillId="17" borderId="47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vertical="center"/>
    </xf>
    <xf numFmtId="2" fontId="33" fillId="0" borderId="35" xfId="0" applyNumberFormat="1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vertical="center"/>
    </xf>
    <xf numFmtId="2" fontId="0" fillId="0" borderId="33" xfId="0" applyNumberForma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2" fontId="0" fillId="0" borderId="37" xfId="0" applyNumberFormat="1" applyFill="1" applyBorder="1" applyAlignment="1">
      <alignment horizontal="center" vertical="center"/>
    </xf>
    <xf numFmtId="2" fontId="33" fillId="0" borderId="37" xfId="0" applyNumberFormat="1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25" fillId="0" borderId="33" xfId="0" applyFont="1" applyFill="1" applyBorder="1" applyAlignment="1">
      <alignment vertical="center"/>
    </xf>
    <xf numFmtId="0" fontId="25" fillId="0" borderId="37" xfId="0" applyFont="1" applyFill="1" applyBorder="1" applyAlignment="1">
      <alignment vertical="center"/>
    </xf>
    <xf numFmtId="0" fontId="19" fillId="0" borderId="0" xfId="1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2" fontId="31" fillId="0" borderId="37" xfId="0" applyNumberFormat="1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vertical="center"/>
    </xf>
    <xf numFmtId="0" fontId="25" fillId="0" borderId="38" xfId="0" applyFont="1" applyFill="1" applyBorder="1" applyAlignment="1">
      <alignment horizontal="left" vertical="center"/>
    </xf>
    <xf numFmtId="0" fontId="25" fillId="0" borderId="52" xfId="0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/>
    </xf>
    <xf numFmtId="2" fontId="17" fillId="0" borderId="54" xfId="0" applyNumberFormat="1" applyFont="1" applyFill="1" applyBorder="1" applyAlignment="1">
      <alignment horizontal="center" vertical="center"/>
    </xf>
    <xf numFmtId="2" fontId="17" fillId="0" borderId="55" xfId="0" applyNumberFormat="1" applyFont="1" applyFill="1" applyBorder="1" applyAlignment="1">
      <alignment horizontal="center" vertical="center"/>
    </xf>
    <xf numFmtId="2" fontId="28" fillId="0" borderId="56" xfId="0" applyNumberFormat="1" applyFont="1" applyFill="1" applyBorder="1" applyAlignment="1">
      <alignment horizontal="center" vertical="center"/>
    </xf>
    <xf numFmtId="2" fontId="28" fillId="0" borderId="57" xfId="0" applyNumberFormat="1" applyFont="1" applyFill="1" applyBorder="1" applyAlignment="1">
      <alignment horizontal="center" vertical="center"/>
    </xf>
    <xf numFmtId="2" fontId="28" fillId="0" borderId="58" xfId="0" applyNumberFormat="1" applyFont="1" applyFill="1" applyBorder="1" applyAlignment="1">
      <alignment horizontal="center" vertical="center"/>
    </xf>
    <xf numFmtId="2" fontId="28" fillId="0" borderId="60" xfId="0" applyNumberFormat="1" applyFont="1" applyFill="1" applyBorder="1" applyAlignment="1">
      <alignment horizontal="center" vertical="center"/>
    </xf>
    <xf numFmtId="2" fontId="28" fillId="0" borderId="61" xfId="0" applyNumberFormat="1" applyFont="1" applyFill="1" applyBorder="1" applyAlignment="1">
      <alignment horizontal="center" vertical="center"/>
    </xf>
    <xf numFmtId="0" fontId="32" fillId="0" borderId="53" xfId="0" applyFont="1" applyFill="1" applyBorder="1" applyAlignment="1">
      <alignment horizontal="center" vertical="center"/>
    </xf>
    <xf numFmtId="2" fontId="17" fillId="0" borderId="59" xfId="0" applyNumberFormat="1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0" fillId="25" borderId="1" xfId="0" applyFill="1" applyBorder="1"/>
    <xf numFmtId="0" fontId="0" fillId="26" borderId="1" xfId="0" applyFill="1" applyBorder="1"/>
    <xf numFmtId="0" fontId="0" fillId="7" borderId="1" xfId="0" applyFill="1" applyBorder="1"/>
    <xf numFmtId="0" fontId="0" fillId="27" borderId="1" xfId="0" applyFill="1" applyBorder="1"/>
    <xf numFmtId="0" fontId="0" fillId="9" borderId="1" xfId="0" applyFill="1" applyBorder="1"/>
    <xf numFmtId="2" fontId="31" fillId="0" borderId="38" xfId="0" applyNumberFormat="1" applyFont="1" applyFill="1" applyBorder="1" applyAlignment="1">
      <alignment horizontal="center" vertical="center"/>
    </xf>
    <xf numFmtId="2" fontId="33" fillId="0" borderId="38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2" fontId="17" fillId="0" borderId="66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25" fillId="0" borderId="67" xfId="0" applyFont="1" applyFill="1" applyBorder="1" applyAlignment="1">
      <alignment horizontal="center" vertical="center"/>
    </xf>
    <xf numFmtId="2" fontId="25" fillId="0" borderId="33" xfId="0" applyNumberFormat="1" applyFont="1" applyFill="1" applyBorder="1" applyAlignment="1">
      <alignment horizontal="center" vertical="center"/>
    </xf>
    <xf numFmtId="2" fontId="25" fillId="0" borderId="66" xfId="0" applyNumberFormat="1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vertical="center"/>
    </xf>
    <xf numFmtId="0" fontId="20" fillId="4" borderId="5" xfId="0" applyFont="1" applyFill="1" applyBorder="1" applyAlignment="1">
      <alignment vertical="center"/>
    </xf>
    <xf numFmtId="0" fontId="26" fillId="17" borderId="39" xfId="0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textRotation="90" wrapText="1"/>
    </xf>
    <xf numFmtId="2" fontId="17" fillId="0" borderId="0" xfId="0" applyNumberFormat="1" applyFont="1" applyBorder="1" applyAlignment="1">
      <alignment horizontal="center" vertical="center"/>
    </xf>
    <xf numFmtId="0" fontId="25" fillId="0" borderId="80" xfId="0" applyFont="1" applyBorder="1" applyAlignment="1">
      <alignment horizontal="center" vertical="center"/>
    </xf>
    <xf numFmtId="0" fontId="25" fillId="0" borderId="82" xfId="0" applyFont="1" applyBorder="1" applyAlignment="1">
      <alignment horizontal="center" vertical="center"/>
    </xf>
    <xf numFmtId="0" fontId="25" fillId="0" borderId="81" xfId="0" applyFont="1" applyBorder="1" applyAlignment="1">
      <alignment horizontal="center" vertical="center"/>
    </xf>
    <xf numFmtId="0" fontId="17" fillId="29" borderId="69" xfId="0" applyFont="1" applyFill="1" applyBorder="1" applyAlignment="1">
      <alignment horizontal="center" vertical="center"/>
    </xf>
    <xf numFmtId="2" fontId="17" fillId="29" borderId="70" xfId="0" applyNumberFormat="1" applyFont="1" applyFill="1" applyBorder="1" applyAlignment="1">
      <alignment horizontal="center" vertical="center"/>
    </xf>
    <xf numFmtId="0" fontId="17" fillId="29" borderId="75" xfId="0" applyFont="1" applyFill="1" applyBorder="1" applyAlignment="1">
      <alignment horizontal="center" vertical="center"/>
    </xf>
    <xf numFmtId="0" fontId="17" fillId="29" borderId="71" xfId="0" applyFont="1" applyFill="1" applyBorder="1" applyAlignment="1">
      <alignment horizontal="center" vertical="center"/>
    </xf>
    <xf numFmtId="2" fontId="17" fillId="29" borderId="72" xfId="0" applyNumberFormat="1" applyFont="1" applyFill="1" applyBorder="1" applyAlignment="1">
      <alignment horizontal="center" vertical="center"/>
    </xf>
    <xf numFmtId="0" fontId="17" fillId="29" borderId="5" xfId="0" applyFont="1" applyFill="1" applyBorder="1" applyAlignment="1">
      <alignment horizontal="center" vertical="center"/>
    </xf>
    <xf numFmtId="0" fontId="17" fillId="29" borderId="73" xfId="0" applyFont="1" applyFill="1" applyBorder="1" applyAlignment="1">
      <alignment horizontal="center" vertical="center"/>
    </xf>
    <xf numFmtId="2" fontId="17" fillId="29" borderId="74" xfId="0" applyNumberFormat="1" applyFont="1" applyFill="1" applyBorder="1" applyAlignment="1">
      <alignment horizontal="center" vertical="center"/>
    </xf>
    <xf numFmtId="0" fontId="17" fillId="29" borderId="76" xfId="0" applyFont="1" applyFill="1" applyBorder="1" applyAlignment="1">
      <alignment horizontal="center" vertical="center"/>
    </xf>
    <xf numFmtId="0" fontId="17" fillId="30" borderId="69" xfId="0" applyFont="1" applyFill="1" applyBorder="1" applyAlignment="1">
      <alignment horizontal="center" vertical="center"/>
    </xf>
    <xf numFmtId="2" fontId="17" fillId="30" borderId="70" xfId="0" applyNumberFormat="1" applyFont="1" applyFill="1" applyBorder="1" applyAlignment="1">
      <alignment horizontal="center" vertical="center"/>
    </xf>
    <xf numFmtId="0" fontId="17" fillId="30" borderId="75" xfId="0" applyFont="1" applyFill="1" applyBorder="1" applyAlignment="1">
      <alignment horizontal="center" vertical="center"/>
    </xf>
    <xf numFmtId="0" fontId="17" fillId="30" borderId="71" xfId="0" applyFont="1" applyFill="1" applyBorder="1" applyAlignment="1">
      <alignment horizontal="center" vertical="center"/>
    </xf>
    <xf numFmtId="2" fontId="17" fillId="30" borderId="72" xfId="0" applyNumberFormat="1" applyFont="1" applyFill="1" applyBorder="1" applyAlignment="1">
      <alignment horizontal="center" vertical="center"/>
    </xf>
    <xf numFmtId="0" fontId="17" fillId="30" borderId="5" xfId="0" applyFont="1" applyFill="1" applyBorder="1" applyAlignment="1">
      <alignment horizontal="center" vertical="center"/>
    </xf>
    <xf numFmtId="0" fontId="17" fillId="30" borderId="73" xfId="0" applyFont="1" applyFill="1" applyBorder="1" applyAlignment="1">
      <alignment horizontal="center" vertical="center"/>
    </xf>
    <xf numFmtId="2" fontId="17" fillId="30" borderId="74" xfId="0" applyNumberFormat="1" applyFont="1" applyFill="1" applyBorder="1" applyAlignment="1">
      <alignment horizontal="center" vertical="center"/>
    </xf>
    <xf numFmtId="0" fontId="17" fillId="30" borderId="76" xfId="0" applyFont="1" applyFill="1" applyBorder="1" applyAlignment="1">
      <alignment horizontal="center" vertical="center"/>
    </xf>
    <xf numFmtId="0" fontId="14" fillId="30" borderId="1" xfId="0" applyFont="1" applyFill="1" applyBorder="1" applyAlignment="1">
      <alignment horizontal="center" vertical="center" wrapText="1"/>
    </xf>
    <xf numFmtId="0" fontId="17" fillId="9" borderId="75" xfId="0" applyFont="1" applyFill="1" applyBorder="1" applyAlignment="1">
      <alignment horizontal="center" vertical="center"/>
    </xf>
    <xf numFmtId="2" fontId="17" fillId="9" borderId="70" xfId="0" applyNumberFormat="1" applyFont="1" applyFill="1" applyBorder="1" applyAlignment="1">
      <alignment horizontal="center" vertical="center"/>
    </xf>
    <xf numFmtId="0" fontId="17" fillId="9" borderId="5" xfId="0" applyFont="1" applyFill="1" applyBorder="1" applyAlignment="1">
      <alignment horizontal="center" vertical="center"/>
    </xf>
    <xf numFmtId="2" fontId="17" fillId="9" borderId="72" xfId="0" applyNumberFormat="1" applyFont="1" applyFill="1" applyBorder="1" applyAlignment="1">
      <alignment horizontal="center" vertical="center"/>
    </xf>
    <xf numFmtId="0" fontId="17" fillId="9" borderId="76" xfId="0" applyFont="1" applyFill="1" applyBorder="1" applyAlignment="1">
      <alignment horizontal="center" vertical="center"/>
    </xf>
    <xf numFmtId="2" fontId="17" fillId="9" borderId="74" xfId="0" applyNumberFormat="1" applyFont="1" applyFill="1" applyBorder="1" applyAlignment="1">
      <alignment horizontal="center" vertical="center"/>
    </xf>
    <xf numFmtId="0" fontId="25" fillId="28" borderId="73" xfId="0" applyFont="1" applyFill="1" applyBorder="1" applyAlignment="1">
      <alignment horizontal="center" vertical="center" wrapText="1"/>
    </xf>
    <xf numFmtId="0" fontId="25" fillId="28" borderId="74" xfId="0" applyFont="1" applyFill="1" applyBorder="1" applyAlignment="1">
      <alignment horizontal="center" vertical="center" wrapText="1"/>
    </xf>
    <xf numFmtId="0" fontId="25" fillId="28" borderId="76" xfId="0" applyFont="1" applyFill="1" applyBorder="1" applyAlignment="1">
      <alignment horizontal="center" vertical="center" wrapText="1"/>
    </xf>
    <xf numFmtId="2" fontId="27" fillId="9" borderId="70" xfId="0" applyNumberFormat="1" applyFont="1" applyFill="1" applyBorder="1" applyAlignment="1">
      <alignment horizontal="center" vertical="center"/>
    </xf>
    <xf numFmtId="2" fontId="27" fillId="9" borderId="72" xfId="0" applyNumberFormat="1" applyFont="1" applyFill="1" applyBorder="1" applyAlignment="1">
      <alignment horizontal="center" vertical="center"/>
    </xf>
    <xf numFmtId="2" fontId="27" fillId="9" borderId="74" xfId="0" applyNumberFormat="1" applyFont="1" applyFill="1" applyBorder="1" applyAlignment="1">
      <alignment horizontal="center" vertical="center"/>
    </xf>
    <xf numFmtId="2" fontId="27" fillId="30" borderId="70" xfId="0" applyNumberFormat="1" applyFont="1" applyFill="1" applyBorder="1" applyAlignment="1">
      <alignment horizontal="center" vertical="center"/>
    </xf>
    <xf numFmtId="2" fontId="27" fillId="30" borderId="72" xfId="0" applyNumberFormat="1" applyFont="1" applyFill="1" applyBorder="1" applyAlignment="1">
      <alignment horizontal="center" vertical="center"/>
    </xf>
    <xf numFmtId="2" fontId="27" fillId="30" borderId="74" xfId="0" applyNumberFormat="1" applyFont="1" applyFill="1" applyBorder="1" applyAlignment="1">
      <alignment horizontal="center" vertical="center"/>
    </xf>
    <xf numFmtId="2" fontId="27" fillId="29" borderId="70" xfId="0" applyNumberFormat="1" applyFont="1" applyFill="1" applyBorder="1" applyAlignment="1">
      <alignment horizontal="center" vertical="center"/>
    </xf>
    <xf numFmtId="2" fontId="27" fillId="29" borderId="72" xfId="0" applyNumberFormat="1" applyFont="1" applyFill="1" applyBorder="1" applyAlignment="1">
      <alignment horizontal="center" vertical="center"/>
    </xf>
    <xf numFmtId="2" fontId="27" fillId="29" borderId="7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2" fontId="27" fillId="26" borderId="70" xfId="0" applyNumberFormat="1" applyFont="1" applyFill="1" applyBorder="1" applyAlignment="1">
      <alignment horizontal="center" vertical="center"/>
    </xf>
    <xf numFmtId="2" fontId="27" fillId="26" borderId="72" xfId="0" applyNumberFormat="1" applyFont="1" applyFill="1" applyBorder="1" applyAlignment="1">
      <alignment horizontal="center" vertical="center"/>
    </xf>
    <xf numFmtId="2" fontId="27" fillId="26" borderId="74" xfId="0" applyNumberFormat="1" applyFont="1" applyFill="1" applyBorder="1" applyAlignment="1">
      <alignment horizontal="center" vertical="center"/>
    </xf>
    <xf numFmtId="2" fontId="27" fillId="16" borderId="70" xfId="0" applyNumberFormat="1" applyFont="1" applyFill="1" applyBorder="1" applyAlignment="1">
      <alignment horizontal="center" vertical="center"/>
    </xf>
    <xf numFmtId="2" fontId="27" fillId="16" borderId="72" xfId="0" applyNumberFormat="1" applyFont="1" applyFill="1" applyBorder="1" applyAlignment="1">
      <alignment horizontal="center" vertical="center"/>
    </xf>
    <xf numFmtId="2" fontId="27" fillId="16" borderId="74" xfId="0" applyNumberFormat="1" applyFont="1" applyFill="1" applyBorder="1" applyAlignment="1">
      <alignment horizontal="center" vertical="center"/>
    </xf>
    <xf numFmtId="0" fontId="17" fillId="26" borderId="69" xfId="0" applyFont="1" applyFill="1" applyBorder="1" applyAlignment="1">
      <alignment horizontal="center" vertical="center"/>
    </xf>
    <xf numFmtId="0" fontId="17" fillId="26" borderId="71" xfId="0" applyFont="1" applyFill="1" applyBorder="1" applyAlignment="1">
      <alignment horizontal="center" vertical="center"/>
    </xf>
    <xf numFmtId="0" fontId="17" fillId="26" borderId="73" xfId="0" applyFont="1" applyFill="1" applyBorder="1" applyAlignment="1">
      <alignment horizontal="center" vertical="center"/>
    </xf>
    <xf numFmtId="0" fontId="17" fillId="16" borderId="75" xfId="0" applyFont="1" applyFill="1" applyBorder="1" applyAlignment="1">
      <alignment horizontal="center" vertical="center"/>
    </xf>
    <xf numFmtId="0" fontId="17" fillId="16" borderId="5" xfId="0" applyFont="1" applyFill="1" applyBorder="1" applyAlignment="1">
      <alignment horizontal="center" vertical="center"/>
    </xf>
    <xf numFmtId="0" fontId="17" fillId="16" borderId="76" xfId="0" applyFont="1" applyFill="1" applyBorder="1" applyAlignment="1">
      <alignment horizontal="center" vertical="center"/>
    </xf>
    <xf numFmtId="0" fontId="27" fillId="7" borderId="0" xfId="0" applyFont="1" applyFill="1" applyAlignment="1">
      <alignment horizontal="left"/>
    </xf>
    <xf numFmtId="0" fontId="27" fillId="7" borderId="0" xfId="0" applyFont="1" applyFill="1" applyAlignment="1">
      <alignment horizontal="center"/>
    </xf>
    <xf numFmtId="0" fontId="27" fillId="31" borderId="96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27" fillId="31" borderId="98" xfId="0" applyFont="1" applyFill="1" applyBorder="1" applyAlignment="1">
      <alignment horizontal="center" vertical="center"/>
    </xf>
    <xf numFmtId="0" fontId="17" fillId="11" borderId="100" xfId="0" applyFont="1" applyFill="1" applyBorder="1" applyAlignment="1">
      <alignment vertical="center"/>
    </xf>
    <xf numFmtId="0" fontId="25" fillId="0" borderId="101" xfId="0" applyFont="1" applyFill="1" applyBorder="1" applyAlignment="1">
      <alignment horizontal="center" vertical="center"/>
    </xf>
    <xf numFmtId="0" fontId="32" fillId="0" borderId="101" xfId="0" applyFont="1" applyFill="1" applyBorder="1" applyAlignment="1">
      <alignment horizontal="center" vertical="center"/>
    </xf>
    <xf numFmtId="2" fontId="17" fillId="0" borderId="101" xfId="0" applyNumberFormat="1" applyFont="1" applyFill="1" applyBorder="1" applyAlignment="1">
      <alignment horizontal="center" vertical="center"/>
    </xf>
    <xf numFmtId="2" fontId="33" fillId="0" borderId="101" xfId="0" applyNumberFormat="1" applyFont="1" applyFill="1" applyBorder="1" applyAlignment="1">
      <alignment horizontal="center" vertical="center"/>
    </xf>
    <xf numFmtId="2" fontId="28" fillId="0" borderId="101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8" fillId="2" borderId="15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18" fillId="9" borderId="3" xfId="1" applyFont="1" applyFill="1" applyBorder="1" applyAlignment="1">
      <alignment horizontal="left" vertical="center"/>
    </xf>
    <xf numFmtId="0" fontId="18" fillId="9" borderId="4" xfId="1" applyFont="1" applyFill="1" applyBorder="1" applyAlignment="1">
      <alignment horizontal="left" vertical="center"/>
    </xf>
    <xf numFmtId="0" fontId="18" fillId="9" borderId="5" xfId="1" applyFont="1" applyFill="1" applyBorder="1" applyAlignment="1">
      <alignment horizontal="left" vertical="center"/>
    </xf>
    <xf numFmtId="0" fontId="29" fillId="16" borderId="0" xfId="0" applyFont="1" applyFill="1" applyAlignment="1">
      <alignment horizontal="center" vertical="center"/>
    </xf>
    <xf numFmtId="0" fontId="21" fillId="13" borderId="1" xfId="0" applyFont="1" applyFill="1" applyBorder="1" applyAlignment="1">
      <alignment horizontal="center" vertical="center" textRotation="90" wrapText="1"/>
    </xf>
    <xf numFmtId="0" fontId="20" fillId="9" borderId="65" xfId="0" applyFont="1" applyFill="1" applyBorder="1" applyAlignment="1">
      <alignment horizontal="center" vertical="center" wrapText="1"/>
    </xf>
    <xf numFmtId="0" fontId="20" fillId="9" borderId="0" xfId="0" applyFont="1" applyFill="1" applyBorder="1" applyAlignment="1">
      <alignment horizontal="center" vertical="center" wrapText="1"/>
    </xf>
    <xf numFmtId="0" fontId="34" fillId="15" borderId="0" xfId="1" applyFont="1" applyFill="1" applyBorder="1" applyAlignment="1">
      <alignment horizontal="center" vertical="center" wrapText="1"/>
    </xf>
    <xf numFmtId="0" fontId="26" fillId="17" borderId="36" xfId="0" applyFont="1" applyFill="1" applyBorder="1" applyAlignment="1">
      <alignment horizontal="center" vertical="center"/>
    </xf>
    <xf numFmtId="0" fontId="26" fillId="17" borderId="39" xfId="0" applyFont="1" applyFill="1" applyBorder="1" applyAlignment="1">
      <alignment horizontal="center" vertical="center"/>
    </xf>
    <xf numFmtId="0" fontId="26" fillId="17" borderId="68" xfId="0" applyFont="1" applyFill="1" applyBorder="1" applyAlignment="1">
      <alignment horizontal="center" vertical="center"/>
    </xf>
    <xf numFmtId="0" fontId="26" fillId="17" borderId="0" xfId="0" applyFont="1" applyFill="1" applyBorder="1" applyAlignment="1">
      <alignment horizontal="center" vertical="center"/>
    </xf>
    <xf numFmtId="0" fontId="13" fillId="10" borderId="3" xfId="0" applyFont="1" applyFill="1" applyBorder="1" applyAlignment="1">
      <alignment horizontal="center" vertical="center"/>
    </xf>
    <xf numFmtId="0" fontId="13" fillId="10" borderId="4" xfId="0" applyFont="1" applyFill="1" applyBorder="1" applyAlignment="1">
      <alignment horizontal="center" vertical="center"/>
    </xf>
    <xf numFmtId="0" fontId="13" fillId="10" borderId="5" xfId="0" applyFont="1" applyFill="1" applyBorder="1" applyAlignment="1">
      <alignment horizontal="center" vertical="center"/>
    </xf>
    <xf numFmtId="0" fontId="12" fillId="9" borderId="24" xfId="0" applyFont="1" applyFill="1" applyBorder="1" applyAlignment="1">
      <alignment horizontal="center" vertical="center" wrapText="1"/>
    </xf>
    <xf numFmtId="0" fontId="12" fillId="9" borderId="3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2" fillId="6" borderId="25" xfId="0" applyFont="1" applyFill="1" applyBorder="1" applyAlignment="1">
      <alignment horizontal="center" vertical="center" wrapText="1"/>
    </xf>
    <xf numFmtId="0" fontId="12" fillId="6" borderId="26" xfId="0" applyFont="1" applyFill="1" applyBorder="1" applyAlignment="1">
      <alignment horizontal="center" vertical="center" wrapText="1"/>
    </xf>
    <xf numFmtId="0" fontId="12" fillId="6" borderId="27" xfId="0" applyFont="1" applyFill="1" applyBorder="1" applyAlignment="1">
      <alignment horizontal="center" vertical="center" wrapText="1"/>
    </xf>
    <xf numFmtId="0" fontId="12" fillId="6" borderId="29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30" xfId="0" applyFont="1" applyFill="1" applyBorder="1" applyAlignment="1">
      <alignment horizontal="center" vertical="center" wrapText="1"/>
    </xf>
    <xf numFmtId="0" fontId="13" fillId="9" borderId="3" xfId="0" applyFont="1" applyFill="1" applyBorder="1" applyAlignment="1">
      <alignment horizontal="center" vertical="center"/>
    </xf>
    <xf numFmtId="0" fontId="13" fillId="9" borderId="4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horizontal="center" vertical="center" wrapText="1"/>
    </xf>
    <xf numFmtId="0" fontId="12" fillId="9" borderId="5" xfId="0" applyFont="1" applyFill="1" applyBorder="1" applyAlignment="1">
      <alignment horizontal="center" vertical="center" wrapText="1"/>
    </xf>
    <xf numFmtId="0" fontId="12" fillId="10" borderId="24" xfId="0" applyFont="1" applyFill="1" applyBorder="1" applyAlignment="1">
      <alignment horizontal="center" vertical="center" wrapText="1"/>
    </xf>
    <xf numFmtId="0" fontId="12" fillId="10" borderId="31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23" fillId="15" borderId="2" xfId="1" applyFont="1" applyFill="1" applyBorder="1" applyAlignment="1">
      <alignment horizontal="center" vertical="center" wrapText="1"/>
    </xf>
    <xf numFmtId="0" fontId="23" fillId="15" borderId="30" xfId="1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center" vertical="center" wrapText="1"/>
    </xf>
    <xf numFmtId="0" fontId="14" fillId="11" borderId="24" xfId="0" applyFont="1" applyFill="1" applyBorder="1" applyAlignment="1">
      <alignment horizontal="center" vertical="center" wrapText="1"/>
    </xf>
    <xf numFmtId="0" fontId="14" fillId="11" borderId="28" xfId="0" applyFont="1" applyFill="1" applyBorder="1" applyAlignment="1">
      <alignment horizontal="center" vertical="center" wrapText="1"/>
    </xf>
    <xf numFmtId="0" fontId="14" fillId="11" borderId="31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0" fontId="14" fillId="4" borderId="31" xfId="0" applyFont="1" applyFill="1" applyBorder="1" applyAlignment="1">
      <alignment horizontal="center" vertical="center" wrapText="1"/>
    </xf>
    <xf numFmtId="0" fontId="14" fillId="12" borderId="24" xfId="0" applyFont="1" applyFill="1" applyBorder="1" applyAlignment="1">
      <alignment horizontal="center" vertical="center" wrapText="1"/>
    </xf>
    <xf numFmtId="0" fontId="14" fillId="12" borderId="28" xfId="0" applyFont="1" applyFill="1" applyBorder="1" applyAlignment="1">
      <alignment horizontal="center" vertical="center" wrapText="1"/>
    </xf>
    <xf numFmtId="0" fontId="14" fillId="12" borderId="31" xfId="0" applyFont="1" applyFill="1" applyBorder="1" applyAlignment="1">
      <alignment horizontal="center" vertical="center" wrapText="1"/>
    </xf>
    <xf numFmtId="0" fontId="15" fillId="7" borderId="24" xfId="0" applyFont="1" applyFill="1" applyBorder="1" applyAlignment="1">
      <alignment horizontal="center" vertical="center" wrapText="1"/>
    </xf>
    <xf numFmtId="0" fontId="15" fillId="7" borderId="28" xfId="0" applyFont="1" applyFill="1" applyBorder="1" applyAlignment="1">
      <alignment horizontal="center" vertical="center" wrapText="1"/>
    </xf>
    <xf numFmtId="0" fontId="15" fillId="7" borderId="31" xfId="0" applyFont="1" applyFill="1" applyBorder="1" applyAlignment="1">
      <alignment horizontal="center" vertical="center" wrapText="1"/>
    </xf>
    <xf numFmtId="0" fontId="30" fillId="21" borderId="0" xfId="0" applyFont="1" applyFill="1" applyAlignment="1">
      <alignment horizontal="center"/>
    </xf>
    <xf numFmtId="0" fontId="37" fillId="31" borderId="95" xfId="0" applyFont="1" applyFill="1" applyBorder="1" applyAlignment="1">
      <alignment horizontal="center" vertical="center" textRotation="90" wrapText="1"/>
    </xf>
    <xf numFmtId="0" fontId="37" fillId="31" borderId="97" xfId="0" applyFont="1" applyFill="1" applyBorder="1" applyAlignment="1">
      <alignment horizontal="center" vertical="center" textRotation="90" wrapText="1"/>
    </xf>
    <xf numFmtId="0" fontId="37" fillId="31" borderId="99" xfId="0" applyFont="1" applyFill="1" applyBorder="1" applyAlignment="1">
      <alignment horizontal="center" vertical="center" textRotation="90" wrapText="1"/>
    </xf>
    <xf numFmtId="0" fontId="27" fillId="7" borderId="0" xfId="0" applyFont="1" applyFill="1" applyAlignment="1">
      <alignment horizontal="left"/>
    </xf>
    <xf numFmtId="0" fontId="26" fillId="17" borderId="101" xfId="0" applyFont="1" applyFill="1" applyBorder="1" applyAlignment="1">
      <alignment horizontal="center" vertical="center"/>
    </xf>
    <xf numFmtId="0" fontId="20" fillId="4" borderId="65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6" fillId="17" borderId="49" xfId="0" applyFont="1" applyFill="1" applyBorder="1" applyAlignment="1">
      <alignment horizontal="center" vertical="center"/>
    </xf>
    <xf numFmtId="0" fontId="26" fillId="17" borderId="50" xfId="0" applyFont="1" applyFill="1" applyBorder="1" applyAlignment="1">
      <alignment horizontal="center" vertical="center"/>
    </xf>
    <xf numFmtId="0" fontId="26" fillId="17" borderId="51" xfId="0" applyFont="1" applyFill="1" applyBorder="1" applyAlignment="1">
      <alignment horizontal="center" vertical="center"/>
    </xf>
    <xf numFmtId="0" fontId="26" fillId="17" borderId="62" xfId="0" applyFont="1" applyFill="1" applyBorder="1" applyAlignment="1">
      <alignment horizontal="center" vertical="center"/>
    </xf>
    <xf numFmtId="0" fontId="26" fillId="17" borderId="63" xfId="0" applyFont="1" applyFill="1" applyBorder="1" applyAlignment="1">
      <alignment horizontal="center" vertical="center"/>
    </xf>
    <xf numFmtId="0" fontId="26" fillId="17" borderId="64" xfId="0" applyFont="1" applyFill="1" applyBorder="1" applyAlignment="1">
      <alignment horizontal="center" vertical="center"/>
    </xf>
    <xf numFmtId="0" fontId="23" fillId="15" borderId="0" xfId="1" applyFont="1" applyFill="1" applyBorder="1" applyAlignment="1">
      <alignment horizontal="center" vertical="center" wrapText="1"/>
    </xf>
    <xf numFmtId="0" fontId="23" fillId="15" borderId="32" xfId="1" applyFont="1" applyFill="1" applyBorder="1" applyAlignment="1">
      <alignment horizontal="center" vertical="center" wrapText="1"/>
    </xf>
    <xf numFmtId="0" fontId="27" fillId="28" borderId="77" xfId="0" applyFont="1" applyFill="1" applyBorder="1" applyAlignment="1">
      <alignment horizontal="center" vertical="center" wrapText="1"/>
    </xf>
    <xf numFmtId="0" fontId="27" fillId="28" borderId="79" xfId="0" applyFont="1" applyFill="1" applyBorder="1" applyAlignment="1">
      <alignment horizontal="center" vertical="center" wrapText="1"/>
    </xf>
    <xf numFmtId="0" fontId="27" fillId="28" borderId="78" xfId="0" applyFont="1" applyFill="1" applyBorder="1" applyAlignment="1">
      <alignment horizontal="center" vertical="center" wrapText="1"/>
    </xf>
    <xf numFmtId="0" fontId="25" fillId="28" borderId="77" xfId="0" applyFont="1" applyFill="1" applyBorder="1" applyAlignment="1">
      <alignment horizontal="center" vertical="center" textRotation="90" wrapText="1"/>
    </xf>
    <xf numFmtId="0" fontId="25" fillId="28" borderId="79" xfId="0" applyFont="1" applyFill="1" applyBorder="1" applyAlignment="1">
      <alignment horizontal="center" vertical="center" textRotation="90" wrapText="1"/>
    </xf>
    <xf numFmtId="0" fontId="25" fillId="28" borderId="78" xfId="0" applyFont="1" applyFill="1" applyBorder="1" applyAlignment="1">
      <alignment horizontal="center" vertical="center" textRotation="90" wrapText="1"/>
    </xf>
    <xf numFmtId="0" fontId="37" fillId="28" borderId="77" xfId="0" applyFont="1" applyFill="1" applyBorder="1" applyAlignment="1">
      <alignment horizontal="center" vertical="center" wrapText="1"/>
    </xf>
    <xf numFmtId="0" fontId="37" fillId="28" borderId="83" xfId="0" applyFont="1" applyFill="1" applyBorder="1" applyAlignment="1">
      <alignment horizontal="center" vertical="center" wrapText="1"/>
    </xf>
    <xf numFmtId="0" fontId="37" fillId="28" borderId="78" xfId="0" applyFont="1" applyFill="1" applyBorder="1" applyAlignment="1">
      <alignment horizontal="center" vertical="center" wrapText="1"/>
    </xf>
    <xf numFmtId="0" fontId="25" fillId="28" borderId="80" xfId="0" applyFont="1" applyFill="1" applyBorder="1" applyAlignment="1">
      <alignment horizontal="center" vertical="center" wrapText="1"/>
    </xf>
    <xf numFmtId="0" fontId="25" fillId="28" borderId="84" xfId="0" applyFont="1" applyFill="1" applyBorder="1" applyAlignment="1">
      <alignment horizontal="center" vertical="center" wrapText="1"/>
    </xf>
    <xf numFmtId="0" fontId="25" fillId="28" borderId="81" xfId="0" applyFont="1" applyFill="1" applyBorder="1" applyAlignment="1">
      <alignment horizontal="center" vertical="center" wrapText="1"/>
    </xf>
    <xf numFmtId="0" fontId="27" fillId="28" borderId="75" xfId="0" applyFont="1" applyFill="1" applyBorder="1" applyAlignment="1">
      <alignment horizontal="center" vertical="center"/>
    </xf>
    <xf numFmtId="0" fontId="27" fillId="28" borderId="70" xfId="0" applyFont="1" applyFill="1" applyBorder="1" applyAlignment="1">
      <alignment horizontal="center" vertical="center"/>
    </xf>
    <xf numFmtId="0" fontId="25" fillId="28" borderId="90" xfId="0" applyFont="1" applyFill="1" applyBorder="1" applyAlignment="1">
      <alignment horizontal="center" vertical="center"/>
    </xf>
    <xf numFmtId="0" fontId="25" fillId="28" borderId="91" xfId="0" applyFont="1" applyFill="1" applyBorder="1" applyAlignment="1">
      <alignment horizontal="center" vertical="center"/>
    </xf>
    <xf numFmtId="0" fontId="37" fillId="28" borderId="75" xfId="0" applyFont="1" applyFill="1" applyBorder="1" applyAlignment="1">
      <alignment horizontal="center" vertical="center"/>
    </xf>
    <xf numFmtId="0" fontId="37" fillId="28" borderId="70" xfId="0" applyFont="1" applyFill="1" applyBorder="1" applyAlignment="1">
      <alignment horizontal="center" vertical="center"/>
    </xf>
    <xf numFmtId="0" fontId="37" fillId="28" borderId="88" xfId="0" applyFont="1" applyFill="1" applyBorder="1" applyAlignment="1">
      <alignment horizontal="center" vertical="center" wrapText="1"/>
    </xf>
    <xf numFmtId="0" fontId="37" fillId="28" borderId="84" xfId="0" applyFont="1" applyFill="1" applyBorder="1" applyAlignment="1">
      <alignment horizontal="center" vertical="center" wrapText="1"/>
    </xf>
    <xf numFmtId="0" fontId="37" fillId="28" borderId="89" xfId="0" applyFont="1" applyFill="1" applyBorder="1" applyAlignment="1">
      <alignment horizontal="center" vertical="center" wrapText="1"/>
    </xf>
    <xf numFmtId="0" fontId="25" fillId="28" borderId="88" xfId="0" applyFont="1" applyFill="1" applyBorder="1" applyAlignment="1">
      <alignment horizontal="center" vertical="center" wrapText="1"/>
    </xf>
    <xf numFmtId="0" fontId="25" fillId="28" borderId="89" xfId="0" applyFont="1" applyFill="1" applyBorder="1" applyAlignment="1">
      <alignment horizontal="center" vertical="center" wrapText="1"/>
    </xf>
    <xf numFmtId="0" fontId="36" fillId="28" borderId="77" xfId="0" applyFont="1" applyFill="1" applyBorder="1" applyAlignment="1">
      <alignment horizontal="center" vertical="center"/>
    </xf>
    <xf numFmtId="0" fontId="36" fillId="28" borderId="86" xfId="0" applyFont="1" applyFill="1" applyBorder="1" applyAlignment="1">
      <alignment horizontal="center" vertical="center"/>
    </xf>
    <xf numFmtId="0" fontId="36" fillId="28" borderId="85" xfId="0" applyFont="1" applyFill="1" applyBorder="1" applyAlignment="1">
      <alignment horizontal="center" vertical="center"/>
    </xf>
    <xf numFmtId="0" fontId="25" fillId="28" borderId="79" xfId="0" applyFont="1" applyFill="1" applyBorder="1" applyAlignment="1">
      <alignment horizontal="center" vertical="center"/>
    </xf>
    <xf numFmtId="0" fontId="25" fillId="28" borderId="87" xfId="0" applyFont="1" applyFill="1" applyBorder="1" applyAlignment="1">
      <alignment horizontal="center" vertical="center"/>
    </xf>
    <xf numFmtId="0" fontId="25" fillId="28" borderId="77" xfId="0" applyFont="1" applyFill="1" applyBorder="1" applyAlignment="1">
      <alignment horizontal="center" vertical="center" wrapText="1"/>
    </xf>
    <xf numFmtId="0" fontId="25" fillId="28" borderId="83" xfId="0" applyFont="1" applyFill="1" applyBorder="1" applyAlignment="1">
      <alignment horizontal="center" vertical="center" wrapText="1"/>
    </xf>
    <xf numFmtId="0" fontId="25" fillId="28" borderId="78" xfId="0" applyFont="1" applyFill="1" applyBorder="1" applyAlignment="1">
      <alignment horizontal="center" vertical="center" wrapText="1"/>
    </xf>
    <xf numFmtId="0" fontId="36" fillId="28" borderId="92" xfId="0" applyFont="1" applyFill="1" applyBorder="1" applyAlignment="1">
      <alignment horizontal="center" vertical="center"/>
    </xf>
    <xf numFmtId="0" fontId="36" fillId="28" borderId="93" xfId="0" applyFont="1" applyFill="1" applyBorder="1" applyAlignment="1">
      <alignment horizontal="center" vertical="center"/>
    </xf>
    <xf numFmtId="0" fontId="36" fillId="28" borderId="94" xfId="0" applyFont="1" applyFill="1" applyBorder="1" applyAlignment="1">
      <alignment horizontal="center" vertical="center"/>
    </xf>
    <xf numFmtId="0" fontId="27" fillId="28" borderId="88" xfId="0" applyFont="1" applyFill="1" applyBorder="1" applyAlignment="1">
      <alignment horizontal="center" vertical="center" wrapText="1"/>
    </xf>
    <xf numFmtId="0" fontId="27" fillId="28" borderId="84" xfId="0" applyFont="1" applyFill="1" applyBorder="1" applyAlignment="1">
      <alignment horizontal="center" vertical="center" wrapText="1"/>
    </xf>
    <xf numFmtId="0" fontId="27" fillId="28" borderId="89" xfId="0" applyFont="1" applyFill="1" applyBorder="1" applyAlignment="1">
      <alignment horizontal="center" vertical="center" wrapText="1"/>
    </xf>
    <xf numFmtId="0" fontId="27" fillId="28" borderId="88" xfId="0" applyFont="1" applyFill="1" applyBorder="1" applyAlignment="1">
      <alignment horizontal="center" vertical="center" textRotation="90" wrapText="1"/>
    </xf>
    <xf numFmtId="0" fontId="27" fillId="28" borderId="84" xfId="0" applyFont="1" applyFill="1" applyBorder="1" applyAlignment="1">
      <alignment horizontal="center" vertical="center" textRotation="90" wrapText="1"/>
    </xf>
    <xf numFmtId="0" fontId="27" fillId="28" borderId="89" xfId="0" applyFont="1" applyFill="1" applyBorder="1" applyAlignment="1">
      <alignment horizontal="center" vertical="center" textRotation="90" wrapText="1"/>
    </xf>
    <xf numFmtId="0" fontId="27" fillId="28" borderId="77" xfId="0" applyFont="1" applyFill="1" applyBorder="1" applyAlignment="1">
      <alignment horizontal="center" vertical="center" textRotation="90" wrapText="1"/>
    </xf>
    <xf numFmtId="0" fontId="27" fillId="28" borderId="79" xfId="0" applyFont="1" applyFill="1" applyBorder="1" applyAlignment="1">
      <alignment horizontal="center" vertical="center" textRotation="90" wrapText="1"/>
    </xf>
    <xf numFmtId="0" fontId="27" fillId="28" borderId="78" xfId="0" applyFont="1" applyFill="1" applyBorder="1" applyAlignment="1">
      <alignment horizontal="center" vertical="center" textRotation="90" wrapText="1"/>
    </xf>
    <xf numFmtId="0" fontId="20" fillId="9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/>
    </xf>
    <xf numFmtId="0" fontId="25" fillId="28" borderId="79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/>
    </xf>
    <xf numFmtId="0" fontId="25" fillId="28" borderId="88" xfId="0" applyFont="1" applyFill="1" applyBorder="1" applyAlignment="1">
      <alignment horizontal="center" vertical="center" textRotation="90" wrapText="1"/>
    </xf>
    <xf numFmtId="0" fontId="25" fillId="28" borderId="84" xfId="0" applyFont="1" applyFill="1" applyBorder="1" applyAlignment="1">
      <alignment horizontal="center" vertical="center" textRotation="90" wrapText="1"/>
    </xf>
    <xf numFmtId="0" fontId="25" fillId="28" borderId="89" xfId="0" applyFont="1" applyFill="1" applyBorder="1" applyAlignment="1">
      <alignment horizontal="center" vertical="center" textRotation="90" wrapText="1"/>
    </xf>
    <xf numFmtId="0" fontId="37" fillId="28" borderId="77" xfId="0" applyFont="1" applyFill="1" applyBorder="1" applyAlignment="1">
      <alignment horizontal="center" vertical="center"/>
    </xf>
    <xf numFmtId="0" fontId="37" fillId="28" borderId="85" xfId="0" applyFont="1" applyFill="1" applyBorder="1" applyAlignment="1">
      <alignment horizontal="center" vertical="center"/>
    </xf>
    <xf numFmtId="0" fontId="14" fillId="28" borderId="77" xfId="0" applyFont="1" applyFill="1" applyBorder="1" applyAlignment="1">
      <alignment horizontal="center" vertical="center"/>
    </xf>
    <xf numFmtId="0" fontId="14" fillId="28" borderId="86" xfId="0" applyFont="1" applyFill="1" applyBorder="1" applyAlignment="1">
      <alignment horizontal="center" vertical="center"/>
    </xf>
    <xf numFmtId="0" fontId="14" fillId="28" borderId="85" xfId="0" applyFont="1" applyFill="1" applyBorder="1" applyAlignment="1">
      <alignment horizontal="center" vertical="center"/>
    </xf>
    <xf numFmtId="0" fontId="30" fillId="17" borderId="36" xfId="0" applyFont="1" applyFill="1" applyBorder="1" applyAlignment="1">
      <alignment horizontal="center" vertical="center"/>
    </xf>
    <xf numFmtId="0" fontId="30" fillId="17" borderId="39" xfId="0" applyFont="1" applyFill="1" applyBorder="1" applyAlignment="1">
      <alignment horizontal="center" vertical="center"/>
    </xf>
    <xf numFmtId="0" fontId="30" fillId="17" borderId="35" xfId="0" applyFont="1" applyFill="1" applyBorder="1" applyAlignment="1">
      <alignment horizontal="center" vertical="center"/>
    </xf>
    <xf numFmtId="0" fontId="26" fillId="17" borderId="35" xfId="0" applyFont="1" applyFill="1" applyBorder="1" applyAlignment="1">
      <alignment horizontal="center" vertical="center"/>
    </xf>
    <xf numFmtId="0" fontId="23" fillId="15" borderId="3" xfId="1" applyFont="1" applyFill="1" applyBorder="1" applyAlignment="1">
      <alignment horizontal="center" vertical="center" wrapText="1"/>
    </xf>
    <xf numFmtId="0" fontId="23" fillId="15" borderId="4" xfId="1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26" fillId="17" borderId="102" xfId="0" applyFont="1" applyFill="1" applyBorder="1" applyAlignment="1">
      <alignment horizontal="center" vertical="center"/>
    </xf>
    <xf numFmtId="0" fontId="35" fillId="15" borderId="0" xfId="1" applyFont="1" applyFill="1" applyBorder="1" applyAlignment="1">
      <alignment horizontal="center" vertical="center" wrapText="1"/>
    </xf>
    <xf numFmtId="0" fontId="17" fillId="32" borderId="40" xfId="0" applyFont="1" applyFill="1" applyBorder="1" applyAlignment="1">
      <alignment horizontal="center" vertical="center"/>
    </xf>
    <xf numFmtId="0" fontId="17" fillId="25" borderId="33" xfId="0" applyFont="1" applyFill="1" applyBorder="1" applyAlignment="1">
      <alignment vertical="center"/>
    </xf>
    <xf numFmtId="0" fontId="17" fillId="25" borderId="36" xfId="0" applyFont="1" applyFill="1" applyBorder="1" applyAlignment="1">
      <alignment horizontal="center" vertical="center"/>
    </xf>
    <xf numFmtId="2" fontId="17" fillId="25" borderId="101" xfId="0" applyNumberFormat="1" applyFont="1" applyFill="1" applyBorder="1" applyAlignment="1">
      <alignment horizontal="center" vertical="center"/>
    </xf>
    <xf numFmtId="0" fontId="33" fillId="33" borderId="40" xfId="0" applyFont="1" applyFill="1" applyBorder="1" applyAlignment="1">
      <alignment horizontal="center" vertical="center"/>
    </xf>
    <xf numFmtId="0" fontId="33" fillId="25" borderId="33" xfId="0" applyFont="1" applyFill="1" applyBorder="1" applyAlignment="1">
      <alignment vertical="center"/>
    </xf>
    <xf numFmtId="0" fontId="33" fillId="25" borderId="36" xfId="0" applyFont="1" applyFill="1" applyBorder="1" applyAlignment="1">
      <alignment horizontal="center" vertical="center"/>
    </xf>
    <xf numFmtId="2" fontId="33" fillId="25" borderId="101" xfId="0" applyNumberFormat="1" applyFont="1" applyFill="1" applyBorder="1" applyAlignment="1">
      <alignment horizontal="center" vertical="center"/>
    </xf>
    <xf numFmtId="0" fontId="17" fillId="34" borderId="40" xfId="0" applyFont="1" applyFill="1" applyBorder="1" applyAlignment="1">
      <alignment horizontal="center" vertical="center"/>
    </xf>
    <xf numFmtId="0" fontId="17" fillId="35" borderId="33" xfId="0" applyFont="1" applyFill="1" applyBorder="1" applyAlignment="1">
      <alignment vertical="center"/>
    </xf>
    <xf numFmtId="0" fontId="17" fillId="35" borderId="36" xfId="0" applyFont="1" applyFill="1" applyBorder="1" applyAlignment="1">
      <alignment horizontal="center" vertical="center"/>
    </xf>
    <xf numFmtId="2" fontId="17" fillId="35" borderId="101" xfId="0" applyNumberFormat="1" applyFont="1" applyFill="1" applyBorder="1" applyAlignment="1">
      <alignment horizontal="center" vertical="center"/>
    </xf>
    <xf numFmtId="0" fontId="33" fillId="35" borderId="33" xfId="0" applyFont="1" applyFill="1" applyBorder="1" applyAlignment="1">
      <alignment vertical="center"/>
    </xf>
    <xf numFmtId="0" fontId="33" fillId="35" borderId="36" xfId="0" applyFont="1" applyFill="1" applyBorder="1" applyAlignment="1">
      <alignment horizontal="center" vertical="center"/>
    </xf>
    <xf numFmtId="2" fontId="33" fillId="35" borderId="101" xfId="0" applyNumberFormat="1" applyFont="1" applyFill="1" applyBorder="1" applyAlignment="1">
      <alignment horizontal="center" vertical="center"/>
    </xf>
    <xf numFmtId="0" fontId="17" fillId="36" borderId="40" xfId="0" applyFont="1" applyFill="1" applyBorder="1" applyAlignment="1">
      <alignment horizontal="center" vertical="center"/>
    </xf>
    <xf numFmtId="0" fontId="25" fillId="7" borderId="37" xfId="0" applyFont="1" applyFill="1" applyBorder="1" applyAlignment="1">
      <alignment horizontal="left" vertical="center"/>
    </xf>
    <xf numFmtId="0" fontId="25" fillId="7" borderId="38" xfId="0" applyFont="1" applyFill="1" applyBorder="1" applyAlignment="1">
      <alignment horizontal="left" vertical="center"/>
    </xf>
    <xf numFmtId="2" fontId="28" fillId="7" borderId="101" xfId="0" applyNumberFormat="1" applyFont="1" applyFill="1" applyBorder="1" applyAlignment="1">
      <alignment horizontal="center" vertical="center"/>
    </xf>
    <xf numFmtId="2" fontId="17" fillId="35" borderId="33" xfId="0" applyNumberFormat="1" applyFont="1" applyFill="1" applyBorder="1" applyAlignment="1">
      <alignment horizontal="center" vertical="center"/>
    </xf>
    <xf numFmtId="2" fontId="31" fillId="35" borderId="37" xfId="0" applyNumberFormat="1" applyFont="1" applyFill="1" applyBorder="1" applyAlignment="1">
      <alignment horizontal="center" vertical="center"/>
    </xf>
    <xf numFmtId="2" fontId="0" fillId="35" borderId="33" xfId="0" applyNumberFormat="1" applyFill="1" applyBorder="1" applyAlignment="1">
      <alignment horizontal="center" vertical="center"/>
    </xf>
    <xf numFmtId="2" fontId="0" fillId="35" borderId="37" xfId="0" applyNumberFormat="1" applyFill="1" applyBorder="1" applyAlignment="1">
      <alignment horizontal="center" vertical="center"/>
    </xf>
    <xf numFmtId="2" fontId="25" fillId="35" borderId="33" xfId="0" applyNumberFormat="1" applyFont="1" applyFill="1" applyBorder="1" applyAlignment="1">
      <alignment horizontal="center" vertical="center"/>
    </xf>
    <xf numFmtId="2" fontId="31" fillId="35" borderId="38" xfId="0" applyNumberFormat="1" applyFont="1" applyFill="1" applyBorder="1" applyAlignment="1">
      <alignment horizontal="center" vertical="center"/>
    </xf>
    <xf numFmtId="2" fontId="17" fillId="25" borderId="33" xfId="0" applyNumberFormat="1" applyFont="1" applyFill="1" applyBorder="1" applyAlignment="1">
      <alignment horizontal="center" vertical="center"/>
    </xf>
    <xf numFmtId="2" fontId="33" fillId="25" borderId="33" xfId="0" applyNumberFormat="1" applyFont="1" applyFill="1" applyBorder="1" applyAlignment="1">
      <alignment horizontal="center" vertical="center"/>
    </xf>
    <xf numFmtId="2" fontId="31" fillId="25" borderId="37" xfId="0" applyNumberFormat="1" applyFont="1" applyFill="1" applyBorder="1" applyAlignment="1">
      <alignment horizontal="center" vertical="center"/>
    </xf>
    <xf numFmtId="2" fontId="33" fillId="25" borderId="37" xfId="0" applyNumberFormat="1" applyFont="1" applyFill="1" applyBorder="1" applyAlignment="1">
      <alignment horizontal="center" vertical="center"/>
    </xf>
    <xf numFmtId="0" fontId="17" fillId="38" borderId="33" xfId="0" applyFont="1" applyFill="1" applyBorder="1" applyAlignment="1">
      <alignment horizontal="center" vertical="center"/>
    </xf>
    <xf numFmtId="0" fontId="17" fillId="37" borderId="33" xfId="0" applyFont="1" applyFill="1" applyBorder="1" applyAlignment="1">
      <alignment vertical="center"/>
    </xf>
    <xf numFmtId="0" fontId="17" fillId="39" borderId="33" xfId="0" applyFont="1" applyFill="1" applyBorder="1" applyAlignment="1">
      <alignment horizontal="center" vertical="center"/>
    </xf>
    <xf numFmtId="0" fontId="33" fillId="37" borderId="33" xfId="0" applyFont="1" applyFill="1" applyBorder="1" applyAlignment="1">
      <alignment vertical="center"/>
    </xf>
    <xf numFmtId="0" fontId="25" fillId="37" borderId="37" xfId="0" applyFont="1" applyFill="1" applyBorder="1" applyAlignment="1">
      <alignment horizontal="left" vertical="center"/>
    </xf>
    <xf numFmtId="0" fontId="25" fillId="37" borderId="33" xfId="0" applyFont="1" applyFill="1" applyBorder="1" applyAlignment="1">
      <alignment vertical="center"/>
    </xf>
    <xf numFmtId="0" fontId="25" fillId="37" borderId="37" xfId="0" applyFont="1" applyFill="1" applyBorder="1" applyAlignment="1">
      <alignment vertical="center"/>
    </xf>
    <xf numFmtId="2" fontId="17" fillId="16" borderId="33" xfId="0" applyNumberFormat="1" applyFont="1" applyFill="1" applyBorder="1" applyAlignment="1">
      <alignment horizontal="center" vertical="center"/>
    </xf>
    <xf numFmtId="2" fontId="17" fillId="16" borderId="36" xfId="0" applyNumberFormat="1" applyFont="1" applyFill="1" applyBorder="1" applyAlignment="1">
      <alignment horizontal="center" vertical="center"/>
    </xf>
    <xf numFmtId="2" fontId="33" fillId="16" borderId="36" xfId="0" applyNumberFormat="1" applyFont="1" applyFill="1" applyBorder="1" applyAlignment="1">
      <alignment horizontal="center" vertical="center"/>
    </xf>
    <xf numFmtId="2" fontId="31" fillId="16" borderId="37" xfId="0" applyNumberFormat="1" applyFont="1" applyFill="1" applyBorder="1" applyAlignment="1">
      <alignment horizontal="center" vertical="center"/>
    </xf>
    <xf numFmtId="2" fontId="31" fillId="16" borderId="38" xfId="0" applyNumberFormat="1" applyFont="1" applyFill="1" applyBorder="1" applyAlignment="1">
      <alignment horizontal="center" vertical="center"/>
    </xf>
    <xf numFmtId="0" fontId="0" fillId="16" borderId="33" xfId="0" applyFill="1" applyBorder="1" applyAlignment="1">
      <alignment horizontal="center" vertical="center"/>
    </xf>
    <xf numFmtId="0" fontId="0" fillId="16" borderId="37" xfId="0" applyFill="1" applyBorder="1" applyAlignment="1">
      <alignment horizontal="center" vertical="center"/>
    </xf>
    <xf numFmtId="2" fontId="33" fillId="16" borderId="38" xfId="0" applyNumberFormat="1" applyFont="1" applyFill="1" applyBorder="1" applyAlignment="1">
      <alignment horizontal="center" vertical="center"/>
    </xf>
  </cellXfs>
  <cellStyles count="2">
    <cellStyle name="Köprü" xfId="1" builtinId="8"/>
    <cellStyle name="Normal" xfId="0" builtinId="0"/>
  </cellStyles>
  <dxfs count="541">
    <dxf>
      <font>
        <b/>
        <name val="Cambria"/>
        <scheme val="major"/>
      </font>
      <numFmt numFmtId="2" formatCode="0.0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ont>
        <name val="Cambria"/>
        <scheme val="major"/>
      </font>
      <numFmt numFmtId="2" formatCode="0.00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2" formatCode="0.00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/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ont>
        <b/>
        <name val="Cambria"/>
        <scheme val="major"/>
      </font>
      <numFmt numFmtId="2" formatCode="0.0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ont>
        <name val="Cambria"/>
        <scheme val="major"/>
      </font>
      <numFmt numFmtId="2" formatCode="0.00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2" formatCode="0.00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/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ont>
        <b/>
        <name val="Cambria"/>
        <scheme val="major"/>
      </font>
      <numFmt numFmtId="2" formatCode="0.0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ont>
        <name val="Cambria"/>
        <scheme val="major"/>
      </font>
      <numFmt numFmtId="2" formatCode="0.00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2" formatCode="0.00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/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ont>
        <b/>
        <name val="Cambria"/>
        <scheme val="major"/>
      </font>
      <numFmt numFmtId="2" formatCode="0.0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ont>
        <name val="Cambria"/>
        <scheme val="major"/>
      </font>
      <numFmt numFmtId="2" formatCode="0.00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2" formatCode="0.00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/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ont>
        <b/>
        <name val="Cambria"/>
        <scheme val="major"/>
      </font>
      <numFmt numFmtId="2" formatCode="0.0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ont>
        <name val="Cambria"/>
        <scheme val="major"/>
      </font>
      <numFmt numFmtId="2" formatCode="0.00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2" formatCode="0.00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/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ont>
        <name val="Cambria"/>
        <scheme val="major"/>
      </font>
      <numFmt numFmtId="2" formatCode="0.00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2" formatCode="0.00"/>
      <fill>
        <patternFill patternType="solid">
          <fgColor indexed="64"/>
          <bgColor theme="9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solid">
          <fgColor indexed="64"/>
          <bgColor theme="5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numFmt numFmtId="2" formatCode="0.0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numFmt numFmtId="2" formatCode="0.00"/>
      <fill>
        <patternFill patternType="solid">
          <fgColor indexed="64"/>
          <bgColor theme="4" tint="0.79998168889431442"/>
        </patternFill>
      </fill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2" formatCode="0.00"/>
      <fill>
        <patternFill patternType="solid">
          <fgColor indexed="64"/>
          <bgColor theme="3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ont>
        <b/>
        <name val="Cambria"/>
        <scheme val="major"/>
      </font>
      <numFmt numFmtId="2" formatCode="0.0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border diagonalUp="0" diagonalDown="0">
        <left style="thin">
          <color rgb="FF538DD5"/>
        </left>
        <right style="thin">
          <color rgb="FF538DD5"/>
        </right>
        <top/>
        <bottom/>
        <vertical style="thin">
          <color rgb="FF538DD5"/>
        </vertical>
        <horizontal style="thin">
          <color rgb="FF538DD5"/>
        </horizontal>
      </border>
    </dxf>
    <dxf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</border>
    </dxf>
    <dxf>
      <fill>
        <patternFill patternType="none">
          <fgColor rgb="FF000000"/>
          <bgColor auto="1"/>
        </patternFill>
      </fill>
    </dxf>
    <dxf>
      <border>
        <bottom style="thin">
          <color rgb="FF538DD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/>
        <bottom/>
        <vertical style="thin">
          <color theme="3" tint="0.39997558519241921"/>
        </vertical>
        <horizontal style="thin">
          <color theme="3" tint="0.39997558519241921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rgb="FF538DD5"/>
        </left>
        <right style="thin">
          <color rgb="FF538DD5"/>
        </right>
        <top/>
        <bottom/>
        <vertical style="thin">
          <color rgb="FF538DD5"/>
        </vertical>
        <horizontal style="thin">
          <color rgb="FF538DD5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rgb="FF538DD5"/>
        </left>
        <right style="thin">
          <color rgb="FF538DD5"/>
        </right>
        <top/>
        <bottom/>
        <vertical style="thin">
          <color rgb="FF538DD5"/>
        </vertical>
        <horizontal style="thin">
          <color rgb="FF538DD5"/>
        </horizontal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 style="thin">
          <color theme="3" tint="0.39997558519241921"/>
        </vertical>
        <horizontal style="thin">
          <color theme="3" tint="0.39997558519241921"/>
        </horizontal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2" formatCode="0.00"/>
      <fill>
        <patternFill patternType="none">
          <fgColor indexed="64"/>
          <bgColor auto="1"/>
        </patternFill>
      </fill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numFmt numFmtId="2" formatCode="0.00"/>
      <fill>
        <patternFill patternType="none">
          <fgColor indexed="64"/>
          <bgColor auto="1"/>
        </patternFill>
      </fill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 style="thin">
          <color theme="3" tint="0.39997558519241921"/>
        </vertical>
        <horizontal style="thin">
          <color theme="3" tint="0.399975585192419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border diagonalUp="0" diagonalDown="0">
        <left style="thin">
          <color rgb="FF538DD5"/>
        </left>
        <right style="thin">
          <color rgb="FF538DD5"/>
        </right>
        <top/>
        <bottom/>
        <vertical style="thin">
          <color rgb="FF538DD5"/>
        </vertical>
        <horizontal style="thin">
          <color rgb="FF538DD5"/>
        </horizontal>
      </border>
    </dxf>
    <dxf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</border>
    </dxf>
    <dxf>
      <border>
        <bottom style="thin">
          <color rgb="FF538DD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/>
        <bottom/>
        <vertical style="thin">
          <color theme="3" tint="0.39997558519241921"/>
        </vertical>
        <horizontal style="thin">
          <color theme="3" tint="0.39997558519241921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rgb="FF538DD5"/>
        </left>
        <right style="thin">
          <color rgb="FF538DD5"/>
        </right>
        <top/>
        <bottom/>
        <vertical style="thin">
          <color rgb="FF538DD5"/>
        </vertical>
        <horizontal style="thin">
          <color rgb="FF538DD5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rgb="FF538DD5"/>
        </left>
        <right style="thin">
          <color rgb="FF538DD5"/>
        </right>
        <top/>
        <bottom/>
        <vertical style="thin">
          <color rgb="FF538DD5"/>
        </vertical>
        <horizontal style="thin">
          <color rgb="FF538DD5"/>
        </horizontal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 style="thin">
          <color theme="3" tint="0.39997558519241921"/>
        </vertical>
        <horizontal style="thin">
          <color theme="3" tint="0.39997558519241921"/>
        </horizontal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2" formatCode="0.00"/>
      <fill>
        <patternFill patternType="none">
          <fgColor indexed="64"/>
          <bgColor auto="1"/>
        </patternFill>
      </fill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numFmt numFmtId="2" formatCode="0.00"/>
      <fill>
        <patternFill patternType="none">
          <fgColor indexed="64"/>
          <bgColor auto="1"/>
        </patternFill>
      </fill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 style="thin">
          <color theme="3" tint="0.39997558519241921"/>
        </vertical>
        <horizontal style="thin">
          <color theme="3" tint="0.399975585192419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border diagonalUp="0" diagonalDown="0">
        <left style="thin">
          <color rgb="FF538DD5"/>
        </left>
        <right style="thin">
          <color rgb="FF538DD5"/>
        </right>
        <top/>
        <bottom/>
        <vertical style="thin">
          <color rgb="FF538DD5"/>
        </vertical>
        <horizontal style="thin">
          <color rgb="FF538DD5"/>
        </horizontal>
      </border>
    </dxf>
    <dxf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</border>
    </dxf>
    <dxf>
      <border>
        <bottom style="thin">
          <color rgb="FF538DD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/>
        <bottom/>
        <vertical style="thin">
          <color theme="3" tint="0.39997558519241921"/>
        </vertical>
        <horizontal style="thin">
          <color theme="3" tint="0.39997558519241921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rgb="FF538DD5"/>
        </left>
        <right style="thin">
          <color rgb="FF538DD5"/>
        </right>
        <top/>
        <bottom/>
        <vertical style="thin">
          <color rgb="FF538DD5"/>
        </vertical>
        <horizontal style="thin">
          <color rgb="FF538DD5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rgb="FF538DD5"/>
        </left>
        <right style="thin">
          <color rgb="FF538DD5"/>
        </right>
        <top/>
        <bottom/>
        <vertical style="thin">
          <color rgb="FF538DD5"/>
        </vertical>
        <horizontal style="thin">
          <color rgb="FF538DD5"/>
        </horizontal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 style="thin">
          <color theme="3" tint="0.39997558519241921"/>
        </vertical>
        <horizontal style="thin">
          <color theme="3" tint="0.39997558519241921"/>
        </horizontal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2" formatCode="0.00"/>
      <fill>
        <patternFill patternType="none">
          <fgColor indexed="64"/>
          <bgColor auto="1"/>
        </patternFill>
      </fill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numFmt numFmtId="2" formatCode="0.00"/>
      <fill>
        <patternFill patternType="none">
          <fgColor indexed="64"/>
          <bgColor auto="1"/>
        </patternFill>
      </fill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 style="thin">
          <color theme="3" tint="0.39997558519241921"/>
        </vertical>
        <horizontal style="thin">
          <color theme="3" tint="0.399975585192419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border diagonalUp="0" diagonalDown="0">
        <left style="thin">
          <color rgb="FF538DD5"/>
        </left>
        <right style="thin">
          <color rgb="FF538DD5"/>
        </right>
        <top/>
        <bottom/>
        <vertical style="thin">
          <color rgb="FF538DD5"/>
        </vertical>
        <horizontal style="thin">
          <color rgb="FF538DD5"/>
        </horizontal>
      </border>
    </dxf>
    <dxf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</border>
    </dxf>
    <dxf>
      <border>
        <bottom style="thin">
          <color rgb="FF538DD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/>
        <bottom/>
        <vertical style="thin">
          <color theme="3" tint="0.39997558519241921"/>
        </vertical>
        <horizontal style="thin">
          <color theme="3" tint="0.39997558519241921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rgb="FF538DD5"/>
        </left>
        <right style="thin">
          <color rgb="FF538DD5"/>
        </right>
        <top/>
        <bottom/>
        <vertical style="thin">
          <color rgb="FF538DD5"/>
        </vertical>
        <horizontal style="thin">
          <color rgb="FF538DD5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rgb="FF538DD5"/>
        </left>
        <right style="thin">
          <color rgb="FF538DD5"/>
        </right>
        <top/>
        <bottom/>
        <vertical style="thin">
          <color rgb="FF538DD5"/>
        </vertical>
        <horizontal style="thin">
          <color rgb="FF538DD5"/>
        </horizontal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 style="thin">
          <color theme="3" tint="0.39997558519241921"/>
        </vertical>
        <horizontal style="thin">
          <color theme="3" tint="0.39997558519241921"/>
        </horizontal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2" formatCode="0.00"/>
      <fill>
        <patternFill patternType="none">
          <fgColor indexed="64"/>
          <bgColor auto="1"/>
        </patternFill>
      </fill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numFmt numFmtId="2" formatCode="0.00"/>
      <fill>
        <patternFill patternType="none">
          <fgColor indexed="64"/>
          <bgColor auto="1"/>
        </patternFill>
      </fill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 style="thin">
          <color theme="3" tint="0.39997558519241921"/>
        </vertical>
        <horizontal style="thin">
          <color theme="3" tint="0.399975585192419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border diagonalUp="0" diagonalDown="0">
        <left style="thin">
          <color rgb="FF538DD5"/>
        </left>
        <right style="thin">
          <color rgb="FF538DD5"/>
        </right>
        <top/>
        <bottom/>
        <vertical style="thin">
          <color rgb="FF538DD5"/>
        </vertical>
        <horizontal style="thin">
          <color rgb="FF538DD5"/>
        </horizontal>
      </border>
    </dxf>
    <dxf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</border>
    </dxf>
    <dxf>
      <border>
        <bottom style="thin">
          <color rgb="FF538DD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/>
        <bottom/>
        <vertical style="thin">
          <color theme="3" tint="0.39997558519241921"/>
        </vertical>
        <horizontal style="thin">
          <color theme="3" tint="0.39997558519241921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rgb="FF538DD5"/>
        </left>
        <right style="thin">
          <color rgb="FF538DD5"/>
        </right>
        <top/>
        <bottom/>
        <vertical style="thin">
          <color rgb="FF538DD5"/>
        </vertical>
        <horizontal style="thin">
          <color rgb="FF538DD5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rgb="FF538DD5"/>
        </left>
        <right style="thin">
          <color rgb="FF538DD5"/>
        </right>
        <top/>
        <bottom/>
        <vertical style="thin">
          <color rgb="FF538DD5"/>
        </vertical>
        <horizontal style="thin">
          <color rgb="FF538DD5"/>
        </horizontal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 style="thin">
          <color theme="3" tint="0.39997558519241921"/>
        </vertical>
        <horizontal style="thin">
          <color theme="3" tint="0.39997558519241921"/>
        </horizontal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2" formatCode="0.00"/>
      <fill>
        <patternFill patternType="none">
          <fgColor indexed="64"/>
          <bgColor auto="1"/>
        </patternFill>
      </fill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numFmt numFmtId="2" formatCode="0.00"/>
      <fill>
        <patternFill patternType="none">
          <fgColor indexed="64"/>
          <bgColor auto="1"/>
        </patternFill>
      </fill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 style="thin">
          <color theme="3" tint="0.39997558519241921"/>
        </vertical>
        <horizontal style="thin">
          <color theme="3" tint="0.399975585192419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border diagonalUp="0" diagonalDown="0">
        <left style="thin">
          <color rgb="FF538DD5"/>
        </left>
        <right style="thin">
          <color rgb="FF538DD5"/>
        </right>
        <top/>
        <bottom/>
        <vertical style="thin">
          <color rgb="FF538DD5"/>
        </vertical>
        <horizontal style="thin">
          <color rgb="FF538DD5"/>
        </horizontal>
      </border>
    </dxf>
    <dxf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</border>
    </dxf>
    <dxf>
      <border>
        <bottom style="thin">
          <color rgb="FF538DD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/>
        <bottom/>
        <vertical style="thin">
          <color theme="3" tint="0.39997558519241921"/>
        </vertical>
        <horizontal style="thin">
          <color theme="3" tint="0.39997558519241921"/>
        </horizontal>
      </border>
    </dxf>
    <dxf>
      <fill>
        <patternFill patternType="none">
          <fgColor indexed="64"/>
          <bgColor indexed="65"/>
        </patternFill>
      </fill>
    </dxf>
    <dxf>
      <numFmt numFmtId="165" formatCode="0.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165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165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border diagonalUp="0" diagonalDown="0">
        <left style="thin">
          <color rgb="FF538DD5"/>
        </left>
        <right style="thin">
          <color rgb="FF538DD5"/>
        </right>
        <top/>
        <bottom/>
        <vertical style="thin">
          <color rgb="FF538DD5"/>
        </vertical>
        <horizontal style="thin">
          <color rgb="FF538DD5"/>
        </horizontal>
      </border>
    </dxf>
    <dxf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</border>
    </dxf>
    <dxf>
      <fill>
        <patternFill patternType="none">
          <fgColor rgb="FF000000"/>
          <bgColor auto="1"/>
        </patternFill>
      </fill>
    </dxf>
    <dxf>
      <border>
        <bottom style="thin">
          <color rgb="FF538DD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/>
        <bottom/>
        <vertical style="thin">
          <color theme="3" tint="0.39997558519241921"/>
        </vertical>
        <horizontal style="thin">
          <color theme="3" tint="0.39997558519241921"/>
        </horizontal>
      </border>
    </dxf>
    <dxf>
      <fill>
        <patternFill patternType="none">
          <fgColor indexed="64"/>
          <bgColor indexed="65"/>
        </patternFill>
      </fill>
    </dxf>
    <dxf>
      <numFmt numFmtId="165" formatCode="0.000"/>
      <fill>
        <patternFill patternType="none">
          <fgColor indexed="64"/>
          <bgColor auto="1"/>
        </patternFill>
      </fill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165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165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border diagonalUp="0" diagonalDown="0">
        <left style="thin">
          <color rgb="FF538DD5"/>
        </left>
        <right style="thin">
          <color rgb="FF538DD5"/>
        </right>
        <top/>
        <bottom/>
        <vertical style="thin">
          <color rgb="FF538DD5"/>
        </vertical>
        <horizontal style="thin">
          <color rgb="FF538DD5"/>
        </horizontal>
      </border>
    </dxf>
    <dxf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</border>
    </dxf>
    <dxf>
      <fill>
        <patternFill patternType="none">
          <fgColor rgb="FF000000"/>
          <bgColor auto="1"/>
        </patternFill>
      </fill>
    </dxf>
    <dxf>
      <border>
        <bottom style="thin">
          <color rgb="FF538DD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/>
        <bottom/>
        <vertical style="thin">
          <color theme="3" tint="0.39997558519241921"/>
        </vertical>
        <horizontal style="thin">
          <color theme="3" tint="0.39997558519241921"/>
        </horizontal>
      </border>
    </dxf>
    <dxf>
      <fill>
        <patternFill patternType="none">
          <fgColor indexed="64"/>
          <bgColor indexed="65"/>
        </patternFill>
      </fill>
    </dxf>
    <dxf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theme="3" tint="0.39997558519241921"/>
        </left>
        <right/>
        <top style="thin">
          <color theme="3" tint="0.39997558519241921"/>
        </top>
        <bottom style="thin">
          <color theme="3" tint="0.39997558519241921"/>
        </bottom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ill>
        <patternFill patternType="none">
          <fgColor indexed="64"/>
          <bgColor indexed="65"/>
        </patternFill>
      </fill>
    </dxf>
    <dxf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ill>
        <patternFill patternType="none">
          <fgColor indexed="64"/>
          <bgColor indexed="65"/>
        </patternFill>
      </fill>
    </dxf>
    <dxf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ill>
        <patternFill patternType="none">
          <fgColor indexed="64"/>
          <bgColor indexed="65"/>
        </patternFill>
      </fill>
    </dxf>
    <dxf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ill>
        <patternFill patternType="none">
          <fgColor indexed="64"/>
          <bgColor indexed="65"/>
        </patternFill>
      </fill>
    </dxf>
    <dxf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border diagonalUp="0" diagonalDown="0">
        <left style="thin">
          <color rgb="FF538DD5"/>
        </left>
        <right style="thin">
          <color rgb="FF538DD5"/>
        </right>
        <top/>
        <bottom/>
        <vertical style="thin">
          <color rgb="FF538DD5"/>
        </vertical>
        <horizontal style="thin">
          <color rgb="FF538DD5"/>
        </horizontal>
      </border>
    </dxf>
    <dxf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</border>
    </dxf>
    <dxf>
      <fill>
        <patternFill patternType="none">
          <fgColor rgb="FF000000"/>
          <bgColor auto="1"/>
        </patternFill>
      </fill>
    </dxf>
    <dxf>
      <border>
        <bottom style="thin">
          <color rgb="FF538DD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/>
        <bottom/>
        <vertical style="thin">
          <color theme="3" tint="0.39997558519241921"/>
        </vertical>
        <horizontal style="thin">
          <color theme="3" tint="0.39997558519241921"/>
        </horizontal>
      </border>
    </dxf>
    <dxf>
      <fill>
        <patternFill patternType="none">
          <fgColor indexed="64"/>
          <bgColor indexed="65"/>
        </patternFill>
      </fill>
    </dxf>
    <dxf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theme="3" tint="0.39997558519241921"/>
        </left>
        <right/>
        <top style="thin">
          <color theme="3" tint="0.39997558519241921"/>
        </top>
        <bottom style="thin">
          <color theme="3" tint="0.39997558519241921"/>
        </bottom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ill>
        <patternFill patternType="none">
          <fgColor indexed="64"/>
          <bgColor indexed="65"/>
        </patternFill>
      </fill>
    </dxf>
    <dxf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ill>
        <patternFill patternType="none">
          <fgColor indexed="64"/>
          <bgColor indexed="65"/>
        </patternFill>
      </fill>
    </dxf>
    <dxf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ill>
        <patternFill patternType="none">
          <fgColor indexed="64"/>
          <bgColor indexed="65"/>
        </patternFill>
      </fill>
    </dxf>
    <dxf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ill>
        <patternFill patternType="none">
          <fgColor indexed="64"/>
          <bgColor indexed="65"/>
        </patternFill>
      </fill>
    </dxf>
    <dxf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border diagonalUp="0" diagonalDown="0">
        <left style="thin">
          <color rgb="FF538DD5"/>
        </left>
        <right style="thin">
          <color rgb="FF538DD5"/>
        </right>
        <top/>
        <bottom/>
        <vertical style="thin">
          <color rgb="FF538DD5"/>
        </vertical>
        <horizontal style="thin">
          <color rgb="FF538DD5"/>
        </horizontal>
      </border>
    </dxf>
    <dxf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</border>
    </dxf>
    <dxf>
      <fill>
        <patternFill patternType="none">
          <fgColor rgb="FF000000"/>
          <bgColor auto="1"/>
        </patternFill>
      </fill>
    </dxf>
    <dxf>
      <border>
        <bottom style="thin">
          <color rgb="FF538DD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/>
        <bottom/>
        <vertical style="thin">
          <color theme="3" tint="0.39997558519241921"/>
        </vertical>
        <horizontal style="thin">
          <color theme="3" tint="0.39997558519241921"/>
        </horizontal>
      </border>
    </dxf>
    <dxf>
      <fill>
        <patternFill patternType="none">
          <fgColor indexed="64"/>
          <bgColor indexed="65"/>
        </patternFill>
      </fill>
    </dxf>
    <dxf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theme="3" tint="0.39997558519241921"/>
        </left>
        <right/>
        <top style="thin">
          <color theme="3" tint="0.39997558519241921"/>
        </top>
        <bottom style="thin">
          <color theme="3" tint="0.39997558519241921"/>
        </bottom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ill>
        <patternFill patternType="none">
          <fgColor indexed="64"/>
          <bgColor indexed="65"/>
        </patternFill>
      </fill>
    </dxf>
    <dxf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ill>
        <patternFill patternType="none">
          <fgColor indexed="64"/>
          <bgColor indexed="65"/>
        </patternFill>
      </fill>
    </dxf>
    <dxf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ill>
        <patternFill patternType="none">
          <fgColor indexed="64"/>
          <bgColor indexed="65"/>
        </patternFill>
      </fill>
    </dxf>
    <dxf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ill>
        <patternFill patternType="none">
          <fgColor indexed="64"/>
          <bgColor indexed="65"/>
        </patternFill>
      </fill>
    </dxf>
    <dxf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border diagonalUp="0" diagonalDown="0">
        <left style="thin">
          <color rgb="FF538DD5"/>
        </left>
        <right style="thin">
          <color rgb="FF538DD5"/>
        </right>
        <top/>
        <bottom/>
        <vertical style="thin">
          <color rgb="FF538DD5"/>
        </vertical>
        <horizontal style="thin">
          <color rgb="FF538DD5"/>
        </horizontal>
      </border>
    </dxf>
    <dxf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</border>
    </dxf>
    <dxf>
      <fill>
        <patternFill patternType="none">
          <fgColor rgb="FF000000"/>
          <bgColor auto="1"/>
        </patternFill>
      </fill>
    </dxf>
    <dxf>
      <border>
        <bottom style="thin">
          <color rgb="FF538DD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/>
        <bottom/>
        <vertical style="thin">
          <color theme="3" tint="0.39997558519241921"/>
        </vertical>
        <horizontal style="thin">
          <color theme="3" tint="0.39997558519241921"/>
        </horizontal>
      </border>
    </dxf>
    <dxf>
      <fill>
        <patternFill patternType="none">
          <fgColor indexed="64"/>
          <bgColor indexed="65"/>
        </patternFill>
      </fill>
    </dxf>
    <dxf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theme="3" tint="0.39997558519241921"/>
        </left>
        <right/>
        <top style="thin">
          <color theme="3" tint="0.39997558519241921"/>
        </top>
        <bottom style="thin">
          <color theme="3" tint="0.39997558519241921"/>
        </bottom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ill>
        <patternFill patternType="none">
          <fgColor indexed="64"/>
          <bgColor indexed="65"/>
        </patternFill>
      </fill>
    </dxf>
    <dxf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ill>
        <patternFill patternType="none">
          <fgColor indexed="64"/>
          <bgColor indexed="65"/>
        </patternFill>
      </fill>
    </dxf>
    <dxf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ill>
        <patternFill patternType="none">
          <fgColor indexed="64"/>
          <bgColor indexed="65"/>
        </patternFill>
      </fill>
    </dxf>
    <dxf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ill>
        <patternFill patternType="none">
          <fgColor indexed="64"/>
          <bgColor indexed="65"/>
        </patternFill>
      </fill>
    </dxf>
    <dxf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border diagonalUp="0" diagonalDown="0">
        <left style="thin">
          <color rgb="FF538DD5"/>
        </left>
        <right style="thin">
          <color rgb="FF538DD5"/>
        </right>
        <top/>
        <bottom/>
        <vertical style="thin">
          <color rgb="FF538DD5"/>
        </vertical>
        <horizontal style="thin">
          <color rgb="FF538DD5"/>
        </horizontal>
      </border>
    </dxf>
    <dxf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</border>
    </dxf>
    <dxf>
      <fill>
        <patternFill patternType="none">
          <fgColor rgb="FF000000"/>
          <bgColor auto="1"/>
        </patternFill>
      </fill>
    </dxf>
    <dxf>
      <border>
        <bottom style="thin">
          <color rgb="FF538DD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/>
        <bottom/>
        <vertical style="thin">
          <color theme="3" tint="0.39997558519241921"/>
        </vertical>
        <horizontal style="thin">
          <color theme="3" tint="0.39997558519241921"/>
        </horizontal>
      </border>
    </dxf>
    <dxf>
      <fill>
        <patternFill patternType="none">
          <fgColor indexed="64"/>
          <bgColor indexed="65"/>
        </patternFill>
      </fill>
    </dxf>
    <dxf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theme="3" tint="0.39997558519241921"/>
        </left>
        <right/>
        <top style="thin">
          <color theme="3" tint="0.39997558519241921"/>
        </top>
        <bottom style="thin">
          <color theme="3" tint="0.39997558519241921"/>
        </bottom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ill>
        <patternFill patternType="none">
          <fgColor indexed="64"/>
          <bgColor indexed="65"/>
        </patternFill>
      </fill>
    </dxf>
    <dxf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ill>
        <patternFill patternType="none">
          <fgColor indexed="64"/>
          <bgColor indexed="65"/>
        </patternFill>
      </fill>
    </dxf>
    <dxf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ill>
        <patternFill patternType="none">
          <fgColor indexed="64"/>
          <bgColor indexed="65"/>
        </patternFill>
      </fill>
    </dxf>
    <dxf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ill>
        <patternFill patternType="none">
          <fgColor indexed="64"/>
          <bgColor indexed="65"/>
        </patternFill>
      </fill>
    </dxf>
    <dxf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border diagonalUp="0" diagonalDown="0">
        <left style="thin">
          <color rgb="FF538DD5"/>
        </left>
        <right style="thin">
          <color rgb="FF538DD5"/>
        </right>
        <top/>
        <bottom/>
        <vertical style="thin">
          <color rgb="FF538DD5"/>
        </vertical>
        <horizontal style="thin">
          <color rgb="FF538DD5"/>
        </horizontal>
      </border>
    </dxf>
    <dxf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</border>
    </dxf>
    <dxf>
      <fill>
        <patternFill patternType="none">
          <fgColor rgb="FF000000"/>
          <bgColor auto="1"/>
        </patternFill>
      </fill>
    </dxf>
    <dxf>
      <border>
        <bottom style="thin">
          <color rgb="FF538DD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/>
        <bottom/>
        <vertical style="thin">
          <color theme="3" tint="0.39997558519241921"/>
        </vertical>
        <horizontal style="thin">
          <color theme="3" tint="0.39997558519241921"/>
        </horizontal>
      </border>
    </dxf>
    <dxf>
      <fill>
        <patternFill patternType="none">
          <fgColor indexed="64"/>
          <bgColor indexed="65"/>
        </patternFill>
      </fill>
    </dxf>
    <dxf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theme="3" tint="0.39997558519241921"/>
        </left>
        <right/>
        <top style="thin">
          <color theme="3" tint="0.39997558519241921"/>
        </top>
        <bottom style="thin">
          <color theme="3" tint="0.39997558519241921"/>
        </bottom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ill>
        <patternFill patternType="none">
          <fgColor indexed="64"/>
          <bgColor indexed="65"/>
        </patternFill>
      </fill>
    </dxf>
    <dxf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ill>
        <patternFill patternType="none">
          <fgColor indexed="64"/>
          <bgColor indexed="65"/>
        </patternFill>
      </fill>
    </dxf>
    <dxf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ill>
        <patternFill patternType="none">
          <fgColor indexed="64"/>
          <bgColor indexed="65"/>
        </patternFill>
      </fill>
    </dxf>
    <dxf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ill>
        <patternFill patternType="none">
          <fgColor indexed="64"/>
          <bgColor indexed="65"/>
        </patternFill>
      </fill>
    </dxf>
    <dxf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border diagonalUp="0" diagonalDown="0">
        <left style="thin">
          <color rgb="FF538DD5"/>
        </left>
        <right style="thin">
          <color rgb="FF538DD5"/>
        </right>
        <top/>
        <bottom/>
        <vertical style="thin">
          <color rgb="FF538DD5"/>
        </vertical>
        <horizontal style="thin">
          <color rgb="FF538DD5"/>
        </horizontal>
      </border>
    </dxf>
    <dxf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</border>
    </dxf>
    <dxf>
      <fill>
        <patternFill patternType="none">
          <fgColor rgb="FF000000"/>
          <bgColor auto="1"/>
        </patternFill>
      </fill>
    </dxf>
    <dxf>
      <border>
        <bottom style="thin">
          <color rgb="FF538DD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/>
        <bottom/>
        <vertical style="thin">
          <color theme="3" tint="0.39997558519241921"/>
        </vertical>
        <horizontal style="thin">
          <color theme="3" tint="0.39997558519241921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3" tint="0.39997558519241921"/>
        </left>
        <right style="thin">
          <color theme="3" tint="0.39997558519241921"/>
        </right>
        <top/>
        <bottom/>
        <vertical style="thin">
          <color theme="3" tint="0.39997558519241921"/>
        </vertical>
        <horizontal style="thin">
          <color theme="3" tint="0.39997558519241921"/>
        </horizontal>
      </border>
    </dxf>
    <dxf>
      <numFmt numFmtId="2" formatCode="0.00"/>
      <fill>
        <patternFill patternType="none">
          <fgColor indexed="64"/>
          <bgColor auto="1"/>
        </patternFill>
      </fill>
      <border diagonalUp="0" diagonalDown="0">
        <left/>
        <right style="medium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border diagonalUp="0" diagonalDown="0">
        <left style="medium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border diagonalUp="0" diagonalDown="0">
        <left style="medium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border diagonalUp="0" diagonalDown="0">
        <left style="medium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ill>
        <patternFill patternType="none">
          <fgColor indexed="64"/>
          <bgColor indexed="65"/>
        </patternFill>
      </fill>
    </dxf>
    <dxf>
      <numFmt numFmtId="2" formatCode="0.00"/>
      <fill>
        <patternFill patternType="none">
          <fgColor indexed="64"/>
          <bgColor auto="1"/>
        </patternFill>
      </fill>
      <border diagonalUp="0" diagonalDown="0">
        <left style="medium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numFmt numFmtId="2" formatCode="0.00"/>
      <fill>
        <patternFill patternType="none">
          <fgColor indexed="64"/>
          <bgColor auto="1"/>
        </patternFill>
      </fill>
      <border diagonalUp="0" diagonalDown="0">
        <left style="medium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border diagonalUp="0" diagonalDown="0">
        <left style="thin">
          <color theme="3" tint="0.39997558519241921"/>
        </left>
        <right style="thin">
          <color theme="3" tint="0.39997558519241921"/>
        </right>
        <top/>
        <bottom/>
        <vertical style="thin">
          <color theme="3" tint="0.39997558519241921"/>
        </vertical>
        <horizontal style="thin">
          <color theme="3" tint="0.39997558519241921"/>
        </horizontal>
      </border>
    </dxf>
    <dxf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theme="3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/>
        <bottom/>
        <vertical style="thin">
          <color theme="3" tint="0.39997558519241921"/>
        </vertical>
        <horizontal style="thin">
          <color theme="3" tint="0.39997558519241921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theme="3" tint="0.39997558519241921"/>
        </left>
        <right style="thin">
          <color theme="3" tint="0.39997558519241921"/>
        </right>
        <top/>
        <bottom/>
        <vertical style="thin">
          <color theme="3" tint="0.39997558519241921"/>
        </vertical>
        <horizontal style="thin">
          <color theme="3" tint="0.39997558519241921"/>
        </horizontal>
      </border>
    </dxf>
    <dxf>
      <numFmt numFmtId="2" formatCode="0.00"/>
      <fill>
        <patternFill patternType="none">
          <fgColor indexed="64"/>
          <bgColor auto="1"/>
        </patternFill>
      </fill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ill>
        <patternFill patternType="none">
          <fgColor indexed="64"/>
          <bgColor auto="1"/>
        </patternFill>
      </fill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numFmt numFmtId="2" formatCode="0.00"/>
      <fill>
        <patternFill patternType="none">
          <fgColor indexed="64"/>
          <bgColor auto="1"/>
        </patternFill>
      </fill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numFmt numFmtId="2" formatCode="0.00"/>
      <fill>
        <patternFill patternType="none">
          <fgColor indexed="64"/>
          <bgColor auto="1"/>
        </patternFill>
      </fill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border diagonalUp="0" diagonalDown="0">
        <left style="thin">
          <color rgb="FF538DD5"/>
        </left>
        <right style="thin">
          <color rgb="FF538DD5"/>
        </right>
        <top/>
        <bottom/>
        <vertical style="thin">
          <color rgb="FF538DD5"/>
        </vertical>
        <horizontal style="thin">
          <color rgb="FF538DD5"/>
        </horizontal>
      </border>
    </dxf>
    <dxf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</border>
    </dxf>
    <dxf>
      <fill>
        <patternFill patternType="none">
          <fgColor rgb="FF000000"/>
          <bgColor auto="1"/>
        </patternFill>
      </fill>
    </dxf>
    <dxf>
      <border>
        <bottom style="thin">
          <color rgb="FF538DD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/>
        <bottom/>
        <vertical style="thin">
          <color theme="3" tint="0.39997558519241921"/>
        </vertical>
        <horizontal style="thin">
          <color theme="3" tint="0.39997558519241921"/>
        </horizontal>
      </border>
    </dxf>
    <dxf>
      <numFmt numFmtId="2" formatCode="0.00"/>
      <border diagonalUp="0" diagonalDown="0">
        <left style="thin">
          <color theme="3" tint="0.39997558519241921"/>
        </left>
        <right style="thin">
          <color rgb="FFC00000"/>
        </right>
        <top/>
        <bottom/>
      </border>
    </dxf>
    <dxf>
      <fill>
        <patternFill patternType="none">
          <fgColor indexed="64"/>
          <bgColor auto="1"/>
        </patternFill>
      </fill>
      <border outline="0">
        <left style="thin">
          <color theme="3" tint="0.39997558519241921"/>
        </left>
      </border>
    </dxf>
    <dxf>
      <fill>
        <patternFill patternType="none">
          <fgColor indexed="64"/>
          <bgColor auto="1"/>
        </patternFill>
      </fill>
      <border outline="0">
        <left style="thin">
          <color theme="3" tint="0.39997558519241921"/>
        </left>
      </border>
    </dxf>
    <dxf>
      <fill>
        <patternFill patternType="none">
          <fgColor indexed="64"/>
          <bgColor auto="1"/>
        </patternFill>
      </fill>
      <border outline="0">
        <left style="thin">
          <color theme="3" tint="0.39997558519241921"/>
        </left>
      </border>
    </dxf>
    <dxf>
      <fill>
        <patternFill patternType="none">
          <fgColor indexed="64"/>
          <bgColor auto="1"/>
        </patternFill>
      </fill>
      <border outline="0">
        <left style="thin">
          <color theme="3" tint="0.39997558519241921"/>
        </left>
      </border>
    </dxf>
    <dxf>
      <fill>
        <patternFill patternType="none">
          <fgColor indexed="64"/>
          <bgColor auto="1"/>
        </patternFill>
      </fill>
      <border outline="0">
        <left style="thin">
          <color theme="3" tint="0.39997558519241921"/>
        </left>
      </border>
    </dxf>
    <dxf>
      <fill>
        <patternFill patternType="none">
          <fgColor indexed="64"/>
          <bgColor auto="1"/>
        </patternFill>
      </fill>
      <border outline="0">
        <left style="thin">
          <color theme="3" tint="0.39997558519241921"/>
        </left>
      </border>
    </dxf>
    <dxf>
      <fill>
        <patternFill patternType="none">
          <fgColor indexed="64"/>
          <bgColor auto="1"/>
        </patternFill>
      </fill>
    </dxf>
    <dxf>
      <border outline="0">
        <left style="thin">
          <color rgb="FF538DD5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mbria"/>
        <scheme val="major"/>
      </font>
      <fill>
        <patternFill patternType="solid">
          <fgColor theme="5"/>
          <bgColor theme="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border diagonalUp="0" diagonalDown="0">
        <left style="thin">
          <color rgb="FF538DD5"/>
        </left>
        <right style="thin">
          <color rgb="FF538DD5"/>
        </right>
        <top/>
        <bottom/>
        <vertical style="thin">
          <color rgb="FF538DD5"/>
        </vertical>
        <horizontal style="thin">
          <color rgb="FF538DD5"/>
        </horizontal>
      </border>
    </dxf>
    <dxf>
      <font>
        <name val="Cambria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rgb="FF538DD5"/>
        </left>
        <right style="thin">
          <color rgb="FF538DD5"/>
        </right>
        <top/>
        <bottom/>
        <vertical style="thin">
          <color rgb="FF538DD5"/>
        </vertical>
        <horizontal style="thin">
          <color rgb="FF538DD5"/>
        </horizontal>
      </border>
    </dxf>
    <dxf>
      <font>
        <name val="Cambria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 style="thin">
          <color theme="3" tint="0.39997558519241921"/>
        </vertical>
        <horizontal style="thin">
          <color theme="3" tint="0.39997558519241921"/>
        </horizontal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ill>
        <patternFill patternType="none">
          <fgColor indexed="64"/>
          <bgColor indexed="65"/>
        </patternFill>
      </fill>
    </dxf>
    <dxf>
      <numFmt numFmtId="2" formatCode="0.00"/>
      <fill>
        <patternFill patternType="none">
          <fgColor indexed="64"/>
          <bgColor auto="1"/>
        </patternFill>
      </fill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numFmt numFmtId="2" formatCode="0.00"/>
      <fill>
        <patternFill patternType="none">
          <fgColor indexed="64"/>
          <bgColor auto="1"/>
        </patternFill>
      </fill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 style="thin">
          <color theme="3" tint="0.39997558519241921"/>
        </vertical>
        <horizontal style="thin">
          <color theme="3" tint="0.399975585192419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border diagonalUp="0" diagonalDown="0">
        <left style="thin">
          <color rgb="FF538DD5"/>
        </left>
        <right style="thin">
          <color rgb="FF538DD5"/>
        </right>
        <top/>
        <bottom/>
        <vertical style="thin">
          <color rgb="FF538DD5"/>
        </vertical>
        <horizontal style="thin">
          <color rgb="FF538DD5"/>
        </horizontal>
      </border>
    </dxf>
    <dxf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</border>
    </dxf>
    <dxf>
      <fill>
        <patternFill patternType="none">
          <fgColor rgb="FF000000"/>
          <bgColor auto="1"/>
        </patternFill>
      </fill>
    </dxf>
    <dxf>
      <border>
        <bottom style="thin">
          <color rgb="FF538DD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/>
        <bottom/>
        <vertical style="thin">
          <color theme="3" tint="0.39997558519241921"/>
        </vertical>
        <horizontal style="thin">
          <color theme="3" tint="0.39997558519241921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rgb="FF538DD5"/>
        </left>
        <right style="thin">
          <color rgb="FF538DD5"/>
        </right>
        <top/>
        <bottom/>
        <vertical style="thin">
          <color rgb="FF538DD5"/>
        </vertical>
        <horizontal style="thin">
          <color rgb="FF538DD5"/>
        </horizontal>
      </border>
    </dxf>
    <dxf>
      <font>
        <name val="Cambria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rgb="FF538DD5"/>
        </left>
        <right style="thin">
          <color rgb="FF538DD5"/>
        </right>
        <top/>
        <bottom/>
        <vertical style="thin">
          <color rgb="FF538DD5"/>
        </vertical>
        <horizontal style="thin">
          <color rgb="FF538DD5"/>
        </horizontal>
      </border>
    </dxf>
    <dxf>
      <font>
        <name val="Cambria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 style="thin">
          <color theme="3" tint="0.39997558519241921"/>
        </vertical>
        <horizontal style="thin">
          <color theme="3" tint="0.39997558519241921"/>
        </horizontal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ill>
        <patternFill patternType="none">
          <fgColor indexed="64"/>
          <bgColor indexed="65"/>
        </patternFill>
      </fill>
    </dxf>
    <dxf>
      <numFmt numFmtId="2" formatCode="0.00"/>
      <fill>
        <patternFill patternType="none">
          <fgColor indexed="64"/>
          <bgColor auto="1"/>
        </patternFill>
      </fill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numFmt numFmtId="2" formatCode="0.00"/>
      <fill>
        <patternFill patternType="none">
          <fgColor indexed="64"/>
          <bgColor auto="1"/>
        </patternFill>
      </fill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 style="thin">
          <color theme="3" tint="0.39997558519241921"/>
        </vertical>
        <horizontal style="thin">
          <color theme="3" tint="0.399975585192419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border diagonalUp="0" diagonalDown="0">
        <left style="thin">
          <color rgb="FF538DD5"/>
        </left>
        <right style="thin">
          <color rgb="FF538DD5"/>
        </right>
        <top/>
        <bottom/>
        <vertical style="thin">
          <color rgb="FF538DD5"/>
        </vertical>
        <horizontal style="thin">
          <color rgb="FF538DD5"/>
        </horizontal>
      </border>
    </dxf>
    <dxf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</border>
    </dxf>
    <dxf>
      <fill>
        <patternFill patternType="none">
          <fgColor rgb="FF000000"/>
          <bgColor auto="1"/>
        </patternFill>
      </fill>
    </dxf>
    <dxf>
      <border>
        <bottom style="thin">
          <color rgb="FF538DD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/>
        <bottom/>
        <vertical style="thin">
          <color theme="3" tint="0.39997558519241921"/>
        </vertical>
        <horizontal style="thin">
          <color theme="3" tint="0.39997558519241921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rgb="FF538DD5"/>
        </left>
        <right style="thin">
          <color rgb="FF538DD5"/>
        </right>
        <top/>
        <bottom/>
        <vertical style="thin">
          <color rgb="FF538DD5"/>
        </vertical>
        <horizontal style="thin">
          <color rgb="FF538DD5"/>
        </horizontal>
      </border>
    </dxf>
    <dxf>
      <font>
        <name val="Cambria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rgb="FF538DD5"/>
        </left>
        <right style="thin">
          <color rgb="FF538DD5"/>
        </right>
        <top/>
        <bottom/>
        <vertical style="thin">
          <color rgb="FF538DD5"/>
        </vertical>
        <horizontal style="thin">
          <color rgb="FF538DD5"/>
        </horizontal>
      </border>
    </dxf>
    <dxf>
      <font>
        <name val="Cambria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 style="thin">
          <color theme="3" tint="0.39997558519241921"/>
        </vertical>
        <horizontal style="thin">
          <color theme="3" tint="0.39997558519241921"/>
        </horizontal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ill>
        <patternFill patternType="none">
          <fgColor indexed="64"/>
          <bgColor indexed="65"/>
        </patternFill>
      </fill>
    </dxf>
    <dxf>
      <numFmt numFmtId="2" formatCode="0.00"/>
      <fill>
        <patternFill patternType="none">
          <fgColor indexed="64"/>
          <bgColor auto="1"/>
        </patternFill>
      </fill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numFmt numFmtId="2" formatCode="0.00"/>
      <fill>
        <patternFill patternType="none">
          <fgColor indexed="64"/>
          <bgColor auto="1"/>
        </patternFill>
      </fill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 style="thin">
          <color theme="3" tint="0.39997558519241921"/>
        </vertical>
        <horizontal style="thin">
          <color theme="3" tint="0.399975585192419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border diagonalUp="0" diagonalDown="0">
        <left style="thin">
          <color rgb="FF538DD5"/>
        </left>
        <right style="thin">
          <color rgb="FF538DD5"/>
        </right>
        <top/>
        <bottom/>
        <vertical style="thin">
          <color rgb="FF538DD5"/>
        </vertical>
        <horizontal style="thin">
          <color rgb="FF538DD5"/>
        </horizontal>
      </border>
    </dxf>
    <dxf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</border>
    </dxf>
    <dxf>
      <fill>
        <patternFill patternType="none">
          <fgColor rgb="FF000000"/>
          <bgColor auto="1"/>
        </patternFill>
      </fill>
    </dxf>
    <dxf>
      <border>
        <bottom style="thin">
          <color rgb="FF538DD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/>
        <bottom/>
        <vertical style="thin">
          <color theme="3" tint="0.39997558519241921"/>
        </vertical>
        <horizontal style="thin">
          <color theme="3" tint="0.39997558519241921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rgb="FF538DD5"/>
        </left>
        <right style="thin">
          <color rgb="FF538DD5"/>
        </right>
        <top/>
        <bottom/>
        <vertical style="thin">
          <color rgb="FF538DD5"/>
        </vertical>
        <horizontal style="thin">
          <color rgb="FF538DD5"/>
        </horizontal>
      </border>
    </dxf>
    <dxf>
      <font>
        <name val="Cambria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rgb="FF538DD5"/>
        </left>
        <right style="thin">
          <color rgb="FF538DD5"/>
        </right>
        <top/>
        <bottom/>
        <vertical style="thin">
          <color rgb="FF538DD5"/>
        </vertical>
        <horizontal style="thin">
          <color rgb="FF538DD5"/>
        </horizontal>
      </border>
    </dxf>
    <dxf>
      <font>
        <name val="Cambria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 style="thin">
          <color theme="3" tint="0.39997558519241921"/>
        </vertical>
        <horizontal style="thin">
          <color theme="3" tint="0.39997558519241921"/>
        </horizontal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ill>
        <patternFill patternType="none">
          <fgColor indexed="64"/>
          <bgColor indexed="65"/>
        </patternFill>
      </fill>
    </dxf>
    <dxf>
      <numFmt numFmtId="2" formatCode="0.00"/>
      <fill>
        <patternFill patternType="none">
          <fgColor indexed="64"/>
          <bgColor auto="1"/>
        </patternFill>
      </fill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numFmt numFmtId="2" formatCode="0.00"/>
      <fill>
        <patternFill patternType="none">
          <fgColor indexed="64"/>
          <bgColor auto="1"/>
        </patternFill>
      </fill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 style="thin">
          <color theme="3" tint="0.39997558519241921"/>
        </vertical>
        <horizontal style="thin">
          <color theme="3" tint="0.399975585192419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border diagonalUp="0" diagonalDown="0">
        <left style="thin">
          <color rgb="FF538DD5"/>
        </left>
        <right style="thin">
          <color rgb="FF538DD5"/>
        </right>
        <top/>
        <bottom/>
        <vertical style="thin">
          <color rgb="FF538DD5"/>
        </vertical>
        <horizontal style="thin">
          <color rgb="FF538DD5"/>
        </horizontal>
      </border>
    </dxf>
    <dxf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</border>
    </dxf>
    <dxf>
      <fill>
        <patternFill patternType="none">
          <fgColor rgb="FF000000"/>
          <bgColor auto="1"/>
        </patternFill>
      </fill>
    </dxf>
    <dxf>
      <border>
        <bottom style="thin">
          <color rgb="FF538DD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/>
        <bottom/>
        <vertical style="thin">
          <color theme="3" tint="0.39997558519241921"/>
        </vertical>
        <horizontal style="thin">
          <color theme="3" tint="0.39997558519241921"/>
        </horizontal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rgb="FF538DD5"/>
        </left>
        <right style="thin">
          <color rgb="FF538DD5"/>
        </right>
        <top/>
        <bottom/>
        <vertical style="thin">
          <color rgb="FF538DD5"/>
        </vertical>
        <horizontal style="thin">
          <color rgb="FF538DD5"/>
        </horizontal>
      </border>
    </dxf>
    <dxf>
      <font>
        <name val="Cambria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rgb="FF538DD5"/>
        </left>
        <right style="thin">
          <color rgb="FF538DD5"/>
        </right>
        <top/>
        <bottom/>
        <vertical style="thin">
          <color rgb="FF538DD5"/>
        </vertical>
        <horizontal style="thin">
          <color rgb="FF538DD5"/>
        </horizontal>
      </border>
    </dxf>
    <dxf>
      <font>
        <name val="Cambria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 style="thin">
          <color theme="3" tint="0.39997558519241921"/>
        </vertical>
        <horizontal style="thin">
          <color theme="3" tint="0.39997558519241921"/>
        </horizontal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ill>
        <patternFill patternType="none">
          <fgColor indexed="64"/>
          <bgColor indexed="65"/>
        </patternFill>
      </fill>
    </dxf>
    <dxf>
      <numFmt numFmtId="2" formatCode="0.00"/>
      <fill>
        <patternFill patternType="none">
          <fgColor indexed="64"/>
          <bgColor auto="1"/>
        </patternFill>
      </fill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numFmt numFmtId="2" formatCode="0.00"/>
      <fill>
        <patternFill patternType="none">
          <fgColor indexed="64"/>
          <bgColor auto="1"/>
        </patternFill>
      </fill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 style="thin">
          <color theme="3" tint="0.39997558519241921"/>
        </vertical>
        <horizontal style="thin">
          <color theme="3" tint="0.399975585192419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border diagonalUp="0" diagonalDown="0">
        <left style="thin">
          <color rgb="FF538DD5"/>
        </left>
        <right style="thin">
          <color rgb="FF538DD5"/>
        </right>
        <top/>
        <bottom/>
        <vertical style="thin">
          <color rgb="FF538DD5"/>
        </vertical>
        <horizontal style="thin">
          <color rgb="FF538DD5"/>
        </horizontal>
      </border>
    </dxf>
    <dxf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</border>
    </dxf>
    <dxf>
      <fill>
        <patternFill patternType="none">
          <fgColor rgb="FF000000"/>
          <bgColor auto="1"/>
        </patternFill>
      </fill>
    </dxf>
    <dxf>
      <border>
        <bottom style="thin">
          <color rgb="FF538DD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/>
        <bottom/>
        <vertical style="thin">
          <color theme="3" tint="0.39997558519241921"/>
        </vertical>
        <horizontal style="thin">
          <color theme="3" tint="0.39997558519241921"/>
        </horizontal>
      </border>
    </dxf>
    <dxf>
      <font>
        <b/>
        <name val="Cambria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rgb="FF538DD5"/>
        </left>
        <right style="thin">
          <color rgb="FF538DD5"/>
        </right>
        <top/>
        <bottom/>
        <vertical style="thin">
          <color rgb="FF538DD5"/>
        </vertical>
        <horizontal style="thin">
          <color rgb="FF538DD5"/>
        </horizontal>
      </border>
    </dxf>
    <dxf>
      <font>
        <name val="Cambria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/>
        <top style="thin">
          <color theme="3" tint="0.39997558519241921"/>
        </top>
        <bottom style="thin">
          <color theme="3" tint="0.39997558519241921"/>
        </bottom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 style="thin">
          <color theme="3" tint="0.39997558519241921"/>
        </vertical>
        <horizontal style="thin">
          <color theme="3" tint="0.39997558519241921"/>
        </horizontal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/>
        <horizontal/>
      </border>
    </dxf>
    <dxf>
      <fill>
        <patternFill patternType="none">
          <fgColor indexed="64"/>
          <bgColor indexed="65"/>
        </patternFill>
      </fill>
    </dxf>
    <dxf>
      <numFmt numFmtId="2" formatCode="0.00"/>
      <fill>
        <patternFill patternType="none">
          <fgColor indexed="64"/>
          <bgColor auto="1"/>
        </patternFill>
      </fill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numFmt numFmtId="2" formatCode="0.00"/>
      <fill>
        <patternFill patternType="none">
          <fgColor indexed="64"/>
          <bgColor auto="1"/>
        </patternFill>
      </fill>
      <border diagonalUp="0" diagonalDown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  <vertical style="thin">
          <color theme="3" tint="0.39997558519241921"/>
        </vertical>
        <horizontal style="thin">
          <color theme="3" tint="0.399975585192419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3" tint="0.39997558519241921"/>
        </left>
        <right style="thin">
          <color theme="3" tint="0.39997558519241921"/>
        </right>
        <top style="thin">
          <color theme="3" tint="0.39997558519241921"/>
        </top>
        <bottom style="thin">
          <color theme="3" tint="0.39997558519241921"/>
        </bottom>
      </border>
    </dxf>
    <dxf>
      <border diagonalUp="0" diagonalDown="0">
        <left style="thin">
          <color rgb="FF538DD5"/>
        </left>
        <right style="thin">
          <color rgb="FF538DD5"/>
        </right>
        <top/>
        <bottom/>
        <vertical style="thin">
          <color rgb="FF538DD5"/>
        </vertical>
        <horizontal style="thin">
          <color rgb="FF538DD5"/>
        </horizontal>
      </border>
    </dxf>
    <dxf>
      <border diagonalUp="0" diagonalDown="0">
        <left style="thin">
          <color rgb="FF538DD5"/>
        </left>
        <right style="thin">
          <color rgb="FF538DD5"/>
        </right>
        <top style="thin">
          <color rgb="FF538DD5"/>
        </top>
        <bottom style="thin">
          <color rgb="FF538DD5"/>
        </bottom>
      </border>
    </dxf>
    <dxf>
      <fill>
        <patternFill patternType="none">
          <fgColor rgb="FF000000"/>
          <bgColor auto="1"/>
        </patternFill>
      </fill>
    </dxf>
    <dxf>
      <border>
        <bottom style="thin">
          <color rgb="FF538DD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3" tint="0.39997558519241921"/>
        </left>
        <right style="thin">
          <color theme="3" tint="0.39997558519241921"/>
        </right>
        <top/>
        <bottom/>
        <vertical style="thin">
          <color theme="3" tint="0.39997558519241921"/>
        </vertical>
        <horizontal style="thin">
          <color theme="3" tint="0.39997558519241921"/>
        </horizontal>
      </border>
    </dxf>
  </dxfs>
  <tableStyles count="0" defaultTableStyle="TableStyleMedium2" defaultPivotStyle="PivotStyleLight16"/>
  <colors>
    <mruColors>
      <color rgb="FF009999"/>
      <color rgb="FF66FFFF"/>
      <color rgb="FFFF66CC"/>
      <color rgb="FF963634"/>
      <color rgb="FF538DD5"/>
      <color rgb="FF339966"/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ATATÜRK ORTAOKULU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08573928258967"/>
          <c:y val="0.13523284140380656"/>
          <c:w val="0.63296872265966753"/>
          <c:h val="0.69228252157103121"/>
        </c:manualLayout>
      </c:layout>
      <c:lineChart>
        <c:grouping val="standard"/>
        <c:varyColors val="0"/>
        <c:ser>
          <c:idx val="0"/>
          <c:order val="0"/>
          <c:tx>
            <c:strRef>
              <c:f>GRAFİK!$A$2</c:f>
              <c:strCache>
                <c:ptCount val="1"/>
                <c:pt idx="0">
                  <c:v>TÜRKÇE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ORT.'!$C$6:$F$6</c:f>
              <c:numCache>
                <c:formatCode>0.00</c:formatCode>
                <c:ptCount val="4"/>
                <c:pt idx="0">
                  <c:v>55.56</c:v>
                </c:pt>
                <c:pt idx="1">
                  <c:v>59.57</c:v>
                </c:pt>
                <c:pt idx="2">
                  <c:v>58.2</c:v>
                </c:pt>
                <c:pt idx="3">
                  <c:v>63.49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648-4460-9A0B-6B29F3443421}"/>
            </c:ext>
          </c:extLst>
        </c:ser>
        <c:ser>
          <c:idx val="1"/>
          <c:order val="1"/>
          <c:tx>
            <c:strRef>
              <c:f>GRAFİK!$A$3</c:f>
              <c:strCache>
                <c:ptCount val="1"/>
                <c:pt idx="0">
                  <c:v>MATEMATİK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ORT.'!$C$30:$F$30</c:f>
              <c:numCache>
                <c:formatCode>0.00</c:formatCode>
                <c:ptCount val="4"/>
                <c:pt idx="0">
                  <c:v>36.03</c:v>
                </c:pt>
                <c:pt idx="1">
                  <c:v>35.729999999999997</c:v>
                </c:pt>
                <c:pt idx="2">
                  <c:v>30.6</c:v>
                </c:pt>
                <c:pt idx="3">
                  <c:v>37.53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648-4460-9A0B-6B29F3443421}"/>
            </c:ext>
          </c:extLst>
        </c:ser>
        <c:ser>
          <c:idx val="2"/>
          <c:order val="2"/>
          <c:tx>
            <c:strRef>
              <c:f>GRAFİK!$A$4</c:f>
              <c:strCache>
                <c:ptCount val="1"/>
                <c:pt idx="0">
                  <c:v>FEN VE TEKNOLOJİ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ORT.'!$C$54:$F$54</c:f>
              <c:numCache>
                <c:formatCode>0.00</c:formatCode>
                <c:ptCount val="4"/>
                <c:pt idx="0">
                  <c:v>52.69</c:v>
                </c:pt>
                <c:pt idx="1">
                  <c:v>51.28</c:v>
                </c:pt>
                <c:pt idx="2">
                  <c:v>49.07</c:v>
                </c:pt>
                <c:pt idx="3">
                  <c:v>53.01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648-4460-9A0B-6B29F3443421}"/>
            </c:ext>
          </c:extLst>
        </c:ser>
        <c:ser>
          <c:idx val="3"/>
          <c:order val="3"/>
          <c:tx>
            <c:strRef>
              <c:f>GRAFİK!$A$5</c:f>
              <c:strCache>
                <c:ptCount val="1"/>
                <c:pt idx="0">
                  <c:v>TC İNK. TAR.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ORT.'!$C$78:$F$78</c:f>
              <c:numCache>
                <c:formatCode>0.00</c:formatCode>
                <c:ptCount val="4"/>
                <c:pt idx="0">
                  <c:v>49.94</c:v>
                </c:pt>
                <c:pt idx="1">
                  <c:v>51.34</c:v>
                </c:pt>
                <c:pt idx="2">
                  <c:v>46.57</c:v>
                </c:pt>
                <c:pt idx="3">
                  <c:v>56.03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F648-4460-9A0B-6B29F3443421}"/>
            </c:ext>
          </c:extLst>
        </c:ser>
        <c:ser>
          <c:idx val="4"/>
          <c:order val="4"/>
          <c:tx>
            <c:strRef>
              <c:f>GRAFİK!$A$6</c:f>
              <c:strCache>
                <c:ptCount val="1"/>
                <c:pt idx="0">
                  <c:v>İNGİLİZCE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ORT.'!$C$102:$F$102</c:f>
              <c:numCache>
                <c:formatCode>0.00</c:formatCode>
                <c:ptCount val="4"/>
                <c:pt idx="0">
                  <c:v>35.86</c:v>
                </c:pt>
                <c:pt idx="1">
                  <c:v>44.51</c:v>
                </c:pt>
                <c:pt idx="2">
                  <c:v>32.880000000000003</c:v>
                </c:pt>
                <c:pt idx="3">
                  <c:v>32.29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648-4460-9A0B-6B29F3443421}"/>
            </c:ext>
          </c:extLst>
        </c:ser>
        <c:ser>
          <c:idx val="5"/>
          <c:order val="5"/>
          <c:tx>
            <c:strRef>
              <c:f>GRAFİK!$A$7</c:f>
              <c:strCache>
                <c:ptCount val="1"/>
                <c:pt idx="0">
                  <c:v>DİN KÜLT. VE A.B.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ORT.'!$C$126:$F$126</c:f>
              <c:numCache>
                <c:formatCode>0.00</c:formatCode>
                <c:ptCount val="4"/>
                <c:pt idx="0">
                  <c:v>63.64</c:v>
                </c:pt>
                <c:pt idx="1">
                  <c:v>62.93</c:v>
                </c:pt>
                <c:pt idx="2">
                  <c:v>78.069999999999993</c:v>
                </c:pt>
                <c:pt idx="3">
                  <c:v>73.77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F648-4460-9A0B-6B29F34434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41376"/>
        <c:axId val="137466368"/>
      </c:lineChart>
      <c:catAx>
        <c:axId val="139941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tr-TR"/>
          </a:p>
        </c:txPr>
        <c:crossAx val="137466368"/>
        <c:crosses val="autoZero"/>
        <c:auto val="1"/>
        <c:lblAlgn val="ctr"/>
        <c:lblOffset val="100"/>
        <c:noMultiLvlLbl val="0"/>
      </c:catAx>
      <c:valAx>
        <c:axId val="1374663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tr-TR"/>
          </a:p>
        </c:txPr>
        <c:crossAx val="139941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789768925943079"/>
          <c:y val="0.10883725490196078"/>
          <c:w val="0.23019957207607775"/>
          <c:h val="0.8224065359477124"/>
        </c:manualLayout>
      </c:layout>
      <c:overlay val="0"/>
      <c:txPr>
        <a:bodyPr/>
        <a:lstStyle/>
        <a:p>
          <a:pPr>
            <a:defRPr sz="1100"/>
          </a:pPr>
          <a:endParaRPr lang="tr-TR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" l="0.7" r="0.7" t="0.75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KURANCILI ORTAOKULU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08573928258967"/>
          <c:y val="0.13523284140380656"/>
          <c:w val="0.63296872265966753"/>
          <c:h val="0.69228252157103121"/>
        </c:manualLayout>
      </c:layout>
      <c:lineChart>
        <c:grouping val="standard"/>
        <c:varyColors val="0"/>
        <c:ser>
          <c:idx val="0"/>
          <c:order val="0"/>
          <c:tx>
            <c:strRef>
              <c:f>GRAFİK!$A$2</c:f>
              <c:strCache>
                <c:ptCount val="1"/>
                <c:pt idx="0">
                  <c:v>TÜRKÇE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ORT.'!$C$15:$F$15</c:f>
              <c:numCache>
                <c:formatCode>0.00</c:formatCode>
                <c:ptCount val="4"/>
                <c:pt idx="0">
                  <c:v>62.93</c:v>
                </c:pt>
                <c:pt idx="1">
                  <c:v>69.66</c:v>
                </c:pt>
                <c:pt idx="2">
                  <c:v>62.73</c:v>
                </c:pt>
                <c:pt idx="3">
                  <c:v>68.48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EE1-4567-B6DC-CF509C2A871E}"/>
            </c:ext>
          </c:extLst>
        </c:ser>
        <c:ser>
          <c:idx val="1"/>
          <c:order val="1"/>
          <c:tx>
            <c:strRef>
              <c:f>GRAFİK!$A$3</c:f>
              <c:strCache>
                <c:ptCount val="1"/>
                <c:pt idx="0">
                  <c:v>MATEMATİK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ORT.'!$C$39:$F$39</c:f>
              <c:numCache>
                <c:formatCode>0.00</c:formatCode>
                <c:ptCount val="4"/>
                <c:pt idx="0">
                  <c:v>43.3</c:v>
                </c:pt>
                <c:pt idx="1">
                  <c:v>42.59</c:v>
                </c:pt>
                <c:pt idx="2">
                  <c:v>39.24</c:v>
                </c:pt>
                <c:pt idx="3">
                  <c:v>48.64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EE1-4567-B6DC-CF509C2A871E}"/>
            </c:ext>
          </c:extLst>
        </c:ser>
        <c:ser>
          <c:idx val="2"/>
          <c:order val="2"/>
          <c:tx>
            <c:strRef>
              <c:f>GRAFİK!$A$4</c:f>
              <c:strCache>
                <c:ptCount val="1"/>
                <c:pt idx="0">
                  <c:v>FEN VE TEKNOLOJİ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ORT.'!$C$63:$F$63</c:f>
              <c:numCache>
                <c:formatCode>0.00</c:formatCode>
                <c:ptCount val="4"/>
                <c:pt idx="0">
                  <c:v>58.08</c:v>
                </c:pt>
                <c:pt idx="1">
                  <c:v>55.86</c:v>
                </c:pt>
                <c:pt idx="2">
                  <c:v>58.48</c:v>
                </c:pt>
                <c:pt idx="3">
                  <c:v>61.06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EE1-4567-B6DC-CF509C2A871E}"/>
            </c:ext>
          </c:extLst>
        </c:ser>
        <c:ser>
          <c:idx val="3"/>
          <c:order val="3"/>
          <c:tx>
            <c:strRef>
              <c:f>GRAFİK!$A$5</c:f>
              <c:strCache>
                <c:ptCount val="1"/>
                <c:pt idx="0">
                  <c:v>TC İNK. TAR.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ORT.'!$C$87:$F$87</c:f>
              <c:numCache>
                <c:formatCode>0.00</c:formatCode>
                <c:ptCount val="4"/>
                <c:pt idx="0">
                  <c:v>58.1</c:v>
                </c:pt>
                <c:pt idx="1">
                  <c:v>61.21</c:v>
                </c:pt>
                <c:pt idx="2">
                  <c:v>62.73</c:v>
                </c:pt>
                <c:pt idx="3">
                  <c:v>69.55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EE1-4567-B6DC-CF509C2A871E}"/>
            </c:ext>
          </c:extLst>
        </c:ser>
        <c:ser>
          <c:idx val="4"/>
          <c:order val="4"/>
          <c:tx>
            <c:strRef>
              <c:f>GRAFİK!$A$6</c:f>
              <c:strCache>
                <c:ptCount val="1"/>
                <c:pt idx="0">
                  <c:v>İNGİLİZCE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ORT.'!$C$111:$F$111</c:f>
              <c:numCache>
                <c:formatCode>0.00</c:formatCode>
                <c:ptCount val="4"/>
                <c:pt idx="0">
                  <c:v>31.9</c:v>
                </c:pt>
                <c:pt idx="1">
                  <c:v>45.86</c:v>
                </c:pt>
                <c:pt idx="2">
                  <c:v>50</c:v>
                </c:pt>
                <c:pt idx="3">
                  <c:v>58.33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EE1-4567-B6DC-CF509C2A871E}"/>
            </c:ext>
          </c:extLst>
        </c:ser>
        <c:ser>
          <c:idx val="5"/>
          <c:order val="5"/>
          <c:tx>
            <c:strRef>
              <c:f>GRAFİK!$A$7</c:f>
              <c:strCache>
                <c:ptCount val="1"/>
                <c:pt idx="0">
                  <c:v>DİN KÜLT. VE A.B.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ORT.'!$C$135:$F$135</c:f>
              <c:numCache>
                <c:formatCode>0.00</c:formatCode>
                <c:ptCount val="4"/>
                <c:pt idx="0">
                  <c:v>64.14</c:v>
                </c:pt>
                <c:pt idx="1">
                  <c:v>69.66</c:v>
                </c:pt>
                <c:pt idx="2">
                  <c:v>84.24</c:v>
                </c:pt>
                <c:pt idx="3">
                  <c:v>79.239999999999995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EE1-4567-B6DC-CF509C2A8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934080"/>
        <c:axId val="142162112"/>
      </c:lineChart>
      <c:catAx>
        <c:axId val="141934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tr-TR"/>
          </a:p>
        </c:txPr>
        <c:crossAx val="142162112"/>
        <c:crosses val="autoZero"/>
        <c:auto val="1"/>
        <c:lblAlgn val="ctr"/>
        <c:lblOffset val="100"/>
        <c:noMultiLvlLbl val="0"/>
      </c:catAx>
      <c:valAx>
        <c:axId val="142162112"/>
        <c:scaling>
          <c:orientation val="minMax"/>
          <c:max val="9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tr-TR"/>
          </a:p>
        </c:txPr>
        <c:crossAx val="141934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789768925943079"/>
          <c:y val="0.10468692810457517"/>
          <c:w val="0.23019957207607775"/>
          <c:h val="0.82655686274509799"/>
        </c:manualLayout>
      </c:layout>
      <c:overlay val="0"/>
      <c:txPr>
        <a:bodyPr/>
        <a:lstStyle/>
        <a:p>
          <a:pPr>
            <a:defRPr sz="1100"/>
          </a:pPr>
          <a:endParaRPr lang="tr-TR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SAVCILI BÜYÜKOBA ORTAOKULU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08573928258967"/>
          <c:y val="0.13523284140380656"/>
          <c:w val="0.63296872265966753"/>
          <c:h val="0.69228252157103121"/>
        </c:manualLayout>
      </c:layout>
      <c:lineChart>
        <c:grouping val="standard"/>
        <c:varyColors val="0"/>
        <c:ser>
          <c:idx val="0"/>
          <c:order val="0"/>
          <c:tx>
            <c:strRef>
              <c:f>GRAFİK!$A$2</c:f>
              <c:strCache>
                <c:ptCount val="1"/>
                <c:pt idx="0">
                  <c:v>TÜRKÇE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ORT.'!$C$17:$F$17</c:f>
              <c:numCache>
                <c:formatCode>0.00</c:formatCode>
                <c:ptCount val="4"/>
                <c:pt idx="0">
                  <c:v>60.61</c:v>
                </c:pt>
                <c:pt idx="1">
                  <c:v>67.349999999999994</c:v>
                </c:pt>
                <c:pt idx="2">
                  <c:v>59.81</c:v>
                </c:pt>
                <c:pt idx="3">
                  <c:v>66.3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E84-4CA1-B0B6-D2F3A6629999}"/>
            </c:ext>
          </c:extLst>
        </c:ser>
        <c:ser>
          <c:idx val="1"/>
          <c:order val="1"/>
          <c:tx>
            <c:strRef>
              <c:f>GRAFİK!$A$3</c:f>
              <c:strCache>
                <c:ptCount val="1"/>
                <c:pt idx="0">
                  <c:v>MATEMATİK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ORT.'!$C$41:$F$41</c:f>
              <c:numCache>
                <c:formatCode>0.00</c:formatCode>
                <c:ptCount val="4"/>
                <c:pt idx="0">
                  <c:v>36.53</c:v>
                </c:pt>
                <c:pt idx="1">
                  <c:v>41.91</c:v>
                </c:pt>
                <c:pt idx="2">
                  <c:v>32.409999999999997</c:v>
                </c:pt>
                <c:pt idx="3">
                  <c:v>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E84-4CA1-B0B6-D2F3A6629999}"/>
            </c:ext>
          </c:extLst>
        </c:ser>
        <c:ser>
          <c:idx val="2"/>
          <c:order val="2"/>
          <c:tx>
            <c:strRef>
              <c:f>GRAFİK!$A$4</c:f>
              <c:strCache>
                <c:ptCount val="1"/>
                <c:pt idx="0">
                  <c:v>FEN VE TEKNOLOJİ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ORT.'!$C$65:$F$65</c:f>
              <c:numCache>
                <c:formatCode>0.00</c:formatCode>
                <c:ptCount val="4"/>
                <c:pt idx="0">
                  <c:v>60.61</c:v>
                </c:pt>
                <c:pt idx="1">
                  <c:v>56.62</c:v>
                </c:pt>
                <c:pt idx="2">
                  <c:v>57.41</c:v>
                </c:pt>
                <c:pt idx="3">
                  <c:v>52.59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E84-4CA1-B0B6-D2F3A6629999}"/>
            </c:ext>
          </c:extLst>
        </c:ser>
        <c:ser>
          <c:idx val="3"/>
          <c:order val="3"/>
          <c:tx>
            <c:strRef>
              <c:f>GRAFİK!$A$5</c:f>
              <c:strCache>
                <c:ptCount val="1"/>
                <c:pt idx="0">
                  <c:v>TC İNK. TAR.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ORT.'!$C$89:$F$89</c:f>
              <c:numCache>
                <c:formatCode>0.00</c:formatCode>
                <c:ptCount val="4"/>
                <c:pt idx="0">
                  <c:v>57.42</c:v>
                </c:pt>
                <c:pt idx="1">
                  <c:v>56.03</c:v>
                </c:pt>
                <c:pt idx="2">
                  <c:v>52.59</c:v>
                </c:pt>
                <c:pt idx="3">
                  <c:v>59.81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EE84-4CA1-B0B6-D2F3A6629999}"/>
            </c:ext>
          </c:extLst>
        </c:ser>
        <c:ser>
          <c:idx val="4"/>
          <c:order val="4"/>
          <c:tx>
            <c:strRef>
              <c:f>GRAFİK!$A$6</c:f>
              <c:strCache>
                <c:ptCount val="1"/>
                <c:pt idx="0">
                  <c:v>İNGİLİZCE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ORT.'!$C$113:$F$113</c:f>
              <c:numCache>
                <c:formatCode>0.00</c:formatCode>
                <c:ptCount val="4"/>
                <c:pt idx="0">
                  <c:v>33.479999999999997</c:v>
                </c:pt>
                <c:pt idx="1">
                  <c:v>49.26</c:v>
                </c:pt>
                <c:pt idx="2">
                  <c:v>38.700000000000003</c:v>
                </c:pt>
                <c:pt idx="3">
                  <c:v>39.26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EE84-4CA1-B0B6-D2F3A6629999}"/>
            </c:ext>
          </c:extLst>
        </c:ser>
        <c:ser>
          <c:idx val="5"/>
          <c:order val="5"/>
          <c:tx>
            <c:strRef>
              <c:f>GRAFİK!$A$7</c:f>
              <c:strCache>
                <c:ptCount val="1"/>
                <c:pt idx="0">
                  <c:v>DİN KÜLT. VE A.B.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ORT.'!$C$137:$F$137</c:f>
              <c:numCache>
                <c:formatCode>0.00</c:formatCode>
                <c:ptCount val="4"/>
                <c:pt idx="0">
                  <c:v>66.06</c:v>
                </c:pt>
                <c:pt idx="1">
                  <c:v>72.349999999999994</c:v>
                </c:pt>
                <c:pt idx="2">
                  <c:v>82.78</c:v>
                </c:pt>
                <c:pt idx="3">
                  <c:v>79.63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EE84-4CA1-B0B6-D2F3A66299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06144"/>
        <c:axId val="142451840"/>
      </c:lineChart>
      <c:catAx>
        <c:axId val="142406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tr-TR"/>
          </a:p>
        </c:txPr>
        <c:crossAx val="142451840"/>
        <c:crosses val="autoZero"/>
        <c:auto val="1"/>
        <c:lblAlgn val="ctr"/>
        <c:lblOffset val="100"/>
        <c:noMultiLvlLbl val="0"/>
      </c:catAx>
      <c:valAx>
        <c:axId val="14245184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tr-TR"/>
          </a:p>
        </c:txPr>
        <c:crossAx val="142406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789768925943079"/>
          <c:y val="0.10883725490196078"/>
          <c:w val="0.23019957207607775"/>
          <c:h val="0.8224065359477124"/>
        </c:manualLayout>
      </c:layout>
      <c:overlay val="0"/>
      <c:txPr>
        <a:bodyPr/>
        <a:lstStyle/>
        <a:p>
          <a:pPr>
            <a:defRPr sz="1100"/>
          </a:pPr>
          <a:endParaRPr lang="tr-TR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" l="0.7" r="0.7" t="0.75" header="0.3" footer="0.3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ÖMERHACILI Ş.N.A. ORTAOKULU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08573928258967"/>
          <c:y val="0.13523284140380656"/>
          <c:w val="0.63296872265966753"/>
          <c:h val="0.69228252157103121"/>
        </c:manualLayout>
      </c:layout>
      <c:lineChart>
        <c:grouping val="standard"/>
        <c:varyColors val="0"/>
        <c:ser>
          <c:idx val="0"/>
          <c:order val="0"/>
          <c:tx>
            <c:strRef>
              <c:f>GRAFİK!$A$2</c:f>
              <c:strCache>
                <c:ptCount val="1"/>
                <c:pt idx="0">
                  <c:v>TÜRKÇE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ORT.'!$C$16:$F$16</c:f>
              <c:numCache>
                <c:formatCode>0.00</c:formatCode>
                <c:ptCount val="4"/>
                <c:pt idx="0">
                  <c:v>64.400000000000006</c:v>
                </c:pt>
                <c:pt idx="1">
                  <c:v>69.400000000000006</c:v>
                </c:pt>
                <c:pt idx="2">
                  <c:v>61.25</c:v>
                </c:pt>
                <c:pt idx="3">
                  <c:v>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BB-407D-8EC6-7D4622B32C1F}"/>
            </c:ext>
          </c:extLst>
        </c:ser>
        <c:ser>
          <c:idx val="1"/>
          <c:order val="1"/>
          <c:tx>
            <c:strRef>
              <c:f>GRAFİK!$A$3</c:f>
              <c:strCache>
                <c:ptCount val="1"/>
                <c:pt idx="0">
                  <c:v>MATEMATİK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ORT.'!$C$40:$F$40</c:f>
              <c:numCache>
                <c:formatCode>0.00</c:formatCode>
                <c:ptCount val="4"/>
                <c:pt idx="0">
                  <c:v>39.28</c:v>
                </c:pt>
                <c:pt idx="1">
                  <c:v>39.799999999999997</c:v>
                </c:pt>
                <c:pt idx="2">
                  <c:v>39.5</c:v>
                </c:pt>
                <c:pt idx="3">
                  <c:v>42.75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BB-407D-8EC6-7D4622B32C1F}"/>
            </c:ext>
          </c:extLst>
        </c:ser>
        <c:ser>
          <c:idx val="2"/>
          <c:order val="2"/>
          <c:tx>
            <c:strRef>
              <c:f>GRAFİK!$A$4</c:f>
              <c:strCache>
                <c:ptCount val="1"/>
                <c:pt idx="0">
                  <c:v>FEN VE TEKNOLOJİ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ORT.'!$C$64:$F$64</c:f>
              <c:numCache>
                <c:formatCode>0.00</c:formatCode>
                <c:ptCount val="4"/>
                <c:pt idx="0">
                  <c:v>61.63</c:v>
                </c:pt>
                <c:pt idx="1">
                  <c:v>55.2</c:v>
                </c:pt>
                <c:pt idx="2">
                  <c:v>57.75</c:v>
                </c:pt>
                <c:pt idx="3">
                  <c:v>63.75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7BB-407D-8EC6-7D4622B32C1F}"/>
            </c:ext>
          </c:extLst>
        </c:ser>
        <c:ser>
          <c:idx val="3"/>
          <c:order val="3"/>
          <c:tx>
            <c:strRef>
              <c:f>GRAFİK!$A$5</c:f>
              <c:strCache>
                <c:ptCount val="1"/>
                <c:pt idx="0">
                  <c:v>TC İNK. TAR.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ORT.'!$C$88:$F$88</c:f>
              <c:numCache>
                <c:formatCode>0.00</c:formatCode>
                <c:ptCount val="4"/>
                <c:pt idx="0">
                  <c:v>60.2</c:v>
                </c:pt>
                <c:pt idx="1">
                  <c:v>54.8</c:v>
                </c:pt>
                <c:pt idx="2">
                  <c:v>63</c:v>
                </c:pt>
                <c:pt idx="3">
                  <c:v>68.25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A7BB-407D-8EC6-7D4622B32C1F}"/>
            </c:ext>
          </c:extLst>
        </c:ser>
        <c:ser>
          <c:idx val="4"/>
          <c:order val="4"/>
          <c:tx>
            <c:strRef>
              <c:f>GRAFİK!$A$6</c:f>
              <c:strCache>
                <c:ptCount val="1"/>
                <c:pt idx="0">
                  <c:v>İNGİLİZCE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ORT.'!$C$112:$F$112</c:f>
              <c:numCache>
                <c:formatCode>0.00</c:formatCode>
                <c:ptCount val="4"/>
                <c:pt idx="0">
                  <c:v>34.4</c:v>
                </c:pt>
                <c:pt idx="1">
                  <c:v>50</c:v>
                </c:pt>
                <c:pt idx="2">
                  <c:v>40.5</c:v>
                </c:pt>
                <c:pt idx="3">
                  <c:v>39.75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A7BB-407D-8EC6-7D4622B32C1F}"/>
            </c:ext>
          </c:extLst>
        </c:ser>
        <c:ser>
          <c:idx val="5"/>
          <c:order val="5"/>
          <c:tx>
            <c:strRef>
              <c:f>GRAFİK!$A$7</c:f>
              <c:strCache>
                <c:ptCount val="1"/>
                <c:pt idx="0">
                  <c:v>DİN KÜLT. VE A.B.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ORT.'!$C$136:$F$136</c:f>
              <c:numCache>
                <c:formatCode>0.00</c:formatCode>
                <c:ptCount val="4"/>
                <c:pt idx="0">
                  <c:v>70.2</c:v>
                </c:pt>
                <c:pt idx="1">
                  <c:v>70.2</c:v>
                </c:pt>
                <c:pt idx="2">
                  <c:v>86.25</c:v>
                </c:pt>
                <c:pt idx="3">
                  <c:v>81.25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A7BB-407D-8EC6-7D4622B32C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42912"/>
        <c:axId val="142454720"/>
      </c:lineChart>
      <c:catAx>
        <c:axId val="139942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tr-TR"/>
          </a:p>
        </c:txPr>
        <c:crossAx val="142454720"/>
        <c:crosses val="autoZero"/>
        <c:auto val="1"/>
        <c:lblAlgn val="ctr"/>
        <c:lblOffset val="100"/>
        <c:noMultiLvlLbl val="0"/>
      </c:catAx>
      <c:valAx>
        <c:axId val="1424547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tr-TR"/>
          </a:p>
        </c:txPr>
        <c:crossAx val="139942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789768925943079"/>
          <c:y val="0.10883725490196078"/>
          <c:w val="0.23019957207607775"/>
          <c:h val="0.8224065359477124"/>
        </c:manualLayout>
      </c:layout>
      <c:overlay val="0"/>
      <c:txPr>
        <a:bodyPr/>
        <a:lstStyle/>
        <a:p>
          <a:pPr>
            <a:defRPr sz="1100"/>
          </a:pPr>
          <a:endParaRPr lang="tr-TR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KAMAN ORTAOKULU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08573928258967"/>
          <c:y val="0.13523284140380656"/>
          <c:w val="0.63296872265966753"/>
          <c:h val="0.69228252157103121"/>
        </c:manualLayout>
      </c:layout>
      <c:lineChart>
        <c:grouping val="standard"/>
        <c:varyColors val="0"/>
        <c:ser>
          <c:idx val="0"/>
          <c:order val="0"/>
          <c:tx>
            <c:strRef>
              <c:f>GRAFİK!$A$2</c:f>
              <c:strCache>
                <c:ptCount val="1"/>
                <c:pt idx="0">
                  <c:v>TÜRKÇE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ORT.'!$C$8:$F$8</c:f>
              <c:numCache>
                <c:formatCode>0.00</c:formatCode>
                <c:ptCount val="4"/>
                <c:pt idx="0">
                  <c:v>71.86</c:v>
                </c:pt>
                <c:pt idx="1">
                  <c:v>78.849999999999994</c:v>
                </c:pt>
                <c:pt idx="2">
                  <c:v>70.930000000000007</c:v>
                </c:pt>
                <c:pt idx="3">
                  <c:v>74.489999999999995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A37-44AD-B7F7-1BFEB04EDE1B}"/>
            </c:ext>
          </c:extLst>
        </c:ser>
        <c:ser>
          <c:idx val="1"/>
          <c:order val="1"/>
          <c:tx>
            <c:strRef>
              <c:f>GRAFİK!$A$3</c:f>
              <c:strCache>
                <c:ptCount val="1"/>
                <c:pt idx="0">
                  <c:v>MATEMATİK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ORT.'!$C$32:$F$32</c:f>
              <c:numCache>
                <c:formatCode>0.00</c:formatCode>
                <c:ptCount val="4"/>
                <c:pt idx="0">
                  <c:v>52.48</c:v>
                </c:pt>
                <c:pt idx="1">
                  <c:v>50.31</c:v>
                </c:pt>
                <c:pt idx="2">
                  <c:v>54.52</c:v>
                </c:pt>
                <c:pt idx="3">
                  <c:v>53.46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A37-44AD-B7F7-1BFEB04EDE1B}"/>
            </c:ext>
          </c:extLst>
        </c:ser>
        <c:ser>
          <c:idx val="2"/>
          <c:order val="2"/>
          <c:tx>
            <c:strRef>
              <c:f>GRAFİK!$A$4</c:f>
              <c:strCache>
                <c:ptCount val="1"/>
                <c:pt idx="0">
                  <c:v>FEN VE TEKNOLOJİ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ORT.'!$C$56:$F$56</c:f>
              <c:numCache>
                <c:formatCode>0.00</c:formatCode>
                <c:ptCount val="4"/>
                <c:pt idx="0">
                  <c:v>66.069999999999993</c:v>
                </c:pt>
                <c:pt idx="1">
                  <c:v>64.349999999999994</c:v>
                </c:pt>
                <c:pt idx="2">
                  <c:v>69.790000000000006</c:v>
                </c:pt>
                <c:pt idx="3">
                  <c:v>69.180000000000007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A37-44AD-B7F7-1BFEB04EDE1B}"/>
            </c:ext>
          </c:extLst>
        </c:ser>
        <c:ser>
          <c:idx val="3"/>
          <c:order val="3"/>
          <c:tx>
            <c:strRef>
              <c:f>GRAFİK!$A$5</c:f>
              <c:strCache>
                <c:ptCount val="1"/>
                <c:pt idx="0">
                  <c:v>TC İNK. TAR.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ORT.'!$C$80:$F$80</c:f>
              <c:numCache>
                <c:formatCode>0.00</c:formatCode>
                <c:ptCount val="4"/>
                <c:pt idx="0">
                  <c:v>65.44</c:v>
                </c:pt>
                <c:pt idx="1">
                  <c:v>63.54</c:v>
                </c:pt>
                <c:pt idx="2">
                  <c:v>66.69</c:v>
                </c:pt>
                <c:pt idx="3">
                  <c:v>69.08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A37-44AD-B7F7-1BFEB04EDE1B}"/>
            </c:ext>
          </c:extLst>
        </c:ser>
        <c:ser>
          <c:idx val="4"/>
          <c:order val="4"/>
          <c:tx>
            <c:strRef>
              <c:f>GRAFİK!$A$6</c:f>
              <c:strCache>
                <c:ptCount val="1"/>
                <c:pt idx="0">
                  <c:v>İNGİLİZCE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ORT.'!$C$104:$F$104</c:f>
              <c:numCache>
                <c:formatCode>0.00</c:formatCode>
                <c:ptCount val="4"/>
                <c:pt idx="0">
                  <c:v>45.52</c:v>
                </c:pt>
                <c:pt idx="1">
                  <c:v>54.54</c:v>
                </c:pt>
                <c:pt idx="2">
                  <c:v>56.66</c:v>
                </c:pt>
                <c:pt idx="3">
                  <c:v>52.5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A37-44AD-B7F7-1BFEB04EDE1B}"/>
            </c:ext>
          </c:extLst>
        </c:ser>
        <c:ser>
          <c:idx val="5"/>
          <c:order val="5"/>
          <c:tx>
            <c:strRef>
              <c:f>GRAFİK!$A$7</c:f>
              <c:strCache>
                <c:ptCount val="1"/>
                <c:pt idx="0">
                  <c:v>DİN KÜLT. VE A.B.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ORT.'!$C$128:$F$128</c:f>
              <c:numCache>
                <c:formatCode>0.00</c:formatCode>
                <c:ptCount val="4"/>
                <c:pt idx="0">
                  <c:v>72.31</c:v>
                </c:pt>
                <c:pt idx="1">
                  <c:v>75.459999999999994</c:v>
                </c:pt>
                <c:pt idx="2">
                  <c:v>89.72</c:v>
                </c:pt>
                <c:pt idx="3">
                  <c:v>84.79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A37-44AD-B7F7-1BFEB04ED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43424"/>
        <c:axId val="137469248"/>
      </c:lineChart>
      <c:catAx>
        <c:axId val="139943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tr-TR"/>
          </a:p>
        </c:txPr>
        <c:crossAx val="137469248"/>
        <c:crosses val="autoZero"/>
        <c:auto val="1"/>
        <c:lblAlgn val="ctr"/>
        <c:lblOffset val="100"/>
        <c:noMultiLvlLbl val="0"/>
      </c:catAx>
      <c:valAx>
        <c:axId val="137469248"/>
        <c:scaling>
          <c:orientation val="minMax"/>
          <c:max val="9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tr-TR"/>
          </a:p>
        </c:txPr>
        <c:crossAx val="1399434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789768925943079"/>
          <c:y val="0.10468692810457517"/>
          <c:w val="0.23019957207607775"/>
          <c:h val="0.82655686274509799"/>
        </c:manualLayout>
      </c:layout>
      <c:overlay val="0"/>
      <c:txPr>
        <a:bodyPr/>
        <a:lstStyle/>
        <a:p>
          <a:pPr>
            <a:defRPr sz="1100"/>
          </a:pPr>
          <a:endParaRPr lang="tr-TR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YENİHAYAT ORTAOKULU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08573928258967"/>
          <c:y val="0.13523284140380656"/>
          <c:w val="0.63296872265966753"/>
          <c:h val="0.69228252157103121"/>
        </c:manualLayout>
      </c:layout>
      <c:lineChart>
        <c:grouping val="standard"/>
        <c:varyColors val="0"/>
        <c:ser>
          <c:idx val="0"/>
          <c:order val="0"/>
          <c:tx>
            <c:strRef>
              <c:f>GRAFİK!$A$2</c:f>
              <c:strCache>
                <c:ptCount val="1"/>
                <c:pt idx="0">
                  <c:v>TÜRKÇE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ORT.'!$C$9:$F$9</c:f>
              <c:numCache>
                <c:formatCode>0.00</c:formatCode>
                <c:ptCount val="4"/>
                <c:pt idx="0">
                  <c:v>64.95</c:v>
                </c:pt>
                <c:pt idx="1">
                  <c:v>72.41</c:v>
                </c:pt>
                <c:pt idx="2">
                  <c:v>66.06</c:v>
                </c:pt>
                <c:pt idx="3">
                  <c:v>69.78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790-4909-A8F9-B4F7230889FD}"/>
            </c:ext>
          </c:extLst>
        </c:ser>
        <c:ser>
          <c:idx val="1"/>
          <c:order val="1"/>
          <c:tx>
            <c:strRef>
              <c:f>GRAFİK!$A$3</c:f>
              <c:strCache>
                <c:ptCount val="1"/>
                <c:pt idx="0">
                  <c:v>MATEMATİK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ORT.'!$C$33:$F$33</c:f>
              <c:numCache>
                <c:formatCode>0.00</c:formatCode>
                <c:ptCount val="4"/>
                <c:pt idx="0">
                  <c:v>50.8</c:v>
                </c:pt>
                <c:pt idx="1">
                  <c:v>47.55</c:v>
                </c:pt>
                <c:pt idx="2">
                  <c:v>45</c:v>
                </c:pt>
                <c:pt idx="3">
                  <c:v>49.33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790-4909-A8F9-B4F7230889FD}"/>
            </c:ext>
          </c:extLst>
        </c:ser>
        <c:ser>
          <c:idx val="2"/>
          <c:order val="2"/>
          <c:tx>
            <c:strRef>
              <c:f>GRAFİK!$A$4</c:f>
              <c:strCache>
                <c:ptCount val="1"/>
                <c:pt idx="0">
                  <c:v>FEN VE TEKNOLOJİ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ORT.'!$C$57:$F$57</c:f>
              <c:numCache>
                <c:formatCode>0.00</c:formatCode>
                <c:ptCount val="4"/>
                <c:pt idx="0">
                  <c:v>61.76</c:v>
                </c:pt>
                <c:pt idx="1">
                  <c:v>58.14</c:v>
                </c:pt>
                <c:pt idx="2">
                  <c:v>61.56</c:v>
                </c:pt>
                <c:pt idx="3">
                  <c:v>59.78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790-4909-A8F9-B4F7230889FD}"/>
            </c:ext>
          </c:extLst>
        </c:ser>
        <c:ser>
          <c:idx val="3"/>
          <c:order val="3"/>
          <c:tx>
            <c:strRef>
              <c:f>GRAFİK!$A$5</c:f>
              <c:strCache>
                <c:ptCount val="1"/>
                <c:pt idx="0">
                  <c:v>TC İNK. TAR.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ORT.'!$C$81:$F$81</c:f>
              <c:numCache>
                <c:formatCode>0.00</c:formatCode>
                <c:ptCount val="4"/>
                <c:pt idx="0">
                  <c:v>62.94</c:v>
                </c:pt>
                <c:pt idx="1">
                  <c:v>64.45</c:v>
                </c:pt>
                <c:pt idx="2">
                  <c:v>62.72</c:v>
                </c:pt>
                <c:pt idx="3">
                  <c:v>68.31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8790-4909-A8F9-B4F7230889FD}"/>
            </c:ext>
          </c:extLst>
        </c:ser>
        <c:ser>
          <c:idx val="4"/>
          <c:order val="4"/>
          <c:tx>
            <c:strRef>
              <c:f>GRAFİK!$A$6</c:f>
              <c:strCache>
                <c:ptCount val="1"/>
                <c:pt idx="0">
                  <c:v>İNGİLİZCE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ORT.'!$C$105:$F$105</c:f>
              <c:numCache>
                <c:formatCode>0.00</c:formatCode>
                <c:ptCount val="4"/>
                <c:pt idx="0">
                  <c:v>38.299999999999997</c:v>
                </c:pt>
                <c:pt idx="1">
                  <c:v>50.14</c:v>
                </c:pt>
                <c:pt idx="2">
                  <c:v>45.83</c:v>
                </c:pt>
                <c:pt idx="3">
                  <c:v>41.29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8790-4909-A8F9-B4F7230889FD}"/>
            </c:ext>
          </c:extLst>
        </c:ser>
        <c:ser>
          <c:idx val="5"/>
          <c:order val="5"/>
          <c:tx>
            <c:strRef>
              <c:f>GRAFİK!$A$7</c:f>
              <c:strCache>
                <c:ptCount val="1"/>
                <c:pt idx="0">
                  <c:v>DİN KÜLT. VE A.B.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ORT.'!$C$129:$F$129</c:f>
              <c:numCache>
                <c:formatCode>0.00</c:formatCode>
                <c:ptCount val="4"/>
                <c:pt idx="0">
                  <c:v>69.36</c:v>
                </c:pt>
                <c:pt idx="1">
                  <c:v>72.64</c:v>
                </c:pt>
                <c:pt idx="2">
                  <c:v>84.28</c:v>
                </c:pt>
                <c:pt idx="3">
                  <c:v>79.16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8790-4909-A8F9-B4F7230889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382144"/>
        <c:axId val="141338880"/>
      </c:lineChart>
      <c:catAx>
        <c:axId val="141382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tr-TR"/>
          </a:p>
        </c:txPr>
        <c:crossAx val="141338880"/>
        <c:crosses val="autoZero"/>
        <c:auto val="1"/>
        <c:lblAlgn val="ctr"/>
        <c:lblOffset val="100"/>
        <c:noMultiLvlLbl val="0"/>
      </c:catAx>
      <c:valAx>
        <c:axId val="1413388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tr-TR"/>
          </a:p>
        </c:txPr>
        <c:crossAx val="141382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789768925943079"/>
          <c:y val="0.10883725490196078"/>
          <c:w val="0.23019957207607775"/>
          <c:h val="0.8224065359477124"/>
        </c:manualLayout>
      </c:layout>
      <c:overlay val="0"/>
      <c:txPr>
        <a:bodyPr/>
        <a:lstStyle/>
        <a:p>
          <a:pPr>
            <a:defRPr sz="1100"/>
          </a:pPr>
          <a:endParaRPr lang="tr-TR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MELİKŞAH ORTAOKULU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08573928258967"/>
          <c:y val="0.13523284140380656"/>
          <c:w val="0.63296872265966753"/>
          <c:h val="0.69228252157103121"/>
        </c:manualLayout>
      </c:layout>
      <c:lineChart>
        <c:grouping val="standard"/>
        <c:varyColors val="0"/>
        <c:ser>
          <c:idx val="0"/>
          <c:order val="0"/>
          <c:tx>
            <c:strRef>
              <c:f>GRAFİK!$A$2</c:f>
              <c:strCache>
                <c:ptCount val="1"/>
                <c:pt idx="0">
                  <c:v>TÜRKÇE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ORT.'!$C$7:$F$7</c:f>
              <c:numCache>
                <c:formatCode>0.00</c:formatCode>
                <c:ptCount val="4"/>
                <c:pt idx="0">
                  <c:v>64.09</c:v>
                </c:pt>
                <c:pt idx="1">
                  <c:v>69.790000000000006</c:v>
                </c:pt>
                <c:pt idx="2">
                  <c:v>66.14</c:v>
                </c:pt>
                <c:pt idx="3">
                  <c:v>70.510000000000005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F87-4C57-B750-5B6676A70EB0}"/>
            </c:ext>
          </c:extLst>
        </c:ser>
        <c:ser>
          <c:idx val="1"/>
          <c:order val="1"/>
          <c:tx>
            <c:strRef>
              <c:f>GRAFİK!$A$3</c:f>
              <c:strCache>
                <c:ptCount val="1"/>
                <c:pt idx="0">
                  <c:v>MATEMATİK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ORT.'!$C$31:$F$31</c:f>
              <c:numCache>
                <c:formatCode>0.00</c:formatCode>
                <c:ptCount val="4"/>
                <c:pt idx="0">
                  <c:v>47.32</c:v>
                </c:pt>
                <c:pt idx="1">
                  <c:v>47.23</c:v>
                </c:pt>
                <c:pt idx="2">
                  <c:v>45.06</c:v>
                </c:pt>
                <c:pt idx="3">
                  <c:v>50.79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F87-4C57-B750-5B6676A70EB0}"/>
            </c:ext>
          </c:extLst>
        </c:ser>
        <c:ser>
          <c:idx val="2"/>
          <c:order val="2"/>
          <c:tx>
            <c:strRef>
              <c:f>GRAFİK!$A$4</c:f>
              <c:strCache>
                <c:ptCount val="1"/>
                <c:pt idx="0">
                  <c:v>FEN VE TEKNOLOJİ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ORT.'!$C$55:$F$55</c:f>
              <c:numCache>
                <c:formatCode>0.00</c:formatCode>
                <c:ptCount val="4"/>
                <c:pt idx="0">
                  <c:v>59.98</c:v>
                </c:pt>
                <c:pt idx="1">
                  <c:v>57.52</c:v>
                </c:pt>
                <c:pt idx="2">
                  <c:v>60.11</c:v>
                </c:pt>
                <c:pt idx="3">
                  <c:v>57.36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F87-4C57-B750-5B6676A70EB0}"/>
            </c:ext>
          </c:extLst>
        </c:ser>
        <c:ser>
          <c:idx val="3"/>
          <c:order val="3"/>
          <c:tx>
            <c:strRef>
              <c:f>GRAFİK!$A$5</c:f>
              <c:strCache>
                <c:ptCount val="1"/>
                <c:pt idx="0">
                  <c:v>TC İNK. TAR.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ORT.'!$C$79:$F$79</c:f>
              <c:numCache>
                <c:formatCode>0.00</c:formatCode>
                <c:ptCount val="4"/>
                <c:pt idx="0">
                  <c:v>57.85</c:v>
                </c:pt>
                <c:pt idx="1">
                  <c:v>58.35</c:v>
                </c:pt>
                <c:pt idx="2">
                  <c:v>62.73</c:v>
                </c:pt>
                <c:pt idx="3">
                  <c:v>62.3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F87-4C57-B750-5B6676A70EB0}"/>
            </c:ext>
          </c:extLst>
        </c:ser>
        <c:ser>
          <c:idx val="4"/>
          <c:order val="4"/>
          <c:tx>
            <c:strRef>
              <c:f>GRAFİK!$A$6</c:f>
              <c:strCache>
                <c:ptCount val="1"/>
                <c:pt idx="0">
                  <c:v>İNGİLİZCE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ORT.'!$C$103:$F$103</c:f>
              <c:numCache>
                <c:formatCode>0.00</c:formatCode>
                <c:ptCount val="4"/>
                <c:pt idx="0">
                  <c:v>39.590000000000003</c:v>
                </c:pt>
                <c:pt idx="1">
                  <c:v>51.62</c:v>
                </c:pt>
                <c:pt idx="2">
                  <c:v>49.83</c:v>
                </c:pt>
                <c:pt idx="3">
                  <c:v>42.16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9F87-4C57-B750-5B6676A70EB0}"/>
            </c:ext>
          </c:extLst>
        </c:ser>
        <c:ser>
          <c:idx val="5"/>
          <c:order val="5"/>
          <c:tx>
            <c:strRef>
              <c:f>GRAFİK!$A$7</c:f>
              <c:strCache>
                <c:ptCount val="1"/>
                <c:pt idx="0">
                  <c:v>DİN KÜLT. VE A.B.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ORT.'!$C$127:$F$127</c:f>
              <c:numCache>
                <c:formatCode>0.00</c:formatCode>
                <c:ptCount val="4"/>
                <c:pt idx="0">
                  <c:v>66.239999999999995</c:v>
                </c:pt>
                <c:pt idx="1">
                  <c:v>65.17</c:v>
                </c:pt>
                <c:pt idx="2">
                  <c:v>82.9</c:v>
                </c:pt>
                <c:pt idx="3">
                  <c:v>74.33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9F87-4C57-B750-5B6676A70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383168"/>
        <c:axId val="141341760"/>
      </c:lineChart>
      <c:catAx>
        <c:axId val="1413831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tr-TR"/>
          </a:p>
        </c:txPr>
        <c:crossAx val="141341760"/>
        <c:crosses val="autoZero"/>
        <c:auto val="1"/>
        <c:lblAlgn val="ctr"/>
        <c:lblOffset val="100"/>
        <c:noMultiLvlLbl val="0"/>
      </c:catAx>
      <c:valAx>
        <c:axId val="14134176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tr-TR"/>
          </a:p>
        </c:txPr>
        <c:crossAx val="1413831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789768925943079"/>
          <c:y val="0.10883725490196078"/>
          <c:w val="0.23019957207607775"/>
          <c:h val="0.8224065359477124"/>
        </c:manualLayout>
      </c:layout>
      <c:overlay val="0"/>
      <c:txPr>
        <a:bodyPr/>
        <a:lstStyle/>
        <a:p>
          <a:pPr>
            <a:defRPr sz="1100"/>
          </a:pPr>
          <a:endParaRPr lang="tr-TR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ÇAĞIRKAN HMY ORTAOKULU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08573928258967"/>
          <c:y val="0.13523284140380656"/>
          <c:w val="0.63296872265966753"/>
          <c:h val="0.69228252157103121"/>
        </c:manualLayout>
      </c:layout>
      <c:lineChart>
        <c:grouping val="standard"/>
        <c:varyColors val="0"/>
        <c:ser>
          <c:idx val="0"/>
          <c:order val="0"/>
          <c:tx>
            <c:strRef>
              <c:f>GRAFİK!$A$2</c:f>
              <c:strCache>
                <c:ptCount val="1"/>
                <c:pt idx="0">
                  <c:v>TÜRKÇE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ORT.'!$C$10:$F$10</c:f>
              <c:numCache>
                <c:formatCode>0.00</c:formatCode>
                <c:ptCount val="4"/>
                <c:pt idx="0">
                  <c:v>63.16</c:v>
                </c:pt>
                <c:pt idx="1">
                  <c:v>72.89</c:v>
                </c:pt>
                <c:pt idx="2">
                  <c:v>65.45</c:v>
                </c:pt>
                <c:pt idx="3">
                  <c:v>63.64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E7E-4724-ADF4-BF388893D51B}"/>
            </c:ext>
          </c:extLst>
        </c:ser>
        <c:ser>
          <c:idx val="1"/>
          <c:order val="1"/>
          <c:tx>
            <c:strRef>
              <c:f>GRAFİK!$A$3</c:f>
              <c:strCache>
                <c:ptCount val="1"/>
                <c:pt idx="0">
                  <c:v>MATEMATİK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ORT.'!$C$34:$F$34</c:f>
              <c:numCache>
                <c:formatCode>0.00</c:formatCode>
                <c:ptCount val="4"/>
                <c:pt idx="0">
                  <c:v>41.81</c:v>
                </c:pt>
                <c:pt idx="1">
                  <c:v>46.05</c:v>
                </c:pt>
                <c:pt idx="2">
                  <c:v>39.090000000000003</c:v>
                </c:pt>
                <c:pt idx="3">
                  <c:v>32.729999999999997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E7E-4724-ADF4-BF388893D51B}"/>
            </c:ext>
          </c:extLst>
        </c:ser>
        <c:ser>
          <c:idx val="2"/>
          <c:order val="2"/>
          <c:tx>
            <c:strRef>
              <c:f>GRAFİK!$A$4</c:f>
              <c:strCache>
                <c:ptCount val="1"/>
                <c:pt idx="0">
                  <c:v>FEN VE TEKNOLOJİ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ORT.'!$C$58:$F$58</c:f>
              <c:numCache>
                <c:formatCode>0.00</c:formatCode>
                <c:ptCount val="4"/>
                <c:pt idx="0">
                  <c:v>55.4</c:v>
                </c:pt>
                <c:pt idx="1">
                  <c:v>54.74</c:v>
                </c:pt>
                <c:pt idx="2">
                  <c:v>50.45</c:v>
                </c:pt>
                <c:pt idx="3">
                  <c:v>35.909999999999997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E7E-4724-ADF4-BF388893D51B}"/>
            </c:ext>
          </c:extLst>
        </c:ser>
        <c:ser>
          <c:idx val="3"/>
          <c:order val="3"/>
          <c:tx>
            <c:strRef>
              <c:f>GRAFİK!$A$5</c:f>
              <c:strCache>
                <c:ptCount val="1"/>
                <c:pt idx="0">
                  <c:v>TC İNK. TAR.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ORT.'!$C$82:$F$82</c:f>
              <c:numCache>
                <c:formatCode>0.00</c:formatCode>
                <c:ptCount val="4"/>
                <c:pt idx="0">
                  <c:v>60</c:v>
                </c:pt>
                <c:pt idx="1">
                  <c:v>66.58</c:v>
                </c:pt>
                <c:pt idx="2">
                  <c:v>58.64</c:v>
                </c:pt>
                <c:pt idx="3">
                  <c:v>75.45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2E7E-4724-ADF4-BF388893D51B}"/>
            </c:ext>
          </c:extLst>
        </c:ser>
        <c:ser>
          <c:idx val="4"/>
          <c:order val="4"/>
          <c:tx>
            <c:strRef>
              <c:f>GRAFİK!$A$6</c:f>
              <c:strCache>
                <c:ptCount val="1"/>
                <c:pt idx="0">
                  <c:v>İNGİLİZCE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ORT.'!$C$106:$F$106</c:f>
              <c:numCache>
                <c:formatCode>0.00</c:formatCode>
                <c:ptCount val="4"/>
                <c:pt idx="0">
                  <c:v>39.47</c:v>
                </c:pt>
                <c:pt idx="1">
                  <c:v>49.74</c:v>
                </c:pt>
                <c:pt idx="2">
                  <c:v>37.729999999999997</c:v>
                </c:pt>
                <c:pt idx="3">
                  <c:v>28.18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2E7E-4724-ADF4-BF388893D51B}"/>
            </c:ext>
          </c:extLst>
        </c:ser>
        <c:ser>
          <c:idx val="5"/>
          <c:order val="5"/>
          <c:tx>
            <c:strRef>
              <c:f>GRAFİK!$A$7</c:f>
              <c:strCache>
                <c:ptCount val="1"/>
                <c:pt idx="0">
                  <c:v>DİN KÜLT. VE A.B.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ORT.'!$C$130:$F$130</c:f>
              <c:numCache>
                <c:formatCode>0.00</c:formatCode>
                <c:ptCount val="4"/>
                <c:pt idx="0">
                  <c:v>73.16</c:v>
                </c:pt>
                <c:pt idx="1">
                  <c:v>72.89</c:v>
                </c:pt>
                <c:pt idx="2">
                  <c:v>76.36</c:v>
                </c:pt>
                <c:pt idx="3">
                  <c:v>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2E7E-4724-ADF4-BF388893D5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385216"/>
        <c:axId val="141803520"/>
      </c:lineChart>
      <c:catAx>
        <c:axId val="141385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tr-TR"/>
          </a:p>
        </c:txPr>
        <c:crossAx val="141803520"/>
        <c:crosses val="autoZero"/>
        <c:auto val="1"/>
        <c:lblAlgn val="ctr"/>
        <c:lblOffset val="100"/>
        <c:noMultiLvlLbl val="0"/>
      </c:catAx>
      <c:valAx>
        <c:axId val="1418035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tr-TR"/>
          </a:p>
        </c:txPr>
        <c:crossAx val="141385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789768925943079"/>
          <c:y val="0.10883725490196078"/>
          <c:w val="0.23019957207607775"/>
          <c:h val="0.8224065359477124"/>
        </c:manualLayout>
      </c:layout>
      <c:overlay val="0"/>
      <c:txPr>
        <a:bodyPr/>
        <a:lstStyle/>
        <a:p>
          <a:pPr>
            <a:defRPr sz="1100"/>
          </a:pPr>
          <a:endParaRPr lang="tr-TR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" l="0.7" r="0.7" t="0.75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DEMİRLİ ORTAOKULU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08573928258967"/>
          <c:y val="0.13523284140380656"/>
          <c:w val="0.63296872265966753"/>
          <c:h val="0.69228252157103121"/>
        </c:manualLayout>
      </c:layout>
      <c:lineChart>
        <c:grouping val="standard"/>
        <c:varyColors val="0"/>
        <c:ser>
          <c:idx val="0"/>
          <c:order val="0"/>
          <c:tx>
            <c:strRef>
              <c:f>GRAFİK!$A$2</c:f>
              <c:strCache>
                <c:ptCount val="1"/>
                <c:pt idx="0">
                  <c:v>TÜRKÇE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ORT.'!$C$11:$F$11</c:f>
              <c:numCache>
                <c:formatCode>0.00</c:formatCode>
                <c:ptCount val="4"/>
                <c:pt idx="0">
                  <c:v>56.82</c:v>
                </c:pt>
                <c:pt idx="1">
                  <c:v>62.27</c:v>
                </c:pt>
                <c:pt idx="2">
                  <c:v>57</c:v>
                </c:pt>
                <c:pt idx="3">
                  <c:v>61.5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46B-44B6-82C3-5DC25A745E4E}"/>
            </c:ext>
          </c:extLst>
        </c:ser>
        <c:ser>
          <c:idx val="1"/>
          <c:order val="1"/>
          <c:tx>
            <c:strRef>
              <c:f>GRAFİK!$A$3</c:f>
              <c:strCache>
                <c:ptCount val="1"/>
                <c:pt idx="0">
                  <c:v>MATEMATİK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ORT.'!$C$35:$F$35</c:f>
              <c:numCache>
                <c:formatCode>0.00</c:formatCode>
                <c:ptCount val="4"/>
                <c:pt idx="0">
                  <c:v>28.73</c:v>
                </c:pt>
                <c:pt idx="1">
                  <c:v>30.45</c:v>
                </c:pt>
                <c:pt idx="2">
                  <c:v>42.5</c:v>
                </c:pt>
                <c:pt idx="3">
                  <c:v>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46B-44B6-82C3-5DC25A745E4E}"/>
            </c:ext>
          </c:extLst>
        </c:ser>
        <c:ser>
          <c:idx val="2"/>
          <c:order val="2"/>
          <c:tx>
            <c:strRef>
              <c:f>GRAFİK!$A$4</c:f>
              <c:strCache>
                <c:ptCount val="1"/>
                <c:pt idx="0">
                  <c:v>FEN VE TEKNOLOJİ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ORT.'!$C$59:$F$59</c:f>
              <c:numCache>
                <c:formatCode>0.00</c:formatCode>
                <c:ptCount val="4"/>
                <c:pt idx="0">
                  <c:v>61.67</c:v>
                </c:pt>
                <c:pt idx="1">
                  <c:v>59.09</c:v>
                </c:pt>
                <c:pt idx="2">
                  <c:v>61</c:v>
                </c:pt>
                <c:pt idx="3">
                  <c:v>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46B-44B6-82C3-5DC25A745E4E}"/>
            </c:ext>
          </c:extLst>
        </c:ser>
        <c:ser>
          <c:idx val="3"/>
          <c:order val="3"/>
          <c:tx>
            <c:strRef>
              <c:f>GRAFİK!$A$5</c:f>
              <c:strCache>
                <c:ptCount val="1"/>
                <c:pt idx="0">
                  <c:v>TC İNK. TAR.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ORT.'!$C$83:$F$83</c:f>
              <c:numCache>
                <c:formatCode>0.00</c:formatCode>
                <c:ptCount val="4"/>
                <c:pt idx="0">
                  <c:v>54.55</c:v>
                </c:pt>
                <c:pt idx="1">
                  <c:v>57.27</c:v>
                </c:pt>
                <c:pt idx="2">
                  <c:v>57.5</c:v>
                </c:pt>
                <c:pt idx="3">
                  <c:v>57.5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46B-44B6-82C3-5DC25A745E4E}"/>
            </c:ext>
          </c:extLst>
        </c:ser>
        <c:ser>
          <c:idx val="4"/>
          <c:order val="4"/>
          <c:tx>
            <c:strRef>
              <c:f>GRAFİK!$A$6</c:f>
              <c:strCache>
                <c:ptCount val="1"/>
                <c:pt idx="0">
                  <c:v>İNGİLİZCE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ORT.'!$C$107:$F$107</c:f>
              <c:numCache>
                <c:formatCode>0.00</c:formatCode>
                <c:ptCount val="4"/>
                <c:pt idx="0">
                  <c:v>25.45</c:v>
                </c:pt>
                <c:pt idx="1">
                  <c:v>42.27</c:v>
                </c:pt>
                <c:pt idx="2">
                  <c:v>42.5</c:v>
                </c:pt>
                <c:pt idx="3">
                  <c:v>37.78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46B-44B6-82C3-5DC25A745E4E}"/>
            </c:ext>
          </c:extLst>
        </c:ser>
        <c:ser>
          <c:idx val="5"/>
          <c:order val="5"/>
          <c:tx>
            <c:strRef>
              <c:f>GRAFİK!$A$7</c:f>
              <c:strCache>
                <c:ptCount val="1"/>
                <c:pt idx="0">
                  <c:v>DİN KÜLT. VE A.B.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ORT.'!$C$131:$F$131</c:f>
              <c:numCache>
                <c:formatCode>0.00</c:formatCode>
                <c:ptCount val="4"/>
                <c:pt idx="0">
                  <c:v>60.45</c:v>
                </c:pt>
                <c:pt idx="1">
                  <c:v>65.45</c:v>
                </c:pt>
                <c:pt idx="2">
                  <c:v>81.5</c:v>
                </c:pt>
                <c:pt idx="3">
                  <c:v>71.5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46B-44B6-82C3-5DC25A745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384192"/>
        <c:axId val="141806400"/>
      </c:lineChart>
      <c:catAx>
        <c:axId val="141384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tr-TR"/>
          </a:p>
        </c:txPr>
        <c:crossAx val="141806400"/>
        <c:crosses val="autoZero"/>
        <c:auto val="1"/>
        <c:lblAlgn val="ctr"/>
        <c:lblOffset val="100"/>
        <c:noMultiLvlLbl val="0"/>
      </c:catAx>
      <c:valAx>
        <c:axId val="141806400"/>
        <c:scaling>
          <c:orientation val="minMax"/>
          <c:max val="9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tr-TR"/>
          </a:p>
        </c:txPr>
        <c:crossAx val="141384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789768925943079"/>
          <c:y val="0.10468692810457517"/>
          <c:w val="0.23019957207607775"/>
          <c:h val="0.82655686274509799"/>
        </c:manualLayout>
      </c:layout>
      <c:overlay val="0"/>
      <c:txPr>
        <a:bodyPr/>
        <a:lstStyle/>
        <a:p>
          <a:pPr>
            <a:defRPr sz="1100"/>
          </a:pPr>
          <a:endParaRPr lang="tr-TR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" l="0.7" r="0.7" t="0.75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İSAHOCALI SELAMOĞLU ORTAOKULU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08573928258967"/>
          <c:y val="0.13523284140380656"/>
          <c:w val="0.63296872265966753"/>
          <c:h val="0.69228252157103121"/>
        </c:manualLayout>
      </c:layout>
      <c:lineChart>
        <c:grouping val="standard"/>
        <c:varyColors val="0"/>
        <c:ser>
          <c:idx val="0"/>
          <c:order val="0"/>
          <c:tx>
            <c:strRef>
              <c:f>GRAFİK!$A$2</c:f>
              <c:strCache>
                <c:ptCount val="1"/>
                <c:pt idx="0">
                  <c:v>TÜRKÇE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ORT.'!$C$13:$F$13</c:f>
              <c:numCache>
                <c:formatCode>0.00</c:formatCode>
                <c:ptCount val="4"/>
                <c:pt idx="0">
                  <c:v>56.5</c:v>
                </c:pt>
                <c:pt idx="1">
                  <c:v>62.62</c:v>
                </c:pt>
                <c:pt idx="2">
                  <c:v>60.45</c:v>
                </c:pt>
                <c:pt idx="3">
                  <c:v>64.55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554-44B5-8E60-CDDB61B543D2}"/>
            </c:ext>
          </c:extLst>
        </c:ser>
        <c:ser>
          <c:idx val="1"/>
          <c:order val="1"/>
          <c:tx>
            <c:strRef>
              <c:f>GRAFİK!$A$3</c:f>
              <c:strCache>
                <c:ptCount val="1"/>
                <c:pt idx="0">
                  <c:v>MATEMATİK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ORT.'!$C$37:$F$37</c:f>
              <c:numCache>
                <c:formatCode>0.00</c:formatCode>
                <c:ptCount val="4"/>
                <c:pt idx="0">
                  <c:v>36.11</c:v>
                </c:pt>
                <c:pt idx="1">
                  <c:v>36.43</c:v>
                </c:pt>
                <c:pt idx="2">
                  <c:v>35</c:v>
                </c:pt>
                <c:pt idx="3">
                  <c:v>37.270000000000003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554-44B5-8E60-CDDB61B543D2}"/>
            </c:ext>
          </c:extLst>
        </c:ser>
        <c:ser>
          <c:idx val="2"/>
          <c:order val="2"/>
          <c:tx>
            <c:strRef>
              <c:f>GRAFİK!$A$4</c:f>
              <c:strCache>
                <c:ptCount val="1"/>
                <c:pt idx="0">
                  <c:v>FEN VE TEKNOLOJİ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ORT.'!$C$61:$F$61</c:f>
              <c:numCache>
                <c:formatCode>0.00</c:formatCode>
                <c:ptCount val="4"/>
                <c:pt idx="0">
                  <c:v>56.84</c:v>
                </c:pt>
                <c:pt idx="1">
                  <c:v>41.67</c:v>
                </c:pt>
                <c:pt idx="2">
                  <c:v>47.73</c:v>
                </c:pt>
                <c:pt idx="3">
                  <c:v>46.36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554-44B5-8E60-CDDB61B543D2}"/>
            </c:ext>
          </c:extLst>
        </c:ser>
        <c:ser>
          <c:idx val="3"/>
          <c:order val="3"/>
          <c:tx>
            <c:strRef>
              <c:f>GRAFİK!$A$5</c:f>
              <c:strCache>
                <c:ptCount val="1"/>
                <c:pt idx="0">
                  <c:v>TC İNK. TAR.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ORT.'!$C$85:$F$85</c:f>
              <c:numCache>
                <c:formatCode>0.00</c:formatCode>
                <c:ptCount val="4"/>
                <c:pt idx="0">
                  <c:v>54</c:v>
                </c:pt>
                <c:pt idx="1">
                  <c:v>55.48</c:v>
                </c:pt>
                <c:pt idx="2">
                  <c:v>60</c:v>
                </c:pt>
                <c:pt idx="3">
                  <c:v>71.819999999999993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554-44B5-8E60-CDDB61B543D2}"/>
            </c:ext>
          </c:extLst>
        </c:ser>
        <c:ser>
          <c:idx val="4"/>
          <c:order val="4"/>
          <c:tx>
            <c:strRef>
              <c:f>GRAFİK!$A$6</c:f>
              <c:strCache>
                <c:ptCount val="1"/>
                <c:pt idx="0">
                  <c:v>İNGİLİZCE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ORT.'!$C$109:$F$109</c:f>
              <c:numCache>
                <c:formatCode>0.00</c:formatCode>
                <c:ptCount val="4"/>
                <c:pt idx="0">
                  <c:v>31.75</c:v>
                </c:pt>
                <c:pt idx="1">
                  <c:v>42.25</c:v>
                </c:pt>
                <c:pt idx="2">
                  <c:v>44.55</c:v>
                </c:pt>
                <c:pt idx="3">
                  <c:v>37.729999999999997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554-44B5-8E60-CDDB61B543D2}"/>
            </c:ext>
          </c:extLst>
        </c:ser>
        <c:ser>
          <c:idx val="5"/>
          <c:order val="5"/>
          <c:tx>
            <c:strRef>
              <c:f>GRAFİK!$A$7</c:f>
              <c:strCache>
                <c:ptCount val="1"/>
                <c:pt idx="0">
                  <c:v>DİN KÜLT. VE A.B.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ORT.'!$C$133:$F$133</c:f>
              <c:numCache>
                <c:formatCode>0.00</c:formatCode>
                <c:ptCount val="4"/>
                <c:pt idx="0">
                  <c:v>57.75</c:v>
                </c:pt>
                <c:pt idx="1">
                  <c:v>54.76</c:v>
                </c:pt>
                <c:pt idx="2">
                  <c:v>84.09</c:v>
                </c:pt>
                <c:pt idx="3">
                  <c:v>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B554-44B5-8E60-CDDB61B54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942400"/>
        <c:axId val="141809280"/>
      </c:lineChart>
      <c:catAx>
        <c:axId val="13994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tr-TR"/>
          </a:p>
        </c:txPr>
        <c:crossAx val="141809280"/>
        <c:crosses val="autoZero"/>
        <c:auto val="1"/>
        <c:lblAlgn val="ctr"/>
        <c:lblOffset val="100"/>
        <c:noMultiLvlLbl val="0"/>
      </c:catAx>
      <c:valAx>
        <c:axId val="14180928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tr-TR"/>
          </a:p>
        </c:txPr>
        <c:crossAx val="139942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789768925943079"/>
          <c:y val="0.10883725490196078"/>
          <c:w val="0.23019957207607775"/>
          <c:h val="0.8224065359477124"/>
        </c:manualLayout>
      </c:layout>
      <c:overlay val="0"/>
      <c:txPr>
        <a:bodyPr/>
        <a:lstStyle/>
        <a:p>
          <a:pPr>
            <a:defRPr sz="1100"/>
          </a:pPr>
          <a:endParaRPr lang="tr-TR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" l="0.7" r="0.7" t="0.75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HAMİT Ş.E.V.D. ORTAOKULU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08573928258967"/>
          <c:y val="0.13523284140380656"/>
          <c:w val="0.63296872265966753"/>
          <c:h val="0.69228252157103121"/>
        </c:manualLayout>
      </c:layout>
      <c:lineChart>
        <c:grouping val="standard"/>
        <c:varyColors val="0"/>
        <c:ser>
          <c:idx val="0"/>
          <c:order val="0"/>
          <c:tx>
            <c:strRef>
              <c:f>GRAFİK!$A$2</c:f>
              <c:strCache>
                <c:ptCount val="1"/>
                <c:pt idx="0">
                  <c:v>TÜRKÇE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ORT.'!$C$12:$F$12</c:f>
              <c:numCache>
                <c:formatCode>0.00</c:formatCode>
                <c:ptCount val="4"/>
                <c:pt idx="0">
                  <c:v>56.67</c:v>
                </c:pt>
                <c:pt idx="1">
                  <c:v>69.44</c:v>
                </c:pt>
                <c:pt idx="2">
                  <c:v>64.44</c:v>
                </c:pt>
                <c:pt idx="3">
                  <c:v>72.22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EDF-4339-8CE5-71445E899764}"/>
            </c:ext>
          </c:extLst>
        </c:ser>
        <c:ser>
          <c:idx val="1"/>
          <c:order val="1"/>
          <c:tx>
            <c:strRef>
              <c:f>GRAFİK!$A$3</c:f>
              <c:strCache>
                <c:ptCount val="1"/>
                <c:pt idx="0">
                  <c:v>MATEMATİK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ORT.'!$C$36:$F$36</c:f>
              <c:numCache>
                <c:formatCode>0.00</c:formatCode>
                <c:ptCount val="4"/>
                <c:pt idx="0">
                  <c:v>29.63</c:v>
                </c:pt>
                <c:pt idx="1">
                  <c:v>27.22</c:v>
                </c:pt>
                <c:pt idx="2">
                  <c:v>43.89</c:v>
                </c:pt>
                <c:pt idx="3">
                  <c:v>52.22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EDF-4339-8CE5-71445E899764}"/>
            </c:ext>
          </c:extLst>
        </c:ser>
        <c:ser>
          <c:idx val="2"/>
          <c:order val="2"/>
          <c:tx>
            <c:strRef>
              <c:f>GRAFİK!$A$4</c:f>
              <c:strCache>
                <c:ptCount val="1"/>
                <c:pt idx="0">
                  <c:v>FEN VE TEKNOLOJİ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ORT.'!$C$60:$F$60</c:f>
              <c:numCache>
                <c:formatCode>0.00</c:formatCode>
                <c:ptCount val="4"/>
                <c:pt idx="0">
                  <c:v>58.48</c:v>
                </c:pt>
                <c:pt idx="1">
                  <c:v>66.67</c:v>
                </c:pt>
                <c:pt idx="2">
                  <c:v>71.67</c:v>
                </c:pt>
                <c:pt idx="3">
                  <c:v>75.56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EDF-4339-8CE5-71445E899764}"/>
            </c:ext>
          </c:extLst>
        </c:ser>
        <c:ser>
          <c:idx val="3"/>
          <c:order val="3"/>
          <c:tx>
            <c:strRef>
              <c:f>GRAFİK!$A$5</c:f>
              <c:strCache>
                <c:ptCount val="1"/>
                <c:pt idx="0">
                  <c:v>TC İNK. TAR.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ORT.'!$C$84:$F$84</c:f>
              <c:numCache>
                <c:formatCode>0.00</c:formatCode>
                <c:ptCount val="4"/>
                <c:pt idx="0">
                  <c:v>60.56</c:v>
                </c:pt>
                <c:pt idx="1">
                  <c:v>66.67</c:v>
                </c:pt>
                <c:pt idx="2">
                  <c:v>72.22</c:v>
                </c:pt>
                <c:pt idx="3">
                  <c:v>77.22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EDF-4339-8CE5-71445E899764}"/>
            </c:ext>
          </c:extLst>
        </c:ser>
        <c:ser>
          <c:idx val="4"/>
          <c:order val="4"/>
          <c:tx>
            <c:strRef>
              <c:f>GRAFİK!$A$6</c:f>
              <c:strCache>
                <c:ptCount val="1"/>
                <c:pt idx="0">
                  <c:v>İNGİLİZCE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ORT.'!$C$108:$F$108</c:f>
              <c:numCache>
                <c:formatCode>0.00</c:formatCode>
                <c:ptCount val="4"/>
                <c:pt idx="0">
                  <c:v>28.33</c:v>
                </c:pt>
                <c:pt idx="1">
                  <c:v>58.89</c:v>
                </c:pt>
                <c:pt idx="2">
                  <c:v>63.89</c:v>
                </c:pt>
                <c:pt idx="3">
                  <c:v>59.44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3EDF-4339-8CE5-71445E899764}"/>
            </c:ext>
          </c:extLst>
        </c:ser>
        <c:ser>
          <c:idx val="5"/>
          <c:order val="5"/>
          <c:tx>
            <c:strRef>
              <c:f>GRAFİK!$A$7</c:f>
              <c:strCache>
                <c:ptCount val="1"/>
                <c:pt idx="0">
                  <c:v>DİN KÜLT. VE A.B.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ORT.'!$C$132:$F$132</c:f>
              <c:numCache>
                <c:formatCode>0.00</c:formatCode>
                <c:ptCount val="4"/>
                <c:pt idx="0">
                  <c:v>63.89</c:v>
                </c:pt>
                <c:pt idx="1">
                  <c:v>68.33</c:v>
                </c:pt>
                <c:pt idx="2">
                  <c:v>88.89</c:v>
                </c:pt>
                <c:pt idx="3">
                  <c:v>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3EDF-4339-8CE5-71445E899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932032"/>
        <c:axId val="142156352"/>
      </c:lineChart>
      <c:catAx>
        <c:axId val="141932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tr-TR"/>
          </a:p>
        </c:txPr>
        <c:crossAx val="142156352"/>
        <c:crosses val="autoZero"/>
        <c:auto val="1"/>
        <c:lblAlgn val="ctr"/>
        <c:lblOffset val="100"/>
        <c:noMultiLvlLbl val="0"/>
      </c:catAx>
      <c:valAx>
        <c:axId val="1421563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tr-TR"/>
          </a:p>
        </c:txPr>
        <c:crossAx val="141932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789768925943079"/>
          <c:y val="0.10883725490196078"/>
          <c:w val="0.23019957207607775"/>
          <c:h val="0.8224065359477124"/>
        </c:manualLayout>
      </c:layout>
      <c:overlay val="0"/>
      <c:txPr>
        <a:bodyPr/>
        <a:lstStyle/>
        <a:p>
          <a:pPr>
            <a:defRPr sz="1100"/>
          </a:pPr>
          <a:endParaRPr lang="tr-TR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" l="0.7" r="0.7" t="0.75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tr-TR"/>
              <a:t>KARGIN YENİCE M.A.E. ORTAOKULU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08573928258967"/>
          <c:y val="0.13523284140380656"/>
          <c:w val="0.63296872265966753"/>
          <c:h val="0.69228252157103121"/>
        </c:manualLayout>
      </c:layout>
      <c:lineChart>
        <c:grouping val="standard"/>
        <c:varyColors val="0"/>
        <c:ser>
          <c:idx val="0"/>
          <c:order val="0"/>
          <c:tx>
            <c:strRef>
              <c:f>GRAFİK!$A$2</c:f>
              <c:strCache>
                <c:ptCount val="1"/>
                <c:pt idx="0">
                  <c:v>TÜRKÇE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ORT.'!$C$14:$F$14</c:f>
              <c:numCache>
                <c:formatCode>0.00</c:formatCode>
                <c:ptCount val="4"/>
                <c:pt idx="0">
                  <c:v>55.19</c:v>
                </c:pt>
                <c:pt idx="1">
                  <c:v>62.12</c:v>
                </c:pt>
                <c:pt idx="2">
                  <c:v>59.29</c:v>
                </c:pt>
                <c:pt idx="3">
                  <c:v>61.19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BB0-43AA-AC0D-D07475F7BE03}"/>
            </c:ext>
          </c:extLst>
        </c:ser>
        <c:ser>
          <c:idx val="1"/>
          <c:order val="1"/>
          <c:tx>
            <c:strRef>
              <c:f>GRAFİK!$A$3</c:f>
              <c:strCache>
                <c:ptCount val="1"/>
                <c:pt idx="0">
                  <c:v>MATEMATİK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ORT.'!$C$38:$F$38</c:f>
              <c:numCache>
                <c:formatCode>0.00</c:formatCode>
                <c:ptCount val="4"/>
                <c:pt idx="0">
                  <c:v>31.2</c:v>
                </c:pt>
                <c:pt idx="1">
                  <c:v>30.96</c:v>
                </c:pt>
                <c:pt idx="2">
                  <c:v>36.19</c:v>
                </c:pt>
                <c:pt idx="3">
                  <c:v>44.05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BB0-43AA-AC0D-D07475F7BE03}"/>
            </c:ext>
          </c:extLst>
        </c:ser>
        <c:ser>
          <c:idx val="2"/>
          <c:order val="2"/>
          <c:tx>
            <c:strRef>
              <c:f>GRAFİK!$A$4</c:f>
              <c:strCache>
                <c:ptCount val="1"/>
                <c:pt idx="0">
                  <c:v>FEN VE TEKNOLOJİ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ORT.'!$C$62:$F$62</c:f>
              <c:numCache>
                <c:formatCode>0.00</c:formatCode>
                <c:ptCount val="4"/>
                <c:pt idx="0">
                  <c:v>49.19</c:v>
                </c:pt>
                <c:pt idx="1">
                  <c:v>43.46</c:v>
                </c:pt>
                <c:pt idx="2">
                  <c:v>54.52</c:v>
                </c:pt>
                <c:pt idx="3">
                  <c:v>54.05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BB0-43AA-AC0D-D07475F7BE03}"/>
            </c:ext>
          </c:extLst>
        </c:ser>
        <c:ser>
          <c:idx val="3"/>
          <c:order val="3"/>
          <c:tx>
            <c:strRef>
              <c:f>GRAFİK!$A$5</c:f>
              <c:strCache>
                <c:ptCount val="1"/>
                <c:pt idx="0">
                  <c:v>TC İNK. TAR.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ORT.'!$C$86:$F$86</c:f>
              <c:numCache>
                <c:formatCode>0.00</c:formatCode>
                <c:ptCount val="4"/>
                <c:pt idx="0">
                  <c:v>58.46</c:v>
                </c:pt>
                <c:pt idx="1">
                  <c:v>61.54</c:v>
                </c:pt>
                <c:pt idx="2">
                  <c:v>55</c:v>
                </c:pt>
                <c:pt idx="3">
                  <c:v>62.14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BB0-43AA-AC0D-D07475F7BE03}"/>
            </c:ext>
          </c:extLst>
        </c:ser>
        <c:ser>
          <c:idx val="4"/>
          <c:order val="4"/>
          <c:tx>
            <c:strRef>
              <c:f>GRAFİK!$A$6</c:f>
              <c:strCache>
                <c:ptCount val="1"/>
                <c:pt idx="0">
                  <c:v>İNGİLİZCE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ORT.'!$C$110:$F$110</c:f>
              <c:numCache>
                <c:formatCode>0.00</c:formatCode>
                <c:ptCount val="4"/>
                <c:pt idx="0">
                  <c:v>36.54</c:v>
                </c:pt>
                <c:pt idx="1">
                  <c:v>48.27</c:v>
                </c:pt>
                <c:pt idx="2">
                  <c:v>45.95</c:v>
                </c:pt>
                <c:pt idx="3">
                  <c:v>50.48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BB0-43AA-AC0D-D07475F7BE03}"/>
            </c:ext>
          </c:extLst>
        </c:ser>
        <c:ser>
          <c:idx val="5"/>
          <c:order val="5"/>
          <c:tx>
            <c:strRef>
              <c:f>GRAFİK!$A$7</c:f>
              <c:strCache>
                <c:ptCount val="1"/>
                <c:pt idx="0">
                  <c:v>DİN KÜLT. VE A.B.</c:v>
                </c:pt>
              </c:strCache>
            </c:strRef>
          </c:tx>
          <c:marker>
            <c:symbol val="none"/>
          </c:marker>
          <c:cat>
            <c:strRef>
              <c:f>GRAFİK!$B$1:$E$1</c:f>
              <c:strCache>
                <c:ptCount val="4"/>
                <c:pt idx="0">
                  <c:v>2013-2014 1.D.</c:v>
                </c:pt>
                <c:pt idx="1">
                  <c:v>2013-2014 2.D.</c:v>
                </c:pt>
                <c:pt idx="2">
                  <c:v>2014-2015 1.D.</c:v>
                </c:pt>
                <c:pt idx="3">
                  <c:v>2014-2015 2.D.</c:v>
                </c:pt>
              </c:strCache>
            </c:strRef>
          </c:cat>
          <c:val>
            <c:numRef>
              <c:f>'SON 3 YIL DERS ORT.'!$C$134:$F$134</c:f>
              <c:numCache>
                <c:formatCode>0.00</c:formatCode>
                <c:ptCount val="4"/>
                <c:pt idx="0">
                  <c:v>60.96</c:v>
                </c:pt>
                <c:pt idx="1">
                  <c:v>66.540000000000006</c:v>
                </c:pt>
                <c:pt idx="2">
                  <c:v>81.430000000000007</c:v>
                </c:pt>
                <c:pt idx="3">
                  <c:v>79.05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0BB0-43AA-AC0D-D07475F7B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933056"/>
        <c:axId val="142159232"/>
      </c:lineChart>
      <c:catAx>
        <c:axId val="141933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tr-TR"/>
          </a:p>
        </c:txPr>
        <c:crossAx val="142159232"/>
        <c:crosses val="autoZero"/>
        <c:auto val="1"/>
        <c:lblAlgn val="ctr"/>
        <c:lblOffset val="100"/>
        <c:noMultiLvlLbl val="0"/>
      </c:catAx>
      <c:valAx>
        <c:axId val="14215923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tr-TR"/>
          </a:p>
        </c:txPr>
        <c:crossAx val="141933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789768925943079"/>
          <c:y val="0.10883725490196078"/>
          <c:w val="0.23019957207607775"/>
          <c:h val="0.8224065359477124"/>
        </c:manualLayout>
      </c:layout>
      <c:overlay val="0"/>
      <c:txPr>
        <a:bodyPr/>
        <a:lstStyle/>
        <a:p>
          <a:pPr>
            <a:defRPr sz="1100"/>
          </a:pPr>
          <a:endParaRPr lang="tr-TR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G&#304;R&#304;&#350;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G&#304;R&#304;&#350;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G&#304;R&#304;&#350;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G&#304;R&#304;&#350;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G&#304;R&#304;&#350;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G&#304;R&#304;&#350;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G&#304;R&#304;&#350;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G&#304;R&#304;&#350;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G&#304;R&#304;&#350;!A1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G&#304;R&#304;&#350;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G&#304;R&#304;&#350;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G&#304;R&#304;&#350;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G&#304;R&#304;&#350;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G&#304;R&#304;&#350;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G&#304;R&#304;&#350;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G&#304;R&#304;&#350;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G&#304;R&#304;&#350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188119</xdr:colOff>
      <xdr:row>0</xdr:row>
      <xdr:rowOff>590550</xdr:rowOff>
    </xdr:to>
    <xdr:sp macro="" textlink="">
      <xdr:nvSpPr>
        <xdr:cNvPr id="5" name="Sol Ok 4">
          <a:hlinkClick xmlns:r="http://schemas.openxmlformats.org/officeDocument/2006/relationships" r:id="rId1"/>
        </xdr:cNvPr>
        <xdr:cNvSpPr/>
      </xdr:nvSpPr>
      <xdr:spPr>
        <a:xfrm>
          <a:off x="0" y="0"/>
          <a:ext cx="797719" cy="590550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r-TR" sz="1400">
              <a:solidFill>
                <a:srgbClr val="FF0000"/>
              </a:solidFill>
              <a:latin typeface="+mj-lt"/>
            </a:rPr>
            <a:t>GERİ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797719</xdr:colOff>
      <xdr:row>3</xdr:row>
      <xdr:rowOff>138112</xdr:rowOff>
    </xdr:to>
    <xdr:sp macro="" textlink="">
      <xdr:nvSpPr>
        <xdr:cNvPr id="2" name="Sol Ok 1">
          <a:hlinkClick xmlns:r="http://schemas.openxmlformats.org/officeDocument/2006/relationships" r:id="rId1"/>
        </xdr:cNvPr>
        <xdr:cNvSpPr/>
      </xdr:nvSpPr>
      <xdr:spPr>
        <a:xfrm>
          <a:off x="654844" y="202406"/>
          <a:ext cx="797719" cy="590550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r-TR" sz="1400">
              <a:solidFill>
                <a:srgbClr val="FF0000"/>
              </a:solidFill>
              <a:latin typeface="+mj-lt"/>
            </a:rPr>
            <a:t>GERİ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797719</xdr:colOff>
      <xdr:row>3</xdr:row>
      <xdr:rowOff>138112</xdr:rowOff>
    </xdr:to>
    <xdr:sp macro="" textlink="">
      <xdr:nvSpPr>
        <xdr:cNvPr id="2" name="Sol Ok 1">
          <a:hlinkClick xmlns:r="http://schemas.openxmlformats.org/officeDocument/2006/relationships" r:id="rId1"/>
        </xdr:cNvPr>
        <xdr:cNvSpPr/>
      </xdr:nvSpPr>
      <xdr:spPr>
        <a:xfrm>
          <a:off x="654844" y="202406"/>
          <a:ext cx="797719" cy="590550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r-TR" sz="1400">
              <a:solidFill>
                <a:srgbClr val="FF0000"/>
              </a:solidFill>
              <a:latin typeface="+mj-lt"/>
            </a:rPr>
            <a:t>GERİ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797719</xdr:colOff>
      <xdr:row>3</xdr:row>
      <xdr:rowOff>138112</xdr:rowOff>
    </xdr:to>
    <xdr:sp macro="" textlink="">
      <xdr:nvSpPr>
        <xdr:cNvPr id="2" name="Sol Ok 1">
          <a:hlinkClick xmlns:r="http://schemas.openxmlformats.org/officeDocument/2006/relationships" r:id="rId1"/>
        </xdr:cNvPr>
        <xdr:cNvSpPr/>
      </xdr:nvSpPr>
      <xdr:spPr>
        <a:xfrm>
          <a:off x="654844" y="202406"/>
          <a:ext cx="797719" cy="590550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r-TR" sz="1400">
              <a:solidFill>
                <a:srgbClr val="FF0000"/>
              </a:solidFill>
              <a:latin typeface="+mj-lt"/>
            </a:rPr>
            <a:t>GERİ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797719</xdr:colOff>
      <xdr:row>3</xdr:row>
      <xdr:rowOff>138112</xdr:rowOff>
    </xdr:to>
    <xdr:sp macro="" textlink="">
      <xdr:nvSpPr>
        <xdr:cNvPr id="12" name="Sol Ok 11">
          <a:hlinkClick xmlns:r="http://schemas.openxmlformats.org/officeDocument/2006/relationships" r:id="rId1"/>
        </xdr:cNvPr>
        <xdr:cNvSpPr/>
      </xdr:nvSpPr>
      <xdr:spPr>
        <a:xfrm>
          <a:off x="654844" y="202406"/>
          <a:ext cx="797719" cy="590550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r-TR" sz="1400">
              <a:solidFill>
                <a:srgbClr val="FF0000"/>
              </a:solidFill>
              <a:latin typeface="+mj-lt"/>
            </a:rPr>
            <a:t>GERİ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797719</xdr:colOff>
      <xdr:row>3</xdr:row>
      <xdr:rowOff>138112</xdr:rowOff>
    </xdr:to>
    <xdr:sp macro="" textlink="">
      <xdr:nvSpPr>
        <xdr:cNvPr id="3" name="Sol Ok 2">
          <a:hlinkClick xmlns:r="http://schemas.openxmlformats.org/officeDocument/2006/relationships" r:id="rId1"/>
        </xdr:cNvPr>
        <xdr:cNvSpPr/>
      </xdr:nvSpPr>
      <xdr:spPr>
        <a:xfrm>
          <a:off x="654844" y="202406"/>
          <a:ext cx="797719" cy="590550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r-TR" sz="1400">
              <a:solidFill>
                <a:srgbClr val="FF0000"/>
              </a:solidFill>
              <a:latin typeface="+mj-lt"/>
            </a:rPr>
            <a:t>GERİ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797719</xdr:colOff>
      <xdr:row>3</xdr:row>
      <xdr:rowOff>138112</xdr:rowOff>
    </xdr:to>
    <xdr:sp macro="" textlink="">
      <xdr:nvSpPr>
        <xdr:cNvPr id="2" name="Sol Ok 1">
          <a:hlinkClick xmlns:r="http://schemas.openxmlformats.org/officeDocument/2006/relationships" r:id="rId1"/>
        </xdr:cNvPr>
        <xdr:cNvSpPr/>
      </xdr:nvSpPr>
      <xdr:spPr>
        <a:xfrm>
          <a:off x="654844" y="202406"/>
          <a:ext cx="797719" cy="590550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r-TR" sz="1400">
              <a:solidFill>
                <a:srgbClr val="FF0000"/>
              </a:solidFill>
              <a:latin typeface="+mj-lt"/>
            </a:rPr>
            <a:t>GERİ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142875</xdr:colOff>
      <xdr:row>1</xdr:row>
      <xdr:rowOff>590550</xdr:rowOff>
    </xdr:to>
    <xdr:sp macro="" textlink="">
      <xdr:nvSpPr>
        <xdr:cNvPr id="3" name="Sol Ok 2">
          <a:hlinkClick xmlns:r="http://schemas.openxmlformats.org/officeDocument/2006/relationships" r:id="rId1"/>
        </xdr:cNvPr>
        <xdr:cNvSpPr/>
      </xdr:nvSpPr>
      <xdr:spPr>
        <a:xfrm>
          <a:off x="0" y="190500"/>
          <a:ext cx="797719" cy="590550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r-TR" sz="1400">
              <a:solidFill>
                <a:srgbClr val="FF0000"/>
              </a:solidFill>
              <a:latin typeface="+mj-lt"/>
            </a:rPr>
            <a:t>GERİ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188119</xdr:colOff>
      <xdr:row>3</xdr:row>
      <xdr:rowOff>142875</xdr:rowOff>
    </xdr:to>
    <xdr:sp macro="" textlink="">
      <xdr:nvSpPr>
        <xdr:cNvPr id="2" name="Sol Ok 1">
          <a:hlinkClick xmlns:r="http://schemas.openxmlformats.org/officeDocument/2006/relationships" r:id="rId1"/>
        </xdr:cNvPr>
        <xdr:cNvSpPr/>
      </xdr:nvSpPr>
      <xdr:spPr>
        <a:xfrm>
          <a:off x="0" y="190500"/>
          <a:ext cx="797719" cy="590550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r-TR" sz="1400">
              <a:solidFill>
                <a:srgbClr val="FF0000"/>
              </a:solidFill>
              <a:latin typeface="+mj-lt"/>
            </a:rPr>
            <a:t>GERİ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7</xdr:col>
      <xdr:colOff>232800</xdr:colOff>
      <xdr:row>16</xdr:row>
      <xdr:rowOff>40575</xdr:rowOff>
    </xdr:to>
    <xdr:graphicFrame macro="">
      <xdr:nvGraphicFramePr>
        <xdr:cNvPr id="2" name="Grafi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295275</xdr:colOff>
      <xdr:row>0</xdr:row>
      <xdr:rowOff>28575</xdr:rowOff>
    </xdr:from>
    <xdr:to>
      <xdr:col>14</xdr:col>
      <xdr:colOff>528075</xdr:colOff>
      <xdr:row>16</xdr:row>
      <xdr:rowOff>40575</xdr:rowOff>
    </xdr:to>
    <xdr:graphicFrame macro="">
      <xdr:nvGraphicFramePr>
        <xdr:cNvPr id="3" name="Grafik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295275</xdr:colOff>
      <xdr:row>16</xdr:row>
      <xdr:rowOff>95250</xdr:rowOff>
    </xdr:from>
    <xdr:to>
      <xdr:col>14</xdr:col>
      <xdr:colOff>528075</xdr:colOff>
      <xdr:row>32</xdr:row>
      <xdr:rowOff>107250</xdr:rowOff>
    </xdr:to>
    <xdr:graphicFrame macro="">
      <xdr:nvGraphicFramePr>
        <xdr:cNvPr id="4" name="Grafik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16</xdr:row>
      <xdr:rowOff>95250</xdr:rowOff>
    </xdr:from>
    <xdr:to>
      <xdr:col>7</xdr:col>
      <xdr:colOff>232800</xdr:colOff>
      <xdr:row>32</xdr:row>
      <xdr:rowOff>107250</xdr:rowOff>
    </xdr:to>
    <xdr:graphicFrame macro="">
      <xdr:nvGraphicFramePr>
        <xdr:cNvPr id="5" name="Grafik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33</xdr:row>
      <xdr:rowOff>47625</xdr:rowOff>
    </xdr:from>
    <xdr:to>
      <xdr:col>7</xdr:col>
      <xdr:colOff>232800</xdr:colOff>
      <xdr:row>49</xdr:row>
      <xdr:rowOff>59625</xdr:rowOff>
    </xdr:to>
    <xdr:graphicFrame macro="">
      <xdr:nvGraphicFramePr>
        <xdr:cNvPr id="10" name="Grafik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295275</xdr:colOff>
      <xdr:row>33</xdr:row>
      <xdr:rowOff>47625</xdr:rowOff>
    </xdr:from>
    <xdr:to>
      <xdr:col>14</xdr:col>
      <xdr:colOff>528075</xdr:colOff>
      <xdr:row>49</xdr:row>
      <xdr:rowOff>59625</xdr:rowOff>
    </xdr:to>
    <xdr:graphicFrame macro="">
      <xdr:nvGraphicFramePr>
        <xdr:cNvPr id="11" name="Grafik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295275</xdr:colOff>
      <xdr:row>49</xdr:row>
      <xdr:rowOff>114300</xdr:rowOff>
    </xdr:from>
    <xdr:to>
      <xdr:col>14</xdr:col>
      <xdr:colOff>528075</xdr:colOff>
      <xdr:row>65</xdr:row>
      <xdr:rowOff>126300</xdr:rowOff>
    </xdr:to>
    <xdr:graphicFrame macro="">
      <xdr:nvGraphicFramePr>
        <xdr:cNvPr id="12" name="Grafik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7</xdr:col>
      <xdr:colOff>232800</xdr:colOff>
      <xdr:row>65</xdr:row>
      <xdr:rowOff>126300</xdr:rowOff>
    </xdr:to>
    <xdr:graphicFrame macro="">
      <xdr:nvGraphicFramePr>
        <xdr:cNvPr id="13" name="Grafik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66</xdr:row>
      <xdr:rowOff>47625</xdr:rowOff>
    </xdr:from>
    <xdr:to>
      <xdr:col>7</xdr:col>
      <xdr:colOff>232800</xdr:colOff>
      <xdr:row>82</xdr:row>
      <xdr:rowOff>59625</xdr:rowOff>
    </xdr:to>
    <xdr:graphicFrame macro="">
      <xdr:nvGraphicFramePr>
        <xdr:cNvPr id="14" name="Grafik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295275</xdr:colOff>
      <xdr:row>66</xdr:row>
      <xdr:rowOff>47625</xdr:rowOff>
    </xdr:from>
    <xdr:to>
      <xdr:col>14</xdr:col>
      <xdr:colOff>528075</xdr:colOff>
      <xdr:row>82</xdr:row>
      <xdr:rowOff>59625</xdr:rowOff>
    </xdr:to>
    <xdr:graphicFrame macro="">
      <xdr:nvGraphicFramePr>
        <xdr:cNvPr id="15" name="Grafik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295275</xdr:colOff>
      <xdr:row>82</xdr:row>
      <xdr:rowOff>114300</xdr:rowOff>
    </xdr:from>
    <xdr:to>
      <xdr:col>14</xdr:col>
      <xdr:colOff>528075</xdr:colOff>
      <xdr:row>98</xdr:row>
      <xdr:rowOff>126300</xdr:rowOff>
    </xdr:to>
    <xdr:graphicFrame macro="">
      <xdr:nvGraphicFramePr>
        <xdr:cNvPr id="16" name="Grafik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82</xdr:row>
      <xdr:rowOff>114300</xdr:rowOff>
    </xdr:from>
    <xdr:to>
      <xdr:col>7</xdr:col>
      <xdr:colOff>232800</xdr:colOff>
      <xdr:row>98</xdr:row>
      <xdr:rowOff>126300</xdr:rowOff>
    </xdr:to>
    <xdr:graphicFrame macro="">
      <xdr:nvGraphicFramePr>
        <xdr:cNvPr id="17" name="Grafik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188119</xdr:colOff>
      <xdr:row>1</xdr:row>
      <xdr:rowOff>590550</xdr:rowOff>
    </xdr:to>
    <xdr:sp macro="" textlink="">
      <xdr:nvSpPr>
        <xdr:cNvPr id="4" name="Sol Ok 3">
          <a:hlinkClick xmlns:r="http://schemas.openxmlformats.org/officeDocument/2006/relationships" r:id="rId1"/>
        </xdr:cNvPr>
        <xdr:cNvSpPr/>
      </xdr:nvSpPr>
      <xdr:spPr>
        <a:xfrm>
          <a:off x="0" y="0"/>
          <a:ext cx="797719" cy="590550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r-TR" sz="1400">
              <a:solidFill>
                <a:srgbClr val="FF0000"/>
              </a:solidFill>
              <a:latin typeface="+mj-lt"/>
            </a:rPr>
            <a:t>GERİ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797719</xdr:colOff>
      <xdr:row>3</xdr:row>
      <xdr:rowOff>138112</xdr:rowOff>
    </xdr:to>
    <xdr:sp macro="" textlink="">
      <xdr:nvSpPr>
        <xdr:cNvPr id="2" name="Sol Ok 1">
          <a:hlinkClick xmlns:r="http://schemas.openxmlformats.org/officeDocument/2006/relationships" r:id="rId1"/>
        </xdr:cNvPr>
        <xdr:cNvSpPr/>
      </xdr:nvSpPr>
      <xdr:spPr>
        <a:xfrm>
          <a:off x="654844" y="202406"/>
          <a:ext cx="797719" cy="590550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r-TR" sz="1400">
              <a:solidFill>
                <a:srgbClr val="FF0000"/>
              </a:solidFill>
              <a:latin typeface="+mj-lt"/>
            </a:rPr>
            <a:t>GERİ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797719</xdr:colOff>
      <xdr:row>3</xdr:row>
      <xdr:rowOff>138112</xdr:rowOff>
    </xdr:to>
    <xdr:sp macro="" textlink="">
      <xdr:nvSpPr>
        <xdr:cNvPr id="2" name="Sol Ok 1">
          <a:hlinkClick xmlns:r="http://schemas.openxmlformats.org/officeDocument/2006/relationships" r:id="rId1"/>
        </xdr:cNvPr>
        <xdr:cNvSpPr/>
      </xdr:nvSpPr>
      <xdr:spPr>
        <a:xfrm>
          <a:off x="654844" y="202406"/>
          <a:ext cx="797719" cy="590550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r-TR" sz="1400">
              <a:solidFill>
                <a:srgbClr val="FF0000"/>
              </a:solidFill>
              <a:latin typeface="+mj-lt"/>
            </a:rPr>
            <a:t>GERİ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797719</xdr:colOff>
      <xdr:row>3</xdr:row>
      <xdr:rowOff>138112</xdr:rowOff>
    </xdr:to>
    <xdr:sp macro="" textlink="">
      <xdr:nvSpPr>
        <xdr:cNvPr id="2" name="Sol Ok 1">
          <a:hlinkClick xmlns:r="http://schemas.openxmlformats.org/officeDocument/2006/relationships" r:id="rId1"/>
        </xdr:cNvPr>
        <xdr:cNvSpPr/>
      </xdr:nvSpPr>
      <xdr:spPr>
        <a:xfrm>
          <a:off x="654844" y="202406"/>
          <a:ext cx="797719" cy="590550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r-TR" sz="1400">
              <a:solidFill>
                <a:srgbClr val="FF0000"/>
              </a:solidFill>
              <a:latin typeface="+mj-lt"/>
            </a:rPr>
            <a:t>GERİ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797719</xdr:colOff>
      <xdr:row>3</xdr:row>
      <xdr:rowOff>138112</xdr:rowOff>
    </xdr:to>
    <xdr:sp macro="" textlink="">
      <xdr:nvSpPr>
        <xdr:cNvPr id="2" name="Sol Ok 1">
          <a:hlinkClick xmlns:r="http://schemas.openxmlformats.org/officeDocument/2006/relationships" r:id="rId1"/>
        </xdr:cNvPr>
        <xdr:cNvSpPr/>
      </xdr:nvSpPr>
      <xdr:spPr>
        <a:xfrm>
          <a:off x="654844" y="202406"/>
          <a:ext cx="797719" cy="590550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r-TR" sz="1400">
              <a:solidFill>
                <a:srgbClr val="FF0000"/>
              </a:solidFill>
              <a:latin typeface="+mj-lt"/>
            </a:rPr>
            <a:t>GERİ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797719</xdr:colOff>
      <xdr:row>3</xdr:row>
      <xdr:rowOff>138112</xdr:rowOff>
    </xdr:to>
    <xdr:sp macro="" textlink="">
      <xdr:nvSpPr>
        <xdr:cNvPr id="2" name="Sol Ok 1">
          <a:hlinkClick xmlns:r="http://schemas.openxmlformats.org/officeDocument/2006/relationships" r:id="rId1"/>
        </xdr:cNvPr>
        <xdr:cNvSpPr/>
      </xdr:nvSpPr>
      <xdr:spPr>
        <a:xfrm>
          <a:off x="654844" y="202406"/>
          <a:ext cx="797719" cy="590550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r-TR" sz="1400">
              <a:solidFill>
                <a:srgbClr val="FF0000"/>
              </a:solidFill>
              <a:latin typeface="+mj-lt"/>
            </a:rPr>
            <a:t>GERİ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797719</xdr:colOff>
      <xdr:row>3</xdr:row>
      <xdr:rowOff>138112</xdr:rowOff>
    </xdr:to>
    <xdr:sp macro="" textlink="">
      <xdr:nvSpPr>
        <xdr:cNvPr id="2" name="Sol Ok 1">
          <a:hlinkClick xmlns:r="http://schemas.openxmlformats.org/officeDocument/2006/relationships" r:id="rId1"/>
        </xdr:cNvPr>
        <xdr:cNvSpPr/>
      </xdr:nvSpPr>
      <xdr:spPr>
        <a:xfrm>
          <a:off x="654844" y="202406"/>
          <a:ext cx="797719" cy="590550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r-TR" sz="1400">
              <a:solidFill>
                <a:srgbClr val="FF0000"/>
              </a:solidFill>
              <a:latin typeface="+mj-lt"/>
            </a:rPr>
            <a:t>GERİ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797719</xdr:colOff>
      <xdr:row>3</xdr:row>
      <xdr:rowOff>138112</xdr:rowOff>
    </xdr:to>
    <xdr:sp macro="" textlink="">
      <xdr:nvSpPr>
        <xdr:cNvPr id="2" name="Sol Ok 1">
          <a:hlinkClick xmlns:r="http://schemas.openxmlformats.org/officeDocument/2006/relationships" r:id="rId1"/>
        </xdr:cNvPr>
        <xdr:cNvSpPr/>
      </xdr:nvSpPr>
      <xdr:spPr>
        <a:xfrm>
          <a:off x="654844" y="202406"/>
          <a:ext cx="797719" cy="590550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r-TR" sz="1400">
              <a:solidFill>
                <a:srgbClr val="FF0000"/>
              </a:solidFill>
              <a:latin typeface="+mj-lt"/>
            </a:rPr>
            <a:t>GERİ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3" name="Tablo11314" displayName="Tablo11314" ref="B6:J22" headerRowDxfId="540" dataDxfId="538" totalsRowDxfId="536" headerRowBorderDxfId="539" tableBorderDxfId="537">
  <autoFilter ref="B6:J22"/>
  <tableColumns count="9">
    <tableColumn id="2" name="OKUL ADI" dataDxfId="535" totalsRowDxfId="534"/>
    <tableColumn id="3" name="1. DÖNEM" dataDxfId="533"/>
    <tableColumn id="11" name="2. DÖNEM" dataDxfId="532"/>
    <tableColumn id="4" name="1. DÖNEM2" dataDxfId="531" totalsRowDxfId="530"/>
    <tableColumn id="12" name="2. DÖNEM3" dataDxfId="529" totalsRowDxfId="528"/>
    <tableColumn id="5" name="1.DENEME" dataDxfId="527" totalsRowDxfId="526"/>
    <tableColumn id="13" name="2.DENEME" dataDxfId="525" totalsRowDxfId="524"/>
    <tableColumn id="1" name="3.DENEME" dataDxfId="523" totalsRowDxfId="522"/>
    <tableColumn id="6" name="1.DÖNEM" dataDxfId="521">
      <calculatedColumnFormula>'OKUL NOT ORTALAMA'!C6</calculatedColumnFormula>
    </tableColumn>
  </tableColumns>
  <tableStyleInfo name="TableStyleDark9" showFirstColumn="0" showLastColumn="0" showRowStripes="1" showColumnStripes="0"/>
</table>
</file>

<file path=xl/tables/table10.xml><?xml version="1.0" encoding="utf-8"?>
<table xmlns="http://schemas.openxmlformats.org/spreadsheetml/2006/main" id="4" name="Tablo15" displayName="Tablo15" ref="B6:O20" headerRowDxfId="331" dataDxfId="329" totalsRowDxfId="327" headerRowBorderDxfId="330" tableBorderDxfId="328">
  <sortState ref="B7:N19">
    <sortCondition ref="B6:B19"/>
  </sortState>
  <tableColumns count="14">
    <tableColumn id="2" name="OKUL ADI" dataDxfId="326" totalsRowDxfId="325"/>
    <tableColumn id="1" name="Sayısı" dataDxfId="324" totalsRowDxfId="323">
      <calculatedColumnFormula>Tablo15[[#This Row],[1. DÖNEM]]+Tablo15[[#This Row],[1. DÖNEM2]]+Tablo15[[#This Row],[1. DÖNEM3]]+Tablo15[[#This Row],[1. DÖNEM4]]+Tablo15[[#This Row],[1. DÖNEM5]]+Tablo15[[#This Row],[1. DÖNEM6]]</calculatedColumnFormula>
    </tableColumn>
    <tableColumn id="3" name="1. DÖNEM" dataDxfId="322">
      <calculatedColumnFormula>COUNTIF(ATATÜRK!$K$5:$K$200,"&lt;45")</calculatedColumnFormula>
    </tableColumn>
    <tableColumn id="11" name="2. DÖNEM" dataDxfId="321">
      <calculatedColumnFormula>COUNTIF(ATATÜRK!$L$5:$L$200,"&lt;45")</calculatedColumnFormula>
    </tableColumn>
    <tableColumn id="4" name="1. DÖNEM2" dataDxfId="320" totalsRowDxfId="319">
      <calculatedColumnFormula>COUNTIF(ATATÜRK!$K$5:$K$200,"&lt;55")-COUNTIF(ATATÜRK!$K$5:$K$200,"&lt;45")</calculatedColumnFormula>
    </tableColumn>
    <tableColumn id="12" name="2. DÖNEM3" dataDxfId="318" totalsRowDxfId="317">
      <calculatedColumnFormula>COUNTIF(ATATÜRK!$L$5:$L$200,"&lt;55")-COUNTIF(ATATÜRK!$L$5:$L$200,"&lt;45")</calculatedColumnFormula>
    </tableColumn>
    <tableColumn id="5" name="1. DÖNEM3" dataDxfId="316" totalsRowDxfId="315">
      <calculatedColumnFormula>COUNTIF(ATATÜRK!$K$5:$K$200,"&lt;70")-COUNTIF(ATATÜRK!$K$5:$K$200,"&lt;55")</calculatedColumnFormula>
    </tableColumn>
    <tableColumn id="13" name="2. DÖNEM4" dataDxfId="314" totalsRowDxfId="313">
      <calculatedColumnFormula>COUNTIF(ATATÜRK!$L$5:$L$200,"&lt;70")-COUNTIF(ATATÜRK!$L$5:$L$200,"&lt;55")</calculatedColumnFormula>
    </tableColumn>
    <tableColumn id="6" name="1. DÖNEM4" dataDxfId="312" totalsRowDxfId="311">
      <calculatedColumnFormula>COUNTIF(ATATÜRK!$K$5:$K$200,"&lt;85")-COUNTIF(ATATÜRK!$K$5:$K$200,"&lt;70")</calculatedColumnFormula>
    </tableColumn>
    <tableColumn id="14" name="2. DÖNEM5" dataDxfId="310" totalsRowDxfId="309">
      <calculatedColumnFormula>COUNTIF(ATATÜRK!$L$5:$L$200,"&lt;85")-COUNTIF(ATATÜRK!$L$5:$L$200,"&lt;70")</calculatedColumnFormula>
    </tableColumn>
    <tableColumn id="7" name="1. DÖNEM5" dataDxfId="308" totalsRowDxfId="307">
      <calculatedColumnFormula>COUNTIF(ATATÜRK!$K$5:$K$200,"&lt;99")-COUNTIF(ATATÜRK!$K$5:$K$200,"&lt;85")</calculatedColumnFormula>
    </tableColumn>
    <tableColumn id="15" name="2. DÖNEM6" dataDxfId="306" totalsRowDxfId="305">
      <calculatedColumnFormula>COUNTIF(ATATÜRK!$L$5:$L$200,"&lt;99")-COUNTIF(ATATÜRK!$L$5:$L$200,"&lt;85")</calculatedColumnFormula>
    </tableColumn>
    <tableColumn id="16" name="1. DÖNEM6" dataDxfId="304" totalsRowDxfId="303">
      <calculatedColumnFormula>COUNTIF(ATATÜRK!$K$5:$K$200,"=100")</calculatedColumnFormula>
    </tableColumn>
    <tableColumn id="8" name="2. DÖNEM7" totalsRowFunction="count" dataDxfId="302" totalsRowDxfId="301">
      <calculatedColumnFormula>COUNTIF(ATATÜRK!$L$5:$L$200,"=100")</calculatedColumnFormula>
    </tableColumn>
  </tableColumns>
  <tableStyleInfo name="TableStyleDark9" showFirstColumn="0" showLastColumn="0" showRowStripes="1" showColumnStripes="0"/>
</table>
</file>

<file path=xl/tables/table11.xml><?xml version="1.0" encoding="utf-8"?>
<table xmlns="http://schemas.openxmlformats.org/spreadsheetml/2006/main" id="5" name="Tablo156" displayName="Tablo156" ref="B25:O39" headerRowDxfId="300" dataDxfId="298" totalsRowDxfId="296" headerRowBorderDxfId="299" tableBorderDxfId="297">
  <sortState ref="B26:N38">
    <sortCondition ref="B6:B19"/>
  </sortState>
  <tableColumns count="14">
    <tableColumn id="2" name="OKUL ADI" dataDxfId="295" totalsRowDxfId="294"/>
    <tableColumn id="1" name="Sayısı" dataDxfId="293" totalsRowDxfId="292">
      <calculatedColumnFormula>Tablo156[[#This Row],[1. DÖNEM]]+Tablo156[[#This Row],[1. DÖNEM2]]+Tablo156[[#This Row],[1. DÖNEM3]]+Tablo156[[#This Row],[1. DÖNEM4]]+Tablo156[[#This Row],[1. DÖNEM5]]+Tablo156[[#This Row],[1. DÖNEM6]]</calculatedColumnFormula>
    </tableColumn>
    <tableColumn id="3" name="1. DÖNEM" dataDxfId="291">
      <calculatedColumnFormula>COUNTIF(ATATÜRK!$K$5:$K$200,"&lt;45")</calculatedColumnFormula>
    </tableColumn>
    <tableColumn id="11" name="2. DÖNEM" dataDxfId="290">
      <calculatedColumnFormula>COUNTIF(ATATÜRK!$L$5:$L$200,"&lt;45")</calculatedColumnFormula>
    </tableColumn>
    <tableColumn id="4" name="1. DÖNEM2" dataDxfId="289" totalsRowDxfId="288">
      <calculatedColumnFormula>COUNTIF(ATATÜRK!$K$5:$K$200,"&lt;55")-COUNTIF(ATATÜRK!$K$5:$K$200,"&lt;45")</calculatedColumnFormula>
    </tableColumn>
    <tableColumn id="12" name="2. DÖNEM3" dataDxfId="287" totalsRowDxfId="286">
      <calculatedColumnFormula>COUNTIF(ATATÜRK!$L$5:$L$200,"&lt;55")-COUNTIF(ATATÜRK!$L$5:$L$200,"&lt;45")</calculatedColumnFormula>
    </tableColumn>
    <tableColumn id="5" name="1. DÖNEM3" dataDxfId="285" totalsRowDxfId="284">
      <calculatedColumnFormula>COUNTIF(ATATÜRK!$K$5:$K$200,"&lt;70")-COUNTIF(ATATÜRK!$K$5:$K$200,"&lt;55")</calculatedColumnFormula>
    </tableColumn>
    <tableColumn id="13" name="2. DÖNEM4" dataDxfId="283" totalsRowDxfId="282">
      <calculatedColumnFormula>COUNTIF(ATATÜRK!$L$5:$L$200,"&lt;70")-COUNTIF(ATATÜRK!$L$5:$L$200,"&lt;55")</calculatedColumnFormula>
    </tableColumn>
    <tableColumn id="6" name="1. DÖNEM4" dataDxfId="281" totalsRowDxfId="280">
      <calculatedColumnFormula>COUNTIF(ATATÜRK!$K$5:$K$200,"&lt;85")-COUNTIF(ATATÜRK!$K$5:$K$200,"&lt;70")</calculatedColumnFormula>
    </tableColumn>
    <tableColumn id="14" name="2. DÖNEM5" dataDxfId="279" totalsRowDxfId="278">
      <calculatedColumnFormula>COUNTIF(ATATÜRK!$L$5:$L$200,"&lt;85")-COUNTIF(ATATÜRK!$L$5:$L$200,"&lt;70")</calculatedColumnFormula>
    </tableColumn>
    <tableColumn id="7" name="1. DÖNEM5" dataDxfId="277" totalsRowDxfId="276">
      <calculatedColumnFormula>COUNTIF(ATATÜRK!$K$5:$K$200,"&lt;99")-COUNTIF(ATATÜRK!$K$5:$K$200,"&lt;85")</calculatedColumnFormula>
    </tableColumn>
    <tableColumn id="15" name="2. DÖNEM6" dataDxfId="275" totalsRowDxfId="274">
      <calculatedColumnFormula>COUNTIF(ATATÜRK!$L$5:$L$200,"&lt;99")-COUNTIF(ATATÜRK!$L$5:$L$200,"&lt;85")</calculatedColumnFormula>
    </tableColumn>
    <tableColumn id="16" name="1. DÖNEM6" dataDxfId="273" totalsRowDxfId="272">
      <calculatedColumnFormula>COUNTIF(ATATÜRK!$K$5:$K$200,"=100")</calculatedColumnFormula>
    </tableColumn>
    <tableColumn id="8" name="2. DÖNEM7" totalsRowFunction="count" dataDxfId="271" totalsRowDxfId="270">
      <calculatedColumnFormula>COUNTIF(ATATÜRK!$L$5:$L$200,"=100")</calculatedColumnFormula>
    </tableColumn>
  </tableColumns>
  <tableStyleInfo name="TableStyleDark9" showFirstColumn="0" showLastColumn="0" showRowStripes="1" showColumnStripes="0"/>
</table>
</file>

<file path=xl/tables/table12.xml><?xml version="1.0" encoding="utf-8"?>
<table xmlns="http://schemas.openxmlformats.org/spreadsheetml/2006/main" id="7" name="Tablo158" displayName="Tablo158" ref="B44:O58" headerRowDxfId="269" dataDxfId="267" totalsRowDxfId="265" headerRowBorderDxfId="268" tableBorderDxfId="266">
  <sortState ref="B45:N57">
    <sortCondition ref="B6:B19"/>
  </sortState>
  <tableColumns count="14">
    <tableColumn id="2" name="OKUL ADI" dataDxfId="264" totalsRowDxfId="263"/>
    <tableColumn id="1" name="Sayısı" dataDxfId="262" totalsRowDxfId="261">
      <calculatedColumnFormula>Tablo158[[#This Row],[1. DÖNEM]]+Tablo158[[#This Row],[1. DÖNEM2]]+Tablo158[[#This Row],[1. DÖNEM3]]+Tablo158[[#This Row],[1. DÖNEM4]]+Tablo158[[#This Row],[1. DÖNEM5]]+Tablo158[[#This Row],[1. DÖNEM6]]</calculatedColumnFormula>
    </tableColumn>
    <tableColumn id="3" name="1. DÖNEM" dataDxfId="260">
      <calculatedColumnFormula>COUNTIF(ATATÜRK!$K$5:$K$200,"&lt;45")</calculatedColumnFormula>
    </tableColumn>
    <tableColumn id="11" name="2. DÖNEM" dataDxfId="259">
      <calculatedColumnFormula>COUNTIF(ATATÜRK!$L$5:$L$200,"&lt;45")</calculatedColumnFormula>
    </tableColumn>
    <tableColumn id="4" name="1. DÖNEM2" dataDxfId="258" totalsRowDxfId="257">
      <calculatedColumnFormula>COUNTIF(ATATÜRK!$K$5:$K$200,"&lt;55")-COUNTIF(ATATÜRK!$K$5:$K$200,"&lt;45")</calculatedColumnFormula>
    </tableColumn>
    <tableColumn id="12" name="2. DÖNEM3" dataDxfId="256" totalsRowDxfId="255">
      <calculatedColumnFormula>COUNTIF(ATATÜRK!$L$5:$L$200,"&lt;55")-COUNTIF(ATATÜRK!$L$5:$L$200,"&lt;45")</calculatedColumnFormula>
    </tableColumn>
    <tableColumn id="5" name="1. DÖNEM3" dataDxfId="254" totalsRowDxfId="253">
      <calculatedColumnFormula>COUNTIF(ATATÜRK!$K$5:$K$200,"&lt;70")-COUNTIF(ATATÜRK!$K$5:$K$200,"&lt;55")</calculatedColumnFormula>
    </tableColumn>
    <tableColumn id="13" name="2. DÖNEM4" dataDxfId="252" totalsRowDxfId="251">
      <calculatedColumnFormula>COUNTIF(ATATÜRK!$L$5:$L$200,"&lt;70")-COUNTIF(ATATÜRK!$L$5:$L$200,"&lt;55")</calculatedColumnFormula>
    </tableColumn>
    <tableColumn id="6" name="1. DÖNEM4" dataDxfId="250" totalsRowDxfId="249">
      <calculatedColumnFormula>COUNTIF(ATATÜRK!$K$5:$K$200,"&lt;85")-COUNTIF(ATATÜRK!$K$5:$K$200,"&lt;70")</calculatedColumnFormula>
    </tableColumn>
    <tableColumn id="14" name="2. DÖNEM5" dataDxfId="248" totalsRowDxfId="247">
      <calculatedColumnFormula>COUNTIF(ATATÜRK!$L$5:$L$200,"&lt;85")-COUNTIF(ATATÜRK!$L$5:$L$200,"&lt;70")</calculatedColumnFormula>
    </tableColumn>
    <tableColumn id="7" name="1. DÖNEM5" dataDxfId="246" totalsRowDxfId="245">
      <calculatedColumnFormula>COUNTIF(ATATÜRK!$K$5:$K$200,"&lt;99")-COUNTIF(ATATÜRK!$K$5:$K$200,"&lt;85")</calculatedColumnFormula>
    </tableColumn>
    <tableColumn id="15" name="2. DÖNEM6" dataDxfId="244" totalsRowDxfId="243">
      <calculatedColumnFormula>COUNTIF(ATATÜRK!$L$5:$L$200,"&lt;99")-COUNTIF(ATATÜRK!$L$5:$L$200,"&lt;85")</calculatedColumnFormula>
    </tableColumn>
    <tableColumn id="16" name="1. DÖNEM6" dataDxfId="242" totalsRowDxfId="241">
      <calculatedColumnFormula>COUNTIF(ATATÜRK!$K$5:$K$200,"=100")</calculatedColumnFormula>
    </tableColumn>
    <tableColumn id="8" name="2. DÖNEM7" totalsRowFunction="count" dataDxfId="240" totalsRowDxfId="239">
      <calculatedColumnFormula>COUNTIF(ATATÜRK!$L$5:$L$200,"=100")</calculatedColumnFormula>
    </tableColumn>
  </tableColumns>
  <tableStyleInfo name="TableStyleDark9" showFirstColumn="0" showLastColumn="0" showRowStripes="1" showColumnStripes="0"/>
</table>
</file>

<file path=xl/tables/table13.xml><?xml version="1.0" encoding="utf-8"?>
<table xmlns="http://schemas.openxmlformats.org/spreadsheetml/2006/main" id="8" name="Tablo159" displayName="Tablo159" ref="B63:O77" headerRowDxfId="238" dataDxfId="236" totalsRowDxfId="234" headerRowBorderDxfId="237" tableBorderDxfId="235">
  <sortState ref="B64:N76">
    <sortCondition ref="B6:B19"/>
  </sortState>
  <tableColumns count="14">
    <tableColumn id="2" name="OKUL ADI" dataDxfId="233" totalsRowDxfId="232"/>
    <tableColumn id="1" name="Sayısı" dataDxfId="231" totalsRowDxfId="230">
      <calculatedColumnFormula>Tablo159[[#This Row],[1. DÖNEM]]+Tablo159[[#This Row],[1. DÖNEM2]]+Tablo159[[#This Row],[1. DÖNEM3]]+Tablo159[[#This Row],[1. DÖNEM4]]+Tablo159[[#This Row],[1. DÖNEM5]]+Tablo159[[#This Row],[1. DÖNEM6]]</calculatedColumnFormula>
    </tableColumn>
    <tableColumn id="3" name="1. DÖNEM" dataDxfId="229">
      <calculatedColumnFormula>COUNTIF(ATATÜRK!$K$5:$K$200,"&lt;45")</calculatedColumnFormula>
    </tableColumn>
    <tableColumn id="11" name="2. DÖNEM" dataDxfId="228">
      <calculatedColumnFormula>COUNTIF(ATATÜRK!$L$5:$L$200,"&lt;45")</calculatedColumnFormula>
    </tableColumn>
    <tableColumn id="4" name="1. DÖNEM2" dataDxfId="227" totalsRowDxfId="226">
      <calculatedColumnFormula>COUNTIF(ATATÜRK!$K$5:$K$200,"&lt;55")-COUNTIF(ATATÜRK!$K$5:$K$200,"&lt;45")</calculatedColumnFormula>
    </tableColumn>
    <tableColumn id="12" name="2. DÖNEM3" dataDxfId="225" totalsRowDxfId="224">
      <calculatedColumnFormula>COUNTIF(ATATÜRK!$L$5:$L$200,"&lt;55")-COUNTIF(ATATÜRK!$L$5:$L$200,"&lt;45")</calculatedColumnFormula>
    </tableColumn>
    <tableColumn id="5" name="1. DÖNEM3" dataDxfId="223" totalsRowDxfId="222">
      <calculatedColumnFormula>COUNTIF(ATATÜRK!$K$5:$K$200,"&lt;70")-COUNTIF(ATATÜRK!$K$5:$K$200,"&lt;55")</calculatedColumnFormula>
    </tableColumn>
    <tableColumn id="13" name="2. DÖNEM4" dataDxfId="221" totalsRowDxfId="220">
      <calculatedColumnFormula>COUNTIF(ATATÜRK!$L$5:$L$200,"&lt;70")-COUNTIF(ATATÜRK!$L$5:$L$200,"&lt;55")</calculatedColumnFormula>
    </tableColumn>
    <tableColumn id="6" name="1. DÖNEM4" dataDxfId="219" totalsRowDxfId="218">
      <calculatedColumnFormula>COUNTIF(ATATÜRK!$K$5:$K$200,"&lt;85")-COUNTIF(ATATÜRK!$K$5:$K$200,"&lt;70")</calculatedColumnFormula>
    </tableColumn>
    <tableColumn id="14" name="2. DÖNEM5" dataDxfId="217" totalsRowDxfId="216">
      <calculatedColumnFormula>COUNTIF(ATATÜRK!$L$5:$L$200,"&lt;85")-COUNTIF(ATATÜRK!$L$5:$L$200,"&lt;70")</calculatedColumnFormula>
    </tableColumn>
    <tableColumn id="7" name="1. DÖNEM5" dataDxfId="215" totalsRowDxfId="214">
      <calculatedColumnFormula>COUNTIF(ATATÜRK!$K$5:$K$200,"&lt;99")-COUNTIF(ATATÜRK!$K$5:$K$200,"&lt;85")</calculatedColumnFormula>
    </tableColumn>
    <tableColumn id="15" name="2. DÖNEM6" dataDxfId="213" totalsRowDxfId="212">
      <calculatedColumnFormula>COUNTIF(ATATÜRK!$L$5:$L$200,"&lt;99")-COUNTIF(ATATÜRK!$L$5:$L$200,"&lt;85")</calculatedColumnFormula>
    </tableColumn>
    <tableColumn id="16" name="1. DÖNEM6" dataDxfId="211" totalsRowDxfId="210">
      <calculatedColumnFormula>COUNTIF(ATATÜRK!$K$5:$K$200,"=100")</calculatedColumnFormula>
    </tableColumn>
    <tableColumn id="8" name="2. DÖNEM7" totalsRowFunction="count" dataDxfId="209" totalsRowDxfId="208">
      <calculatedColumnFormula>COUNTIF(ATATÜRK!$L$5:$L$200,"=100")</calculatedColumnFormula>
    </tableColumn>
  </tableColumns>
  <tableStyleInfo name="TableStyleDark9" showFirstColumn="0" showLastColumn="0" showRowStripes="1" showColumnStripes="0"/>
</table>
</file>

<file path=xl/tables/table14.xml><?xml version="1.0" encoding="utf-8"?>
<table xmlns="http://schemas.openxmlformats.org/spreadsheetml/2006/main" id="9" name="Tablo1510" displayName="Tablo1510" ref="B82:O96" headerRowDxfId="207" dataDxfId="205" totalsRowDxfId="203" headerRowBorderDxfId="206" tableBorderDxfId="204">
  <sortState ref="B83:N95">
    <sortCondition ref="B6:B19"/>
  </sortState>
  <tableColumns count="14">
    <tableColumn id="2" name="OKUL ADI" dataDxfId="202" totalsRowDxfId="201"/>
    <tableColumn id="1" name="Sayısı" dataDxfId="200" totalsRowDxfId="199">
      <calculatedColumnFormula>Tablo1510[[#This Row],[1. DÖNEM]]+Tablo1510[[#This Row],[1. DÖNEM2]]+Tablo1510[[#This Row],[1. DÖNEM3]]+Tablo1510[[#This Row],[1. DÖNEM4]]+Tablo1510[[#This Row],[1. DÖNEM5]]+Tablo1510[[#This Row],[1. DÖNEM6]]</calculatedColumnFormula>
    </tableColumn>
    <tableColumn id="3" name="1. DÖNEM" dataDxfId="198">
      <calculatedColumnFormula>COUNTIF(ATATÜRK!$K$5:$K$200,"&lt;45")</calculatedColumnFormula>
    </tableColumn>
    <tableColumn id="11" name="2. DÖNEM" dataDxfId="197">
      <calculatedColumnFormula>COUNTIF(ATATÜRK!$L$5:$L$200,"&lt;45")</calculatedColumnFormula>
    </tableColumn>
    <tableColumn id="4" name="1. DÖNEM2" dataDxfId="196" totalsRowDxfId="195">
      <calculatedColumnFormula>COUNTIF(ATATÜRK!$K$5:$K$200,"&lt;55")-COUNTIF(ATATÜRK!$K$5:$K$200,"&lt;45")</calculatedColumnFormula>
    </tableColumn>
    <tableColumn id="12" name="2. DÖNEM3" dataDxfId="194" totalsRowDxfId="193">
      <calculatedColumnFormula>COUNTIF(ATATÜRK!$L$5:$L$200,"&lt;55")-COUNTIF(ATATÜRK!$L$5:$L$200,"&lt;45")</calculatedColumnFormula>
    </tableColumn>
    <tableColumn id="5" name="1. DÖNEM3" dataDxfId="192" totalsRowDxfId="191">
      <calculatedColumnFormula>COUNTIF(ATATÜRK!$K$5:$K$200,"&lt;70")-COUNTIF(ATATÜRK!$K$5:$K$200,"&lt;55")</calculatedColumnFormula>
    </tableColumn>
    <tableColumn id="13" name="2. DÖNEM4" dataDxfId="190" totalsRowDxfId="189">
      <calculatedColumnFormula>COUNTIF(ATATÜRK!$L$5:$L$200,"&lt;70")-COUNTIF(ATATÜRK!$L$5:$L$200,"&lt;55")</calculatedColumnFormula>
    </tableColumn>
    <tableColumn id="6" name="1. DÖNEM4" dataDxfId="188" totalsRowDxfId="187">
      <calculatedColumnFormula>COUNTIF(ATATÜRK!$K$5:$K$200,"&lt;85")-COUNTIF(ATATÜRK!$K$5:$K$200,"&lt;70")</calculatedColumnFormula>
    </tableColumn>
    <tableColumn id="14" name="2. DÖNEM5" dataDxfId="186" totalsRowDxfId="185">
      <calculatedColumnFormula>COUNTIF(ATATÜRK!$L$5:$L$200,"&lt;85")-COUNTIF(ATATÜRK!$L$5:$L$200,"&lt;70")</calculatedColumnFormula>
    </tableColumn>
    <tableColumn id="7" name="1. DÖNEM5" dataDxfId="184" totalsRowDxfId="183">
      <calculatedColumnFormula>COUNTIF(ATATÜRK!$K$5:$K$200,"&lt;99")-COUNTIF(ATATÜRK!$K$5:$K$200,"&lt;85")</calculatedColumnFormula>
    </tableColumn>
    <tableColumn id="15" name="2. DÖNEM6" dataDxfId="182" totalsRowDxfId="181">
      <calculatedColumnFormula>COUNTIF(ATATÜRK!$L$5:$L$200,"&lt;99")-COUNTIF(ATATÜRK!$L$5:$L$200,"&lt;85")</calculatedColumnFormula>
    </tableColumn>
    <tableColumn id="16" name="1. DÖNEM6" dataDxfId="180" totalsRowDxfId="179">
      <calculatedColumnFormula>COUNTIF(ATATÜRK!$K$5:$K$200,"=100")</calculatedColumnFormula>
    </tableColumn>
    <tableColumn id="8" name="2. DÖNEM7" totalsRowFunction="count" dataDxfId="178" totalsRowDxfId="177">
      <calculatedColumnFormula>COUNTIF(ATATÜRK!$L$5:$L$200,"=100")</calculatedColumnFormula>
    </tableColumn>
  </tableColumns>
  <tableStyleInfo name="TableStyleDark9" showFirstColumn="0" showLastColumn="0" showRowStripes="1" showColumnStripes="0"/>
</table>
</file>

<file path=xl/tables/table15.xml><?xml version="1.0" encoding="utf-8"?>
<table xmlns="http://schemas.openxmlformats.org/spreadsheetml/2006/main" id="10" name="Tablo1511" displayName="Tablo1511" ref="B101:O115" headerRowDxfId="176" dataDxfId="174" totalsRowDxfId="172" headerRowBorderDxfId="175" tableBorderDxfId="173">
  <sortState ref="B102:N114">
    <sortCondition ref="B6:B19"/>
  </sortState>
  <tableColumns count="14">
    <tableColumn id="2" name="OKUL ADI" dataDxfId="171" totalsRowDxfId="170"/>
    <tableColumn id="1" name="Sayısı" dataDxfId="169" totalsRowDxfId="168">
      <calculatedColumnFormula>Tablo1511[[#This Row],[1. DÖNEM]]+Tablo1511[[#This Row],[1. DÖNEM2]]+Tablo1511[[#This Row],[1. DÖNEM3]]+Tablo1511[[#This Row],[1. DÖNEM4]]+Tablo1511[[#This Row],[1. DÖNEM5]]+Tablo1511[[#This Row],[1. DÖNEM6]]</calculatedColumnFormula>
    </tableColumn>
    <tableColumn id="3" name="1. DÖNEM" dataDxfId="167">
      <calculatedColumnFormula>COUNTIF(ATATÜRK!$K$5:$K$200,"&lt;45")</calculatedColumnFormula>
    </tableColumn>
    <tableColumn id="11" name="2. DÖNEM" dataDxfId="166">
      <calculatedColumnFormula>COUNTIF(ATATÜRK!$L$5:$L$200,"&lt;45")</calculatedColumnFormula>
    </tableColumn>
    <tableColumn id="4" name="1. DÖNEM2" dataDxfId="165" totalsRowDxfId="164">
      <calculatedColumnFormula>COUNTIF(ATATÜRK!$K$5:$K$200,"&lt;55")-COUNTIF(ATATÜRK!$K$5:$K$200,"&lt;45")</calculatedColumnFormula>
    </tableColumn>
    <tableColumn id="12" name="2. DÖNEM3" dataDxfId="163" totalsRowDxfId="162">
      <calculatedColumnFormula>COUNTIF(ATATÜRK!$L$5:$L$200,"&lt;55")-COUNTIF(ATATÜRK!$L$5:$L$200,"&lt;45")</calculatedColumnFormula>
    </tableColumn>
    <tableColumn id="5" name="1. DÖNEM3" dataDxfId="161" totalsRowDxfId="160">
      <calculatedColumnFormula>COUNTIF(ATATÜRK!$K$5:$K$200,"&lt;70")-COUNTIF(ATATÜRK!$K$5:$K$200,"&lt;55")</calculatedColumnFormula>
    </tableColumn>
    <tableColumn id="13" name="2. DÖNEM4" dataDxfId="159" totalsRowDxfId="158">
      <calculatedColumnFormula>COUNTIF(ATATÜRK!$L$5:$L$200,"&lt;70")-COUNTIF(ATATÜRK!$L$5:$L$200,"&lt;55")</calculatedColumnFormula>
    </tableColumn>
    <tableColumn id="6" name="1. DÖNEM4" dataDxfId="157" totalsRowDxfId="156">
      <calculatedColumnFormula>COUNTIF(ATATÜRK!$K$5:$K$200,"&lt;85")-COUNTIF(ATATÜRK!$K$5:$K$200,"&lt;70")</calculatedColumnFormula>
    </tableColumn>
    <tableColumn id="14" name="2. DÖNEM5" dataDxfId="155" totalsRowDxfId="154">
      <calculatedColumnFormula>COUNTIF(ATATÜRK!$L$5:$L$200,"&lt;85")-COUNTIF(ATATÜRK!$L$5:$L$200,"&lt;70")</calculatedColumnFormula>
    </tableColumn>
    <tableColumn id="7" name="1. DÖNEM5" dataDxfId="153" totalsRowDxfId="152">
      <calculatedColumnFormula>COUNTIF(ATATÜRK!$K$5:$K$200,"&lt;99")-COUNTIF(ATATÜRK!$K$5:$K$200,"&lt;85")</calculatedColumnFormula>
    </tableColumn>
    <tableColumn id="15" name="2. DÖNEM6" dataDxfId="151" totalsRowDxfId="150">
      <calculatedColumnFormula>COUNTIF(ATATÜRK!$L$5:$L$200,"&lt;99")-COUNTIF(ATATÜRK!$L$5:$L$200,"&lt;85")</calculatedColumnFormula>
    </tableColumn>
    <tableColumn id="16" name="1. DÖNEM6" dataDxfId="149" totalsRowDxfId="148">
      <calculatedColumnFormula>COUNTIF(ATATÜRK!$K$5:$K$200,"=100")</calculatedColumnFormula>
    </tableColumn>
    <tableColumn id="8" name="2. DÖNEM7" totalsRowFunction="count" dataDxfId="147" totalsRowDxfId="146">
      <calculatedColumnFormula>COUNTIF(ATATÜRK!$L$5:$L$200,"=100")</calculatedColumnFormula>
    </tableColumn>
  </tableColumns>
  <tableStyleInfo name="TableStyleDark9" showFirstColumn="0" showLastColumn="0" showRowStripes="1" showColumnStripes="0"/>
</table>
</file>

<file path=xl/tables/table16.xml><?xml version="1.0" encoding="utf-8"?>
<table xmlns="http://schemas.openxmlformats.org/spreadsheetml/2006/main" id="2" name="Tablo13" displayName="Tablo13" ref="B3:E17" headerRowDxfId="145" dataDxfId="143" totalsRowDxfId="141" headerRowBorderDxfId="144" tableBorderDxfId="142">
  <autoFilter ref="B3:E17"/>
  <tableColumns count="4">
    <tableColumn id="2" name="OKUL ADI" dataDxfId="140" totalsRowDxfId="139"/>
    <tableColumn id="18" name="1.DÖNEM _x000a_ORTAK SINAV PUANI _x000a_(OSP1)" dataDxfId="138" totalsRowDxfId="137"/>
    <tableColumn id="19" name="2.DÖNEM _x000a_ORTAK SINAV PUANI_x000a_(OSP2)" dataDxfId="136" totalsRowDxfId="135"/>
    <tableColumn id="3" name="YERLEŞTİRMEYE _x000a_ESAS PUAN_x000a_(YEP)" dataDxfId="134" totalsRowDxfId="133"/>
  </tableColumns>
  <tableStyleInfo name="TableStyleDark9" showFirstColumn="0" showLastColumn="0" showRowStripes="1" showColumnStripes="0"/>
</table>
</file>

<file path=xl/tables/table17.xml><?xml version="1.0" encoding="utf-8"?>
<table xmlns="http://schemas.openxmlformats.org/spreadsheetml/2006/main" id="3" name="Tablo134" displayName="Tablo134" ref="B4:H544" headerRowDxfId="132" dataDxfId="130" totalsRowDxfId="128" headerRowBorderDxfId="131" tableBorderDxfId="129">
  <autoFilter ref="B4:H544"/>
  <sortState ref="B5:H544">
    <sortCondition descending="1" ref="F4:F544"/>
  </sortState>
  <tableColumns count="7">
    <tableColumn id="2" name="OKUL ADI" dataDxfId="127" totalsRowDxfId="126">
      <calculatedColumnFormula>ÇAĞIRKAN!B5</calculatedColumnFormula>
    </tableColumn>
    <tableColumn id="5" name="SINIFI" dataDxfId="125" totalsRowDxfId="124">
      <calculatedColumnFormula>ÇAĞIRKAN!C5</calculatedColumnFormula>
    </tableColumn>
    <tableColumn id="4" name="ADI" dataDxfId="123" totalsRowDxfId="122">
      <calculatedColumnFormula>ÇAĞIRKAN!E5</calculatedColumnFormula>
    </tableColumn>
    <tableColumn id="1" name="SOYADI" dataDxfId="121" totalsRowDxfId="120">
      <calculatedColumnFormula>ÇAĞIRKAN!F5</calculatedColumnFormula>
    </tableColumn>
    <tableColumn id="18" name="1.DÖNEM _x000a_ORTAK SINAV PUANI _x000a_(OSP1)" dataDxfId="119" totalsRowDxfId="118">
      <calculatedColumnFormula>ÇAĞIRKAN!AB5</calculatedColumnFormula>
    </tableColumn>
    <tableColumn id="19" name="2.DÖNEM _x000a_ORTAK SINAV PUANI_x000a_(OSP2)" dataDxfId="117" totalsRowDxfId="116">
      <calculatedColumnFormula>ÇAĞIRKAN!AC5</calculatedColumnFormula>
    </tableColumn>
    <tableColumn id="3" name="YERLEŞTİRMEYE _x000a_ESAS PUAN_x000a_(YEP)" dataDxfId="115" totalsRowDxfId="114">
      <calculatedColumnFormula>ÇAĞIRKAN!AE5</calculatedColumnFormula>
    </tableColumn>
  </tableColumns>
  <tableStyleInfo name="TableStyleDark9" showFirstColumn="0" showLastColumn="0" showRowStripes="1" showColumnStripes="0"/>
</table>
</file>

<file path=xl/tables/table18.xml><?xml version="1.0" encoding="utf-8"?>
<table xmlns="http://schemas.openxmlformats.org/spreadsheetml/2006/main" id="22" name="Tablo1131823" displayName="Tablo1131823" ref="B125:J141" headerRowDxfId="113" totalsRowDxfId="110" headerRowBorderDxfId="112" tableBorderDxfId="111">
  <autoFilter ref="B125:J141"/>
  <tableColumns count="9">
    <tableColumn id="2" name="OKUL ADI" dataDxfId="109" totalsRowDxfId="108"/>
    <tableColumn id="3" name="1. DÖNEM" dataDxfId="107"/>
    <tableColumn id="11" name="2. DÖNEM" dataDxfId="4"/>
    <tableColumn id="4" name="1. DÖNEM2" dataDxfId="106" totalsRowDxfId="105"/>
    <tableColumn id="12" name="2. DÖNEM3" dataDxfId="3" totalsRowDxfId="104"/>
    <tableColumn id="5" name="1.DENEME" dataDxfId="103" totalsRowDxfId="102"/>
    <tableColumn id="13" name="2.DENEME" dataDxfId="2" totalsRowDxfId="101"/>
    <tableColumn id="1" name="3.DENEME" dataDxfId="1" totalsRowDxfId="100"/>
    <tableColumn id="6" name="1.DÖNEM" dataDxfId="0" totalsRowDxfId="99">
      <calculatedColumnFormula>'OKUL NOT ORTALAMA'!R6</calculatedColumnFormula>
    </tableColumn>
  </tableColumns>
  <tableStyleInfo name="TableStyleDark9" showFirstColumn="0" showLastColumn="0" showRowStripes="1" showColumnStripes="0"/>
</table>
</file>

<file path=xl/tables/table19.xml><?xml version="1.0" encoding="utf-8"?>
<table xmlns="http://schemas.openxmlformats.org/spreadsheetml/2006/main" id="21" name="Tablo1131822" displayName="Tablo1131822" ref="B101:J117" headerRowDxfId="98" totalsRowDxfId="95" headerRowBorderDxfId="97" tableBorderDxfId="96">
  <autoFilter ref="B101:J117"/>
  <tableColumns count="9">
    <tableColumn id="2" name="OKUL ADI" dataDxfId="94" totalsRowDxfId="93"/>
    <tableColumn id="3" name="1. DÖNEM" dataDxfId="92"/>
    <tableColumn id="11" name="2. DÖNEM" dataDxfId="9"/>
    <tableColumn id="4" name="1. DÖNEM2" dataDxfId="91" totalsRowDxfId="90"/>
    <tableColumn id="12" name="2. DÖNEM3" dataDxfId="8" totalsRowDxfId="89"/>
    <tableColumn id="5" name="1.DENEME" dataDxfId="88" totalsRowDxfId="87"/>
    <tableColumn id="13" name="2.DENEME" dataDxfId="7" totalsRowDxfId="86"/>
    <tableColumn id="1" name="3.DENEME" dataDxfId="6" totalsRowDxfId="85"/>
    <tableColumn id="6" name="1.DÖNEM" dataDxfId="5" totalsRowDxfId="84">
      <calculatedColumnFormula>'OKUL NOT ORTALAMA'!O6</calculatedColumnFormula>
    </tableColumn>
  </tableColumns>
  <tableStyleInfo name="TableStyleDark9" showFirstColumn="0" showLastColumn="0" showRowStripes="1" showColumnStripes="0"/>
</table>
</file>

<file path=xl/tables/table2.xml><?xml version="1.0" encoding="utf-8"?>
<table xmlns="http://schemas.openxmlformats.org/spreadsheetml/2006/main" id="14" name="Tablo1131815" displayName="Tablo1131815" ref="B30:J46" headerRowDxfId="520" dataDxfId="518" totalsRowDxfId="516" headerRowBorderDxfId="519" tableBorderDxfId="517">
  <autoFilter ref="B30:J46"/>
  <tableColumns count="9">
    <tableColumn id="2" name="OKUL ADI" dataDxfId="515" totalsRowDxfId="514"/>
    <tableColumn id="3" name="1. DÖNEM" dataDxfId="513"/>
    <tableColumn id="11" name="2. DÖNEM" dataDxfId="512"/>
    <tableColumn id="4" name="1. DÖNEM2" dataDxfId="511" totalsRowDxfId="510"/>
    <tableColumn id="12" name="2. DÖNEM3" dataDxfId="509" totalsRowDxfId="508"/>
    <tableColumn id="5" name="1.DENEME" dataDxfId="507" totalsRowDxfId="506"/>
    <tableColumn id="13" name="2.DENEME" dataDxfId="505" totalsRowDxfId="504"/>
    <tableColumn id="1" name="3.DENEME" dataDxfId="503" totalsRowDxfId="502"/>
    <tableColumn id="6" name="1.DÖNEM" dataDxfId="501" totalsRowDxfId="500">
      <calculatedColumnFormula>'OKUL NOT ORTALAMA'!F6</calculatedColumnFormula>
    </tableColumn>
  </tableColumns>
  <tableStyleInfo name="TableStyleDark9" showFirstColumn="0" showLastColumn="0" showRowStripes="1" showColumnStripes="0"/>
</table>
</file>

<file path=xl/tables/table20.xml><?xml version="1.0" encoding="utf-8"?>
<table xmlns="http://schemas.openxmlformats.org/spreadsheetml/2006/main" id="20" name="Tablo1131821" displayName="Tablo1131821" ref="B77:J93" headerRowDxfId="83" totalsRowDxfId="80" headerRowBorderDxfId="82" tableBorderDxfId="81">
  <autoFilter ref="B77:J93"/>
  <tableColumns count="9">
    <tableColumn id="2" name="OKUL ADI" dataDxfId="79" totalsRowDxfId="78"/>
    <tableColumn id="3" name="1. DÖNEM" dataDxfId="77"/>
    <tableColumn id="11" name="2. DÖNEM" dataDxfId="14"/>
    <tableColumn id="4" name="1. DÖNEM2" dataDxfId="76" totalsRowDxfId="75"/>
    <tableColumn id="12" name="2. DÖNEM3" dataDxfId="13" totalsRowDxfId="74"/>
    <tableColumn id="5" name="1.DENEME" dataDxfId="73" totalsRowDxfId="72"/>
    <tableColumn id="13" name="2.DENEME" dataDxfId="12" totalsRowDxfId="71"/>
    <tableColumn id="1" name="3.DENEME" dataDxfId="11" totalsRowDxfId="70"/>
    <tableColumn id="6" name="1.DÖNEM" dataDxfId="10" totalsRowDxfId="69">
      <calculatedColumnFormula>'OKUL NOT ORTALAMA'!L6</calculatedColumnFormula>
    </tableColumn>
  </tableColumns>
  <tableStyleInfo name="TableStyleDark9" showFirstColumn="0" showLastColumn="0" showRowStripes="1" showColumnStripes="0"/>
</table>
</file>

<file path=xl/tables/table21.xml><?xml version="1.0" encoding="utf-8"?>
<table xmlns="http://schemas.openxmlformats.org/spreadsheetml/2006/main" id="19" name="Tablo1131820" displayName="Tablo1131820" ref="B53:J69" headerRowDxfId="68" totalsRowDxfId="65" headerRowBorderDxfId="67" tableBorderDxfId="66">
  <autoFilter ref="B53:J69"/>
  <tableColumns count="9">
    <tableColumn id="2" name="OKUL ADI" dataDxfId="64" totalsRowDxfId="63"/>
    <tableColumn id="3" name="1. DÖNEM" dataDxfId="62"/>
    <tableColumn id="11" name="2. DÖNEM" dataDxfId="19"/>
    <tableColumn id="4" name="1. DÖNEM2" dataDxfId="61" totalsRowDxfId="60"/>
    <tableColumn id="12" name="2. DÖNEM3" dataDxfId="18" totalsRowDxfId="59"/>
    <tableColumn id="5" name="1.DENEME" dataDxfId="58" totalsRowDxfId="57"/>
    <tableColumn id="13" name="2.DENEME" dataDxfId="17" totalsRowDxfId="56"/>
    <tableColumn id="1" name="3.DENEME" dataDxfId="16" totalsRowDxfId="55"/>
    <tableColumn id="6" name="1.DÖNEM" dataDxfId="15" totalsRowDxfId="54">
      <calculatedColumnFormula>'OKUL NOT ORTALAMA'!I6</calculatedColumnFormula>
    </tableColumn>
  </tableColumns>
  <tableStyleInfo name="TableStyleDark9" showFirstColumn="0" showLastColumn="0" showRowStripes="1" showColumnStripes="0"/>
</table>
</file>

<file path=xl/tables/table22.xml><?xml version="1.0" encoding="utf-8"?>
<table xmlns="http://schemas.openxmlformats.org/spreadsheetml/2006/main" id="17" name="Tablo11318" displayName="Tablo11318" ref="B29:J45" headerRowDxfId="53" totalsRowDxfId="50" headerRowBorderDxfId="52" tableBorderDxfId="51">
  <autoFilter ref="B29:J45"/>
  <tableColumns count="9">
    <tableColumn id="2" name="OKUL ADI" dataDxfId="49" totalsRowDxfId="48"/>
    <tableColumn id="3" name="1. DÖNEM" dataDxfId="47"/>
    <tableColumn id="11" name="2. DÖNEM" dataDxfId="24"/>
    <tableColumn id="4" name="1. DÖNEM2" dataDxfId="46" totalsRowDxfId="45"/>
    <tableColumn id="12" name="2. DÖNEM3" dataDxfId="23" totalsRowDxfId="44"/>
    <tableColumn id="5" name="1.DENEME" dataDxfId="43" totalsRowDxfId="42"/>
    <tableColumn id="13" name="2.DENEME" dataDxfId="22" totalsRowDxfId="41"/>
    <tableColumn id="1" name="3.DENEME" dataDxfId="21" totalsRowDxfId="40"/>
    <tableColumn id="6" name="1.DÖNEM" dataDxfId="20" totalsRowDxfId="39">
      <calculatedColumnFormula>'OKUL NOT ORTALAMA'!F6</calculatedColumnFormula>
    </tableColumn>
  </tableColumns>
  <tableStyleInfo name="TableStyleDark9" showFirstColumn="0" showLastColumn="0" showRowStripes="1" showColumnStripes="0"/>
</table>
</file>

<file path=xl/tables/table23.xml><?xml version="1.0" encoding="utf-8"?>
<table xmlns="http://schemas.openxmlformats.org/spreadsheetml/2006/main" id="12" name="Tablo113" displayName="Tablo113" ref="B5:J21" headerRowDxfId="38" dataDxfId="36" totalsRowDxfId="34" headerRowBorderDxfId="37" tableBorderDxfId="35">
  <autoFilter ref="B5:J21"/>
  <tableColumns count="9">
    <tableColumn id="2" name="OKUL ADI" dataDxfId="29"/>
    <tableColumn id="3" name="1. DÖNEM" dataDxfId="30"/>
    <tableColumn id="11" name="2. DÖNEM" dataDxfId="32"/>
    <tableColumn id="4" name="1. DÖNEM2" dataDxfId="31"/>
    <tableColumn id="12" name="2. DÖNEM3" dataDxfId="28"/>
    <tableColumn id="5" name="1.DENEME" dataDxfId="27"/>
    <tableColumn id="13" name="2.DENEME" dataDxfId="26"/>
    <tableColumn id="1" name="3.DENEME" dataDxfId="25"/>
    <tableColumn id="6" name="1.DÖNEM" dataDxfId="33">
      <calculatedColumnFormula>'OKUL NOT ORTALAMA'!C6</calculatedColumnFormula>
    </tableColumn>
  </tableColumns>
  <tableStyleInfo name="TableStyleDark9" showFirstColumn="0" showLastColumn="0" showRowStripes="1" showColumnStripes="0"/>
</table>
</file>

<file path=xl/tables/table3.xml><?xml version="1.0" encoding="utf-8"?>
<table xmlns="http://schemas.openxmlformats.org/spreadsheetml/2006/main" id="15" name="Tablo113182016" displayName="Tablo113182016" ref="B54:J70" headerRowDxfId="499" dataDxfId="497" totalsRowDxfId="495" headerRowBorderDxfId="498" tableBorderDxfId="496">
  <autoFilter ref="B54:J70"/>
  <tableColumns count="9">
    <tableColumn id="2" name="OKUL ADI" dataDxfId="494" totalsRowDxfId="493"/>
    <tableColumn id="3" name="1. DÖNEM" dataDxfId="492"/>
    <tableColumn id="11" name="2. DÖNEM" dataDxfId="491"/>
    <tableColumn id="4" name="1. DÖNEM2" dataDxfId="490" totalsRowDxfId="489"/>
    <tableColumn id="12" name="2. DÖNEM3" dataDxfId="488" totalsRowDxfId="487"/>
    <tableColumn id="5" name="1.DENEME" dataDxfId="486" totalsRowDxfId="485"/>
    <tableColumn id="13" name="2.DENEME" dataDxfId="484" totalsRowDxfId="483"/>
    <tableColumn id="1" name="3.DENEME" dataDxfId="482" totalsRowDxfId="481"/>
    <tableColumn id="6" name="1.DÖNEM" dataDxfId="480" totalsRowDxfId="479">
      <calculatedColumnFormula>'OKUL NOT ORTALAMA'!I6</calculatedColumnFormula>
    </tableColumn>
  </tableColumns>
  <tableStyleInfo name="TableStyleDark9" showFirstColumn="0" showLastColumn="0" showRowStripes="1" showColumnStripes="0"/>
</table>
</file>

<file path=xl/tables/table4.xml><?xml version="1.0" encoding="utf-8"?>
<table xmlns="http://schemas.openxmlformats.org/spreadsheetml/2006/main" id="16" name="Tablo113182117" displayName="Tablo113182117" ref="B78:J94" headerRowDxfId="478" dataDxfId="476" totalsRowDxfId="474" headerRowBorderDxfId="477" tableBorderDxfId="475">
  <autoFilter ref="B78:J94"/>
  <tableColumns count="9">
    <tableColumn id="2" name="OKUL ADI" dataDxfId="473" totalsRowDxfId="472"/>
    <tableColumn id="3" name="1. DÖNEM" dataDxfId="471"/>
    <tableColumn id="11" name="2. DÖNEM" dataDxfId="470"/>
    <tableColumn id="4" name="1. DÖNEM2" dataDxfId="469" totalsRowDxfId="468"/>
    <tableColumn id="12" name="2. DÖNEM3" dataDxfId="467" totalsRowDxfId="466"/>
    <tableColumn id="5" name="1.DENEME" dataDxfId="465" totalsRowDxfId="464"/>
    <tableColumn id="13" name="2.DENEME" dataDxfId="463" totalsRowDxfId="462"/>
    <tableColumn id="1" name="3.DENEME" dataDxfId="461" totalsRowDxfId="460"/>
    <tableColumn id="6" name="1.DÖNEM" dataDxfId="459" totalsRowDxfId="458">
      <calculatedColumnFormula>'OKUL NOT ORTALAMA'!L6</calculatedColumnFormula>
    </tableColumn>
  </tableColumns>
  <tableStyleInfo name="TableStyleDark9" showFirstColumn="0" showLastColumn="0" showRowStripes="1" showColumnStripes="0"/>
</table>
</file>

<file path=xl/tables/table5.xml><?xml version="1.0" encoding="utf-8"?>
<table xmlns="http://schemas.openxmlformats.org/spreadsheetml/2006/main" id="18" name="Tablo113182219" displayName="Tablo113182219" ref="B102:J118" headerRowDxfId="457" dataDxfId="455" totalsRowDxfId="453" headerRowBorderDxfId="456" tableBorderDxfId="454">
  <autoFilter ref="B102:J118"/>
  <tableColumns count="9">
    <tableColumn id="2" name="OKUL ADI" dataDxfId="452" totalsRowDxfId="451"/>
    <tableColumn id="3" name="1. DÖNEM" dataDxfId="450"/>
    <tableColumn id="11" name="2. DÖNEM" dataDxfId="449"/>
    <tableColumn id="4" name="1. DÖNEM2" dataDxfId="448" totalsRowDxfId="447"/>
    <tableColumn id="12" name="2. DÖNEM3" dataDxfId="446" totalsRowDxfId="445"/>
    <tableColumn id="5" name="1.DENEME" dataDxfId="444" totalsRowDxfId="443"/>
    <tableColumn id="13" name="2.DENEME" dataDxfId="442" totalsRowDxfId="441"/>
    <tableColumn id="1" name="3.DENEME" dataDxfId="440" totalsRowDxfId="439"/>
    <tableColumn id="6" name="1.DÖNEM" dataDxfId="438" totalsRowDxfId="437">
      <calculatedColumnFormula>'OKUL NOT ORTALAMA'!O6</calculatedColumnFormula>
    </tableColumn>
  </tableColumns>
  <tableStyleInfo name="TableStyleDark9" showFirstColumn="0" showLastColumn="0" showRowStripes="1" showColumnStripes="0"/>
</table>
</file>

<file path=xl/tables/table6.xml><?xml version="1.0" encoding="utf-8"?>
<table xmlns="http://schemas.openxmlformats.org/spreadsheetml/2006/main" id="23" name="Tablo113182324" displayName="Tablo113182324" ref="B126:J142" headerRowDxfId="436" dataDxfId="434" totalsRowDxfId="432" headerRowBorderDxfId="435" tableBorderDxfId="433">
  <autoFilter ref="B126:J142"/>
  <tableColumns count="9">
    <tableColumn id="2" name="OKUL ADI" dataDxfId="431" totalsRowDxfId="430"/>
    <tableColumn id="3" name="1. DÖNEM" dataDxfId="429"/>
    <tableColumn id="11" name="2. DÖNEM" dataDxfId="428"/>
    <tableColumn id="4" name="1. DÖNEM2" dataDxfId="427" totalsRowDxfId="426"/>
    <tableColumn id="12" name="2. DÖNEM3" dataDxfId="425" totalsRowDxfId="424"/>
    <tableColumn id="5" name="1.DENEME" dataDxfId="423" totalsRowDxfId="422"/>
    <tableColumn id="13" name="2.DENEME" dataDxfId="421" totalsRowDxfId="420"/>
    <tableColumn id="1" name="3.DENEME" dataDxfId="419" totalsRowDxfId="418"/>
    <tableColumn id="6" name="1.DÖNEM" dataDxfId="417" totalsRowDxfId="416">
      <calculatedColumnFormula>'OKUL NOT ORTALAMA'!R6</calculatedColumnFormula>
    </tableColumn>
  </tableColumns>
  <tableStyleInfo name="TableStyleDark9" showFirstColumn="0" showLastColumn="0" showRowStripes="1" showColumnStripes="0"/>
</table>
</file>

<file path=xl/tables/table7.xml><?xml version="1.0" encoding="utf-8"?>
<table xmlns="http://schemas.openxmlformats.org/spreadsheetml/2006/main" id="11" name="Tablo11" displayName="Tablo11" ref="B3:I31" totalsRowShown="0" headerRowDxfId="415" tableBorderDxfId="414">
  <autoFilter ref="B3:I31"/>
  <sortState ref="B4:I31">
    <sortCondition descending="1" ref="H3:H31"/>
  </sortState>
  <tableColumns count="8">
    <tableColumn id="1" name="OKUL ADI" dataDxfId="413"/>
    <tableColumn id="2" name="ŞUBE" dataDxfId="412"/>
    <tableColumn id="3" name="ÖĞR.SAY." dataDxfId="411"/>
    <tableColumn id="4" name="ÖĞRETMEN" dataDxfId="410"/>
    <tableColumn id="5" name="1.DÖNEM ORT." dataDxfId="409"/>
    <tableColumn id="6" name="2.DÖNEM ORT." dataDxfId="408"/>
    <tableColumn id="7" name="FARK" dataDxfId="407"/>
    <tableColumn id="8" name="ORT" dataDxfId="406">
      <calculatedColumnFormula>AVERAGE(Tablo11[[#This Row],[1.DÖNEM ORT.]:[2.DÖNEM ORT.]])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6" name="Tablo17" displayName="Tablo17" ref="B4:U31" headerRowDxfId="405" dataDxfId="403" totalsRowDxfId="401" headerRowBorderDxfId="404" tableBorderDxfId="402">
  <autoFilter ref="B4:U31"/>
  <tableColumns count="20">
    <tableColumn id="2" name="OKUL ADI" dataDxfId="400" totalsRowDxfId="399"/>
    <tableColumn id="20" name="ŞUBE" dataDxfId="398" totalsRowDxfId="397"/>
    <tableColumn id="3" name="1. DÖNEM" dataDxfId="396"/>
    <tableColumn id="11" name="2. DÖNEM" dataDxfId="395"/>
    <tableColumn id="1" name="FARK" dataDxfId="394">
      <calculatedColumnFormula>Tablo17[[#This Row],[2. DÖNEM]]-Tablo17[[#This Row],[1. DÖNEM]]</calculatedColumnFormula>
    </tableColumn>
    <tableColumn id="4" name="1. DÖNEM2" dataDxfId="393"/>
    <tableColumn id="12" name="2. DÖNEM3" dataDxfId="392"/>
    <tableColumn id="9" name="FARK2" dataDxfId="391">
      <calculatedColumnFormula>Tablo17[[#This Row],[2. DÖNEM3]]-Tablo17[[#This Row],[1. DÖNEM2]]</calculatedColumnFormula>
    </tableColumn>
    <tableColumn id="5" name="1. DÖNEM3" dataDxfId="390"/>
    <tableColumn id="13" name="2. DÖNEM4" dataDxfId="389"/>
    <tableColumn id="10" name="FARK3" dataDxfId="388">
      <calculatedColumnFormula>Tablo17[[#This Row],[2. DÖNEM4]]-Tablo17[[#This Row],[1. DÖNEM3]]</calculatedColumnFormula>
    </tableColumn>
    <tableColumn id="6" name="1. DÖNEM4" dataDxfId="387"/>
    <tableColumn id="14" name="2. DÖNEM5" dataDxfId="386"/>
    <tableColumn id="17" name="FARK4" dataDxfId="385" totalsRowDxfId="384">
      <calculatedColumnFormula>Tablo17[[#This Row],[2. DÖNEM5]]-Tablo17[[#This Row],[1. DÖNEM4]]</calculatedColumnFormula>
    </tableColumn>
    <tableColumn id="7" name="1. DÖNEM5" dataDxfId="383" totalsRowDxfId="382"/>
    <tableColumn id="15" name="2. DÖNEM6" dataDxfId="381" totalsRowDxfId="380"/>
    <tableColumn id="18" name="FARK5" dataDxfId="379" totalsRowDxfId="378">
      <calculatedColumnFormula>Tablo17[[#This Row],[2. DÖNEM6]]-Tablo17[[#This Row],[1. DÖNEM5]]</calculatedColumnFormula>
    </tableColumn>
    <tableColumn id="16" name="1. DÖNEM6" dataDxfId="377" totalsRowDxfId="376"/>
    <tableColumn id="8" name="2. DÖNEM7" totalsRowFunction="count" dataDxfId="375" totalsRowDxfId="374"/>
    <tableColumn id="19" name="FARK6" dataDxfId="373" totalsRowDxfId="372">
      <calculatedColumnFormula>Tablo17[[#This Row],[2. DÖNEM7]]-Tablo17[[#This Row],[1. DÖNEM6]]</calculatedColumnFormula>
    </tableColumn>
  </tableColumns>
  <tableStyleInfo name="TableStyleDark9" showFirstColumn="0" showLastColumn="0" showRowStripes="1" showColumnStripes="0"/>
</table>
</file>

<file path=xl/tables/table9.xml><?xml version="1.0" encoding="utf-8"?>
<table xmlns="http://schemas.openxmlformats.org/spreadsheetml/2006/main" id="1" name="Tablo1" displayName="Tablo1" ref="B5:T19" headerRowDxfId="371" dataDxfId="369" totalsRowDxfId="367" headerRowBorderDxfId="370" tableBorderDxfId="368">
  <autoFilter ref="B5:T19"/>
  <tableColumns count="19">
    <tableColumn id="2" name="OKUL ADI" dataDxfId="366" totalsRowDxfId="365"/>
    <tableColumn id="3" name="1. DÖNEM" dataDxfId="364"/>
    <tableColumn id="11" name="2. DÖNEM" dataDxfId="363"/>
    <tableColumn id="1" name="FARK" dataDxfId="362">
      <calculatedColumnFormula>Tablo1[[#This Row],[2. DÖNEM]]-Tablo1[[#This Row],[1. DÖNEM]]</calculatedColumnFormula>
    </tableColumn>
    <tableColumn id="4" name="1. DÖNEM2" dataDxfId="361" totalsRowDxfId="360"/>
    <tableColumn id="12" name="2. DÖNEM3" dataDxfId="359" totalsRowDxfId="358"/>
    <tableColumn id="9" name="FARK2" dataDxfId="357" totalsRowDxfId="356">
      <calculatedColumnFormula>Tablo1[[#This Row],[2. DÖNEM3]]-Tablo1[[#This Row],[1. DÖNEM2]]</calculatedColumnFormula>
    </tableColumn>
    <tableColumn id="5" name="1. DÖNEM3" dataDxfId="355" totalsRowDxfId="354"/>
    <tableColumn id="13" name="2. DÖNEM4" dataDxfId="353" totalsRowDxfId="352"/>
    <tableColumn id="10" name="FARK3" dataDxfId="351" totalsRowDxfId="350">
      <calculatedColumnFormula>Tablo1[[#This Row],[2. DÖNEM4]]-Tablo1[[#This Row],[1. DÖNEM3]]</calculatedColumnFormula>
    </tableColumn>
    <tableColumn id="6" name="1. DÖNEM4" dataDxfId="349" totalsRowDxfId="348"/>
    <tableColumn id="14" name="2. DÖNEM5" dataDxfId="347" totalsRowDxfId="346"/>
    <tableColumn id="17" name="FARK4" dataDxfId="345" totalsRowDxfId="344">
      <calculatedColumnFormula>Tablo1[[#This Row],[2. DÖNEM5]]-Tablo1[[#This Row],[1. DÖNEM4]]</calculatedColumnFormula>
    </tableColumn>
    <tableColumn id="7" name="1. DÖNEM5" dataDxfId="343" totalsRowDxfId="342"/>
    <tableColumn id="15" name="2. DÖNEM6" dataDxfId="341" totalsRowDxfId="340"/>
    <tableColumn id="18" name="FARK5" dataDxfId="339" totalsRowDxfId="338">
      <calculatedColumnFormula>Tablo1[[#This Row],[2. DÖNEM6]]-Tablo1[[#This Row],[1. DÖNEM5]]</calculatedColumnFormula>
    </tableColumn>
    <tableColumn id="16" name="1. DÖNEM6" dataDxfId="337" totalsRowDxfId="336"/>
    <tableColumn id="8" name="2. DÖNEM7" totalsRowFunction="count" dataDxfId="335" totalsRowDxfId="334"/>
    <tableColumn id="19" name="FARK6" dataDxfId="333" totalsRowDxfId="332">
      <calculatedColumnFormula>Tablo1[[#This Row],[2. DÖNEM7]]-Tablo1[[#This Row],[1. DÖNEM6]]</calculatedColumnFormula>
    </tableColumn>
  </tableColumns>
  <tableStyleInfo name="TableStyleDark9" showFirstColumn="0" showLastColumn="0" showRowStripes="1" showColumnStripes="0"/>
</table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8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9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0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1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2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3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4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5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6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8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1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7" Type="http://schemas.openxmlformats.org/officeDocument/2006/relationships/table" Target="../tables/table15.xml"/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32.bin"/><Relationship Id="rId6" Type="http://schemas.openxmlformats.org/officeDocument/2006/relationships/table" Target="../tables/table14.xml"/><Relationship Id="rId5" Type="http://schemas.openxmlformats.org/officeDocument/2006/relationships/table" Target="../tables/table13.xml"/><Relationship Id="rId4" Type="http://schemas.openxmlformats.org/officeDocument/2006/relationships/table" Target="../tables/table12.xm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33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34.bin"/></Relationships>
</file>

<file path=xl/worksheets/_rels/sheet4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3.xml"/><Relationship Id="rId3" Type="http://schemas.openxmlformats.org/officeDocument/2006/relationships/table" Target="../tables/table18.xml"/><Relationship Id="rId7" Type="http://schemas.openxmlformats.org/officeDocument/2006/relationships/table" Target="../tables/table22.x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5.bin"/><Relationship Id="rId6" Type="http://schemas.openxmlformats.org/officeDocument/2006/relationships/table" Target="../tables/table21.xml"/><Relationship Id="rId5" Type="http://schemas.openxmlformats.org/officeDocument/2006/relationships/table" Target="../tables/table20.xml"/><Relationship Id="rId4" Type="http://schemas.openxmlformats.org/officeDocument/2006/relationships/table" Target="../tables/table19.xm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A1:DQ13"/>
  <sheetViews>
    <sheetView workbookViewId="0">
      <selection sqref="A1:A2"/>
    </sheetView>
  </sheetViews>
  <sheetFormatPr defaultRowHeight="15" x14ac:dyDescent="0.25"/>
  <cols>
    <col min="1" max="1" width="7.5703125" style="1" customWidth="1"/>
    <col min="2" max="121" width="3" style="25" bestFit="1" customWidth="1"/>
  </cols>
  <sheetData>
    <row r="1" spans="1:121" s="3" customFormat="1" x14ac:dyDescent="0.25">
      <c r="A1" s="251" t="s">
        <v>21</v>
      </c>
      <c r="B1" s="254" t="s">
        <v>2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6"/>
      <c r="V1" s="257" t="s">
        <v>3</v>
      </c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8"/>
      <c r="AP1" s="254" t="s">
        <v>10</v>
      </c>
      <c r="AQ1" s="255"/>
      <c r="AR1" s="255"/>
      <c r="AS1" s="255"/>
      <c r="AT1" s="255"/>
      <c r="AU1" s="255"/>
      <c r="AV1" s="255"/>
      <c r="AW1" s="255"/>
      <c r="AX1" s="255"/>
      <c r="AY1" s="255"/>
      <c r="AZ1" s="255"/>
      <c r="BA1" s="255"/>
      <c r="BB1" s="255"/>
      <c r="BC1" s="255"/>
      <c r="BD1" s="255"/>
      <c r="BE1" s="255"/>
      <c r="BF1" s="255"/>
      <c r="BG1" s="255"/>
      <c r="BH1" s="255"/>
      <c r="BI1" s="256"/>
      <c r="BJ1" s="257" t="s">
        <v>18</v>
      </c>
      <c r="BK1" s="255"/>
      <c r="BL1" s="255"/>
      <c r="BM1" s="255"/>
      <c r="BN1" s="255"/>
      <c r="BO1" s="255"/>
      <c r="BP1" s="255"/>
      <c r="BQ1" s="255"/>
      <c r="BR1" s="255"/>
      <c r="BS1" s="255"/>
      <c r="BT1" s="255"/>
      <c r="BU1" s="255"/>
      <c r="BV1" s="255"/>
      <c r="BW1" s="255"/>
      <c r="BX1" s="255"/>
      <c r="BY1" s="255"/>
      <c r="BZ1" s="255"/>
      <c r="CA1" s="255"/>
      <c r="CB1" s="255"/>
      <c r="CC1" s="258"/>
      <c r="CD1" s="257" t="s">
        <v>20</v>
      </c>
      <c r="CE1" s="255"/>
      <c r="CF1" s="255"/>
      <c r="CG1" s="255"/>
      <c r="CH1" s="255"/>
      <c r="CI1" s="255"/>
      <c r="CJ1" s="255"/>
      <c r="CK1" s="255"/>
      <c r="CL1" s="255"/>
      <c r="CM1" s="255"/>
      <c r="CN1" s="255"/>
      <c r="CO1" s="255"/>
      <c r="CP1" s="255"/>
      <c r="CQ1" s="255"/>
      <c r="CR1" s="255"/>
      <c r="CS1" s="255"/>
      <c r="CT1" s="255"/>
      <c r="CU1" s="255"/>
      <c r="CV1" s="255"/>
      <c r="CW1" s="256"/>
      <c r="CX1" s="254" t="s">
        <v>19</v>
      </c>
      <c r="CY1" s="255"/>
      <c r="CZ1" s="255"/>
      <c r="DA1" s="255"/>
      <c r="DB1" s="255"/>
      <c r="DC1" s="255"/>
      <c r="DD1" s="255"/>
      <c r="DE1" s="255"/>
      <c r="DF1" s="255"/>
      <c r="DG1" s="255"/>
      <c r="DH1" s="255"/>
      <c r="DI1" s="255"/>
      <c r="DJ1" s="255"/>
      <c r="DK1" s="255"/>
      <c r="DL1" s="255"/>
      <c r="DM1" s="255"/>
      <c r="DN1" s="255"/>
      <c r="DO1" s="255"/>
      <c r="DP1" s="255"/>
      <c r="DQ1" s="256"/>
    </row>
    <row r="2" spans="1:121" s="4" customFormat="1" ht="16.5" customHeight="1" x14ac:dyDescent="0.25">
      <c r="A2" s="252"/>
      <c r="B2" s="36">
        <v>1</v>
      </c>
      <c r="C2" s="37">
        <v>2</v>
      </c>
      <c r="D2" s="37">
        <v>3</v>
      </c>
      <c r="E2" s="37">
        <v>4</v>
      </c>
      <c r="F2" s="37">
        <v>5</v>
      </c>
      <c r="G2" s="37">
        <v>6</v>
      </c>
      <c r="H2" s="37">
        <v>7</v>
      </c>
      <c r="I2" s="37">
        <v>8</v>
      </c>
      <c r="J2" s="37">
        <v>9</v>
      </c>
      <c r="K2" s="37">
        <v>10</v>
      </c>
      <c r="L2" s="37">
        <v>11</v>
      </c>
      <c r="M2" s="37">
        <v>12</v>
      </c>
      <c r="N2" s="37">
        <v>13</v>
      </c>
      <c r="O2" s="37">
        <v>14</v>
      </c>
      <c r="P2" s="37">
        <v>15</v>
      </c>
      <c r="Q2" s="37">
        <v>16</v>
      </c>
      <c r="R2" s="37">
        <v>17</v>
      </c>
      <c r="S2" s="37">
        <v>18</v>
      </c>
      <c r="T2" s="37">
        <v>19</v>
      </c>
      <c r="U2" s="38">
        <v>20</v>
      </c>
      <c r="V2" s="39">
        <v>1</v>
      </c>
      <c r="W2" s="37">
        <v>2</v>
      </c>
      <c r="X2" s="37">
        <v>3</v>
      </c>
      <c r="Y2" s="37">
        <v>4</v>
      </c>
      <c r="Z2" s="37">
        <v>5</v>
      </c>
      <c r="AA2" s="37">
        <v>6</v>
      </c>
      <c r="AB2" s="37">
        <v>7</v>
      </c>
      <c r="AC2" s="37">
        <v>8</v>
      </c>
      <c r="AD2" s="37">
        <v>9</v>
      </c>
      <c r="AE2" s="37">
        <v>10</v>
      </c>
      <c r="AF2" s="37">
        <v>11</v>
      </c>
      <c r="AG2" s="37">
        <v>12</v>
      </c>
      <c r="AH2" s="37">
        <v>13</v>
      </c>
      <c r="AI2" s="37">
        <v>14</v>
      </c>
      <c r="AJ2" s="37">
        <v>15</v>
      </c>
      <c r="AK2" s="37">
        <v>16</v>
      </c>
      <c r="AL2" s="37">
        <v>17</v>
      </c>
      <c r="AM2" s="37">
        <v>18</v>
      </c>
      <c r="AN2" s="37">
        <v>19</v>
      </c>
      <c r="AO2" s="40">
        <v>20</v>
      </c>
      <c r="AP2" s="36">
        <v>1</v>
      </c>
      <c r="AQ2" s="37">
        <v>2</v>
      </c>
      <c r="AR2" s="37">
        <v>3</v>
      </c>
      <c r="AS2" s="37">
        <v>4</v>
      </c>
      <c r="AT2" s="37">
        <v>5</v>
      </c>
      <c r="AU2" s="37">
        <v>6</v>
      </c>
      <c r="AV2" s="37">
        <v>7</v>
      </c>
      <c r="AW2" s="37">
        <v>8</v>
      </c>
      <c r="AX2" s="37">
        <v>9</v>
      </c>
      <c r="AY2" s="37">
        <v>10</v>
      </c>
      <c r="AZ2" s="37">
        <v>11</v>
      </c>
      <c r="BA2" s="37">
        <v>12</v>
      </c>
      <c r="BB2" s="37">
        <v>13</v>
      </c>
      <c r="BC2" s="37">
        <v>14</v>
      </c>
      <c r="BD2" s="37">
        <v>15</v>
      </c>
      <c r="BE2" s="37">
        <v>16</v>
      </c>
      <c r="BF2" s="37">
        <v>17</v>
      </c>
      <c r="BG2" s="37">
        <v>18</v>
      </c>
      <c r="BH2" s="37">
        <v>19</v>
      </c>
      <c r="BI2" s="38">
        <v>20</v>
      </c>
      <c r="BJ2" s="39">
        <v>1</v>
      </c>
      <c r="BK2" s="37">
        <v>2</v>
      </c>
      <c r="BL2" s="37">
        <v>3</v>
      </c>
      <c r="BM2" s="37">
        <v>4</v>
      </c>
      <c r="BN2" s="37">
        <v>5</v>
      </c>
      <c r="BO2" s="37">
        <v>6</v>
      </c>
      <c r="BP2" s="37">
        <v>7</v>
      </c>
      <c r="BQ2" s="37">
        <v>8</v>
      </c>
      <c r="BR2" s="37">
        <v>9</v>
      </c>
      <c r="BS2" s="37">
        <v>10</v>
      </c>
      <c r="BT2" s="37">
        <v>11</v>
      </c>
      <c r="BU2" s="37">
        <v>12</v>
      </c>
      <c r="BV2" s="37">
        <v>13</v>
      </c>
      <c r="BW2" s="37">
        <v>14</v>
      </c>
      <c r="BX2" s="37">
        <v>15</v>
      </c>
      <c r="BY2" s="37">
        <v>16</v>
      </c>
      <c r="BZ2" s="37">
        <v>17</v>
      </c>
      <c r="CA2" s="37">
        <v>18</v>
      </c>
      <c r="CB2" s="37">
        <v>19</v>
      </c>
      <c r="CC2" s="40">
        <v>20</v>
      </c>
      <c r="CD2" s="36">
        <v>1</v>
      </c>
      <c r="CE2" s="37">
        <v>2</v>
      </c>
      <c r="CF2" s="37">
        <v>3</v>
      </c>
      <c r="CG2" s="37">
        <v>4</v>
      </c>
      <c r="CH2" s="37">
        <v>5</v>
      </c>
      <c r="CI2" s="37">
        <v>6</v>
      </c>
      <c r="CJ2" s="37">
        <v>7</v>
      </c>
      <c r="CK2" s="37">
        <v>8</v>
      </c>
      <c r="CL2" s="37">
        <v>9</v>
      </c>
      <c r="CM2" s="37">
        <v>10</v>
      </c>
      <c r="CN2" s="37">
        <v>11</v>
      </c>
      <c r="CO2" s="37">
        <v>12</v>
      </c>
      <c r="CP2" s="37">
        <v>13</v>
      </c>
      <c r="CQ2" s="37">
        <v>14</v>
      </c>
      <c r="CR2" s="37">
        <v>15</v>
      </c>
      <c r="CS2" s="37">
        <v>16</v>
      </c>
      <c r="CT2" s="37">
        <v>17</v>
      </c>
      <c r="CU2" s="37">
        <v>18</v>
      </c>
      <c r="CV2" s="37">
        <v>19</v>
      </c>
      <c r="CW2" s="38">
        <v>20</v>
      </c>
      <c r="CX2" s="39">
        <v>1</v>
      </c>
      <c r="CY2" s="37">
        <v>2</v>
      </c>
      <c r="CZ2" s="37">
        <v>3</v>
      </c>
      <c r="DA2" s="37">
        <v>4</v>
      </c>
      <c r="DB2" s="37">
        <v>5</v>
      </c>
      <c r="DC2" s="37">
        <v>6</v>
      </c>
      <c r="DD2" s="37">
        <v>7</v>
      </c>
      <c r="DE2" s="37">
        <v>8</v>
      </c>
      <c r="DF2" s="37">
        <v>9</v>
      </c>
      <c r="DG2" s="37">
        <v>10</v>
      </c>
      <c r="DH2" s="37">
        <v>11</v>
      </c>
      <c r="DI2" s="37">
        <v>12</v>
      </c>
      <c r="DJ2" s="37">
        <v>13</v>
      </c>
      <c r="DK2" s="37">
        <v>14</v>
      </c>
      <c r="DL2" s="37">
        <v>15</v>
      </c>
      <c r="DM2" s="37">
        <v>16</v>
      </c>
      <c r="DN2" s="37">
        <v>17</v>
      </c>
      <c r="DO2" s="37">
        <v>18</v>
      </c>
      <c r="DP2" s="37">
        <v>19</v>
      </c>
      <c r="DQ2" s="38">
        <v>20</v>
      </c>
    </row>
    <row r="3" spans="1:121" x14ac:dyDescent="0.25">
      <c r="A3" s="5" t="s">
        <v>7</v>
      </c>
      <c r="B3" s="15" t="s">
        <v>8</v>
      </c>
      <c r="C3" s="16" t="s">
        <v>9</v>
      </c>
      <c r="D3" s="16" t="s">
        <v>8</v>
      </c>
      <c r="E3" s="16" t="s">
        <v>7</v>
      </c>
      <c r="F3" s="16" t="s">
        <v>6</v>
      </c>
      <c r="G3" s="16" t="s">
        <v>9</v>
      </c>
      <c r="H3" s="16" t="s">
        <v>8</v>
      </c>
      <c r="I3" s="16" t="s">
        <v>7</v>
      </c>
      <c r="J3" s="16" t="s">
        <v>9</v>
      </c>
      <c r="K3" s="16" t="s">
        <v>6</v>
      </c>
      <c r="L3" s="16" t="s">
        <v>9</v>
      </c>
      <c r="M3" s="16" t="s">
        <v>6</v>
      </c>
      <c r="N3" s="16" t="s">
        <v>7</v>
      </c>
      <c r="O3" s="16" t="s">
        <v>8</v>
      </c>
      <c r="P3" s="16" t="s">
        <v>6</v>
      </c>
      <c r="Q3" s="16" t="s">
        <v>8</v>
      </c>
      <c r="R3" s="16" t="s">
        <v>9</v>
      </c>
      <c r="S3" s="16" t="s">
        <v>6</v>
      </c>
      <c r="T3" s="16" t="s">
        <v>7</v>
      </c>
      <c r="U3" s="17" t="s">
        <v>8</v>
      </c>
      <c r="V3" s="18" t="s">
        <v>9</v>
      </c>
      <c r="W3" s="16" t="s">
        <v>7</v>
      </c>
      <c r="X3" s="16" t="s">
        <v>9</v>
      </c>
      <c r="Y3" s="16" t="s">
        <v>6</v>
      </c>
      <c r="Z3" s="16" t="s">
        <v>8</v>
      </c>
      <c r="AA3" s="16" t="s">
        <v>8</v>
      </c>
      <c r="AB3" s="16" t="s">
        <v>6</v>
      </c>
      <c r="AC3" s="16" t="s">
        <v>8</v>
      </c>
      <c r="AD3" s="16" t="s">
        <v>6</v>
      </c>
      <c r="AE3" s="16" t="s">
        <v>6</v>
      </c>
      <c r="AF3" s="16" t="s">
        <v>6</v>
      </c>
      <c r="AG3" s="16" t="s">
        <v>8</v>
      </c>
      <c r="AH3" s="16" t="s">
        <v>9</v>
      </c>
      <c r="AI3" s="16" t="s">
        <v>8</v>
      </c>
      <c r="AJ3" s="16" t="s">
        <v>8</v>
      </c>
      <c r="AK3" s="16" t="s">
        <v>7</v>
      </c>
      <c r="AL3" s="16" t="s">
        <v>7</v>
      </c>
      <c r="AM3" s="16" t="s">
        <v>9</v>
      </c>
      <c r="AN3" s="16" t="s">
        <v>7</v>
      </c>
      <c r="AO3" s="19" t="s">
        <v>9</v>
      </c>
      <c r="AP3" s="15" t="s">
        <v>8</v>
      </c>
      <c r="AQ3" s="16" t="s">
        <v>9</v>
      </c>
      <c r="AR3" s="16" t="s">
        <v>7</v>
      </c>
      <c r="AS3" s="16" t="s">
        <v>6</v>
      </c>
      <c r="AT3" s="16" t="s">
        <v>7</v>
      </c>
      <c r="AU3" s="16" t="s">
        <v>8</v>
      </c>
      <c r="AV3" s="16" t="s">
        <v>9</v>
      </c>
      <c r="AW3" s="16" t="s">
        <v>7</v>
      </c>
      <c r="AX3" s="16" t="s">
        <v>8</v>
      </c>
      <c r="AY3" s="16" t="s">
        <v>9</v>
      </c>
      <c r="AZ3" s="16" t="s">
        <v>6</v>
      </c>
      <c r="BA3" s="16" t="s">
        <v>8</v>
      </c>
      <c r="BB3" s="16" t="s">
        <v>9</v>
      </c>
      <c r="BC3" s="16" t="s">
        <v>7</v>
      </c>
      <c r="BD3" s="16" t="s">
        <v>7</v>
      </c>
      <c r="BE3" s="16" t="s">
        <v>8</v>
      </c>
      <c r="BF3" s="16" t="s">
        <v>6</v>
      </c>
      <c r="BG3" s="16" t="s">
        <v>6</v>
      </c>
      <c r="BH3" s="16" t="s">
        <v>9</v>
      </c>
      <c r="BI3" s="17" t="s">
        <v>6</v>
      </c>
      <c r="BJ3" s="18" t="s">
        <v>8</v>
      </c>
      <c r="BK3" s="16" t="s">
        <v>9</v>
      </c>
      <c r="BL3" s="16" t="s">
        <v>7</v>
      </c>
      <c r="BM3" s="16" t="s">
        <v>9</v>
      </c>
      <c r="BN3" s="16" t="s">
        <v>6</v>
      </c>
      <c r="BO3" s="16" t="s">
        <v>9</v>
      </c>
      <c r="BP3" s="16" t="s">
        <v>8</v>
      </c>
      <c r="BQ3" s="16" t="s">
        <v>7</v>
      </c>
      <c r="BR3" s="16" t="s">
        <v>8</v>
      </c>
      <c r="BS3" s="16" t="s">
        <v>7</v>
      </c>
      <c r="BT3" s="16" t="s">
        <v>9</v>
      </c>
      <c r="BU3" s="16" t="s">
        <v>6</v>
      </c>
      <c r="BV3" s="16" t="s">
        <v>7</v>
      </c>
      <c r="BW3" s="16" t="s">
        <v>8</v>
      </c>
      <c r="BX3" s="16" t="s">
        <v>9</v>
      </c>
      <c r="BY3" s="16" t="s">
        <v>6</v>
      </c>
      <c r="BZ3" s="16" t="s">
        <v>8</v>
      </c>
      <c r="CA3" s="16" t="s">
        <v>9</v>
      </c>
      <c r="CB3" s="16" t="s">
        <v>6</v>
      </c>
      <c r="CC3" s="19" t="s">
        <v>6</v>
      </c>
      <c r="CD3" s="15" t="s">
        <v>9</v>
      </c>
      <c r="CE3" s="16" t="s">
        <v>6</v>
      </c>
      <c r="CF3" s="16" t="s">
        <v>6</v>
      </c>
      <c r="CG3" s="16" t="s">
        <v>7</v>
      </c>
      <c r="CH3" s="16" t="s">
        <v>8</v>
      </c>
      <c r="CI3" s="16" t="s">
        <v>9</v>
      </c>
      <c r="CJ3" s="16" t="s">
        <v>6</v>
      </c>
      <c r="CK3" s="16" t="s">
        <v>7</v>
      </c>
      <c r="CL3" s="16" t="s">
        <v>8</v>
      </c>
      <c r="CM3" s="16" t="s">
        <v>9</v>
      </c>
      <c r="CN3" s="16" t="s">
        <v>7</v>
      </c>
      <c r="CO3" s="16" t="s">
        <v>9</v>
      </c>
      <c r="CP3" s="16" t="s">
        <v>6</v>
      </c>
      <c r="CQ3" s="16" t="s">
        <v>7</v>
      </c>
      <c r="CR3" s="16" t="s">
        <v>8</v>
      </c>
      <c r="CS3" s="16" t="s">
        <v>6</v>
      </c>
      <c r="CT3" s="16" t="s">
        <v>7</v>
      </c>
      <c r="CU3" s="16" t="s">
        <v>8</v>
      </c>
      <c r="CV3" s="16" t="s">
        <v>6</v>
      </c>
      <c r="CW3" s="17" t="s">
        <v>9</v>
      </c>
      <c r="CX3" s="18" t="s">
        <v>7</v>
      </c>
      <c r="CY3" s="16" t="s">
        <v>8</v>
      </c>
      <c r="CZ3" s="16" t="s">
        <v>9</v>
      </c>
      <c r="DA3" s="16" t="s">
        <v>6</v>
      </c>
      <c r="DB3" s="16" t="s">
        <v>7</v>
      </c>
      <c r="DC3" s="16" t="s">
        <v>9</v>
      </c>
      <c r="DD3" s="16" t="s">
        <v>9</v>
      </c>
      <c r="DE3" s="16" t="s">
        <v>6</v>
      </c>
      <c r="DF3" s="16" t="s">
        <v>9</v>
      </c>
      <c r="DG3" s="16" t="s">
        <v>7</v>
      </c>
      <c r="DH3" s="16" t="s">
        <v>8</v>
      </c>
      <c r="DI3" s="16" t="s">
        <v>6</v>
      </c>
      <c r="DJ3" s="16" t="s">
        <v>8</v>
      </c>
      <c r="DK3" s="16" t="s">
        <v>7</v>
      </c>
      <c r="DL3" s="16" t="s">
        <v>8</v>
      </c>
      <c r="DM3" s="16" t="s">
        <v>6</v>
      </c>
      <c r="DN3" s="16" t="s">
        <v>9</v>
      </c>
      <c r="DO3" s="16" t="s">
        <v>8</v>
      </c>
      <c r="DP3" s="16" t="s">
        <v>8</v>
      </c>
      <c r="DQ3" s="17" t="s">
        <v>6</v>
      </c>
    </row>
    <row r="4" spans="1:121" s="13" customFormat="1" x14ac:dyDescent="0.25">
      <c r="A4" s="12" t="s">
        <v>6</v>
      </c>
      <c r="B4" s="31" t="s">
        <v>7</v>
      </c>
      <c r="C4" s="32" t="s">
        <v>6</v>
      </c>
      <c r="D4" s="32" t="s">
        <v>8</v>
      </c>
      <c r="E4" s="32" t="s">
        <v>8</v>
      </c>
      <c r="F4" s="32" t="s">
        <v>9</v>
      </c>
      <c r="G4" s="32" t="s">
        <v>9</v>
      </c>
      <c r="H4" s="32" t="s">
        <v>8</v>
      </c>
      <c r="I4" s="32" t="s">
        <v>7</v>
      </c>
      <c r="J4" s="32" t="s">
        <v>6</v>
      </c>
      <c r="K4" s="32" t="s">
        <v>7</v>
      </c>
      <c r="L4" s="32" t="s">
        <v>8</v>
      </c>
      <c r="M4" s="32" t="s">
        <v>9</v>
      </c>
      <c r="N4" s="32" t="s">
        <v>9</v>
      </c>
      <c r="O4" s="32" t="s">
        <v>6</v>
      </c>
      <c r="P4" s="32" t="s">
        <v>6</v>
      </c>
      <c r="Q4" s="32" t="s">
        <v>8</v>
      </c>
      <c r="R4" s="32" t="s">
        <v>7</v>
      </c>
      <c r="S4" s="32" t="s">
        <v>8</v>
      </c>
      <c r="T4" s="32" t="s">
        <v>9</v>
      </c>
      <c r="U4" s="33" t="s">
        <v>6</v>
      </c>
      <c r="V4" s="34" t="s">
        <v>8</v>
      </c>
      <c r="W4" s="32" t="s">
        <v>7</v>
      </c>
      <c r="X4" s="32" t="s">
        <v>7</v>
      </c>
      <c r="Y4" s="32" t="s">
        <v>9</v>
      </c>
      <c r="Z4" s="32" t="s">
        <v>7</v>
      </c>
      <c r="AA4" s="32" t="s">
        <v>9</v>
      </c>
      <c r="AB4" s="32" t="s">
        <v>9</v>
      </c>
      <c r="AC4" s="32" t="s">
        <v>7</v>
      </c>
      <c r="AD4" s="32" t="s">
        <v>9</v>
      </c>
      <c r="AE4" s="32" t="s">
        <v>6</v>
      </c>
      <c r="AF4" s="32" t="s">
        <v>8</v>
      </c>
      <c r="AG4" s="32" t="s">
        <v>8</v>
      </c>
      <c r="AH4" s="32" t="s">
        <v>9</v>
      </c>
      <c r="AI4" s="32" t="s">
        <v>8</v>
      </c>
      <c r="AJ4" s="32" t="s">
        <v>6</v>
      </c>
      <c r="AK4" s="32" t="s">
        <v>6</v>
      </c>
      <c r="AL4" s="32" t="s">
        <v>6</v>
      </c>
      <c r="AM4" s="32" t="s">
        <v>8</v>
      </c>
      <c r="AN4" s="32" t="s">
        <v>6</v>
      </c>
      <c r="AO4" s="35" t="s">
        <v>8</v>
      </c>
      <c r="AP4" s="31" t="s">
        <v>7</v>
      </c>
      <c r="AQ4" s="32" t="s">
        <v>6</v>
      </c>
      <c r="AR4" s="32" t="s">
        <v>7</v>
      </c>
      <c r="AS4" s="32" t="s">
        <v>8</v>
      </c>
      <c r="AT4" s="32" t="s">
        <v>9</v>
      </c>
      <c r="AU4" s="32" t="s">
        <v>8</v>
      </c>
      <c r="AV4" s="32" t="s">
        <v>7</v>
      </c>
      <c r="AW4" s="32" t="s">
        <v>9</v>
      </c>
      <c r="AX4" s="32" t="s">
        <v>8</v>
      </c>
      <c r="AY4" s="32" t="s">
        <v>9</v>
      </c>
      <c r="AZ4" s="32" t="s">
        <v>8</v>
      </c>
      <c r="BA4" s="32" t="s">
        <v>9</v>
      </c>
      <c r="BB4" s="32" t="s">
        <v>6</v>
      </c>
      <c r="BC4" s="32" t="s">
        <v>6</v>
      </c>
      <c r="BD4" s="32" t="s">
        <v>6</v>
      </c>
      <c r="BE4" s="32" t="s">
        <v>7</v>
      </c>
      <c r="BF4" s="32" t="s">
        <v>6</v>
      </c>
      <c r="BG4" s="32" t="s">
        <v>7</v>
      </c>
      <c r="BH4" s="32" t="s">
        <v>8</v>
      </c>
      <c r="BI4" s="33" t="s">
        <v>9</v>
      </c>
      <c r="BJ4" s="34" t="s">
        <v>9</v>
      </c>
      <c r="BK4" s="32" t="s">
        <v>7</v>
      </c>
      <c r="BL4" s="32" t="s">
        <v>8</v>
      </c>
      <c r="BM4" s="32" t="s">
        <v>6</v>
      </c>
      <c r="BN4" s="32" t="s">
        <v>7</v>
      </c>
      <c r="BO4" s="32" t="s">
        <v>6</v>
      </c>
      <c r="BP4" s="32" t="s">
        <v>6</v>
      </c>
      <c r="BQ4" s="32" t="s">
        <v>9</v>
      </c>
      <c r="BR4" s="32" t="s">
        <v>9</v>
      </c>
      <c r="BS4" s="32" t="s">
        <v>9</v>
      </c>
      <c r="BT4" s="32" t="s">
        <v>8</v>
      </c>
      <c r="BU4" s="32" t="s">
        <v>9</v>
      </c>
      <c r="BV4" s="32" t="s">
        <v>8</v>
      </c>
      <c r="BW4" s="32" t="s">
        <v>8</v>
      </c>
      <c r="BX4" s="32" t="s">
        <v>7</v>
      </c>
      <c r="BY4" s="32" t="s">
        <v>8</v>
      </c>
      <c r="BZ4" s="32" t="s">
        <v>7</v>
      </c>
      <c r="CA4" s="32" t="s">
        <v>6</v>
      </c>
      <c r="CB4" s="32" t="s">
        <v>9</v>
      </c>
      <c r="CC4" s="35" t="s">
        <v>6</v>
      </c>
      <c r="CD4" s="31" t="s">
        <v>9</v>
      </c>
      <c r="CE4" s="32" t="s">
        <v>7</v>
      </c>
      <c r="CF4" s="32" t="s">
        <v>9</v>
      </c>
      <c r="CG4" s="32" t="s">
        <v>6</v>
      </c>
      <c r="CH4" s="32" t="s">
        <v>7</v>
      </c>
      <c r="CI4" s="32" t="s">
        <v>8</v>
      </c>
      <c r="CJ4" s="32" t="s">
        <v>7</v>
      </c>
      <c r="CK4" s="32" t="s">
        <v>8</v>
      </c>
      <c r="CL4" s="32" t="s">
        <v>9</v>
      </c>
      <c r="CM4" s="32" t="s">
        <v>9</v>
      </c>
      <c r="CN4" s="32" t="s">
        <v>6</v>
      </c>
      <c r="CO4" s="32" t="s">
        <v>6</v>
      </c>
      <c r="CP4" s="32" t="s">
        <v>8</v>
      </c>
      <c r="CQ4" s="32" t="s">
        <v>6</v>
      </c>
      <c r="CR4" s="32" t="s">
        <v>9</v>
      </c>
      <c r="CS4" s="32" t="s">
        <v>6</v>
      </c>
      <c r="CT4" s="32" t="s">
        <v>7</v>
      </c>
      <c r="CU4" s="32" t="s">
        <v>8</v>
      </c>
      <c r="CV4" s="32" t="s">
        <v>6</v>
      </c>
      <c r="CW4" s="33" t="s">
        <v>7</v>
      </c>
      <c r="CX4" s="34" t="s">
        <v>6</v>
      </c>
      <c r="CY4" s="32" t="s">
        <v>8</v>
      </c>
      <c r="CZ4" s="32" t="s">
        <v>8</v>
      </c>
      <c r="DA4" s="32" t="s">
        <v>9</v>
      </c>
      <c r="DB4" s="32" t="s">
        <v>6</v>
      </c>
      <c r="DC4" s="32" t="s">
        <v>8</v>
      </c>
      <c r="DD4" s="32" t="s">
        <v>7</v>
      </c>
      <c r="DE4" s="32" t="s">
        <v>8</v>
      </c>
      <c r="DF4" s="32" t="s">
        <v>6</v>
      </c>
      <c r="DG4" s="32" t="s">
        <v>8</v>
      </c>
      <c r="DH4" s="32" t="s">
        <v>7</v>
      </c>
      <c r="DI4" s="32" t="s">
        <v>9</v>
      </c>
      <c r="DJ4" s="32" t="s">
        <v>6</v>
      </c>
      <c r="DK4" s="32" t="s">
        <v>9</v>
      </c>
      <c r="DL4" s="32" t="s">
        <v>9</v>
      </c>
      <c r="DM4" s="32" t="s">
        <v>7</v>
      </c>
      <c r="DN4" s="32" t="s">
        <v>6</v>
      </c>
      <c r="DO4" s="32" t="s">
        <v>7</v>
      </c>
      <c r="DP4" s="32" t="s">
        <v>8</v>
      </c>
      <c r="DQ4" s="33" t="s">
        <v>9</v>
      </c>
    </row>
    <row r="5" spans="1:121" x14ac:dyDescent="0.25">
      <c r="A5" s="5" t="s">
        <v>8</v>
      </c>
      <c r="B5" s="15" t="s">
        <v>7</v>
      </c>
      <c r="C5" s="16" t="s">
        <v>8</v>
      </c>
      <c r="D5" s="16" t="s">
        <v>6</v>
      </c>
      <c r="E5" s="16" t="s">
        <v>7</v>
      </c>
      <c r="F5" s="16" t="s">
        <v>8</v>
      </c>
      <c r="G5" s="16" t="s">
        <v>8</v>
      </c>
      <c r="H5" s="16" t="s">
        <v>9</v>
      </c>
      <c r="I5" s="16" t="s">
        <v>9</v>
      </c>
      <c r="J5" s="16" t="s">
        <v>6</v>
      </c>
      <c r="K5" s="16" t="s">
        <v>6</v>
      </c>
      <c r="L5" s="16" t="s">
        <v>9</v>
      </c>
      <c r="M5" s="16" t="s">
        <v>9</v>
      </c>
      <c r="N5" s="16" t="s">
        <v>6</v>
      </c>
      <c r="O5" s="16" t="s">
        <v>7</v>
      </c>
      <c r="P5" s="16" t="s">
        <v>8</v>
      </c>
      <c r="Q5" s="16" t="s">
        <v>7</v>
      </c>
      <c r="R5" s="16" t="s">
        <v>8</v>
      </c>
      <c r="S5" s="16" t="s">
        <v>9</v>
      </c>
      <c r="T5" s="16" t="s">
        <v>6</v>
      </c>
      <c r="U5" s="17" t="s">
        <v>8</v>
      </c>
      <c r="V5" s="18" t="s">
        <v>9</v>
      </c>
      <c r="W5" s="16" t="s">
        <v>6</v>
      </c>
      <c r="X5" s="16" t="s">
        <v>8</v>
      </c>
      <c r="Y5" s="16" t="s">
        <v>8</v>
      </c>
      <c r="Z5" s="16" t="s">
        <v>6</v>
      </c>
      <c r="AA5" s="16" t="s">
        <v>8</v>
      </c>
      <c r="AB5" s="16" t="s">
        <v>6</v>
      </c>
      <c r="AC5" s="16" t="s">
        <v>6</v>
      </c>
      <c r="AD5" s="16" t="s">
        <v>9</v>
      </c>
      <c r="AE5" s="16" t="s">
        <v>7</v>
      </c>
      <c r="AF5" s="16" t="s">
        <v>9</v>
      </c>
      <c r="AG5" s="16" t="s">
        <v>7</v>
      </c>
      <c r="AH5" s="16" t="s">
        <v>9</v>
      </c>
      <c r="AI5" s="16" t="s">
        <v>7</v>
      </c>
      <c r="AJ5" s="16" t="s">
        <v>7</v>
      </c>
      <c r="AK5" s="16" t="s">
        <v>8</v>
      </c>
      <c r="AL5" s="16" t="s">
        <v>8</v>
      </c>
      <c r="AM5" s="16" t="s">
        <v>9</v>
      </c>
      <c r="AN5" s="16" t="s">
        <v>8</v>
      </c>
      <c r="AO5" s="19" t="s">
        <v>6</v>
      </c>
      <c r="AP5" s="15" t="s">
        <v>6</v>
      </c>
      <c r="AQ5" s="16" t="s">
        <v>7</v>
      </c>
      <c r="AR5" s="16" t="s">
        <v>9</v>
      </c>
      <c r="AS5" s="16" t="s">
        <v>8</v>
      </c>
      <c r="AT5" s="16" t="s">
        <v>7</v>
      </c>
      <c r="AU5" s="16" t="s">
        <v>7</v>
      </c>
      <c r="AV5" s="16" t="s">
        <v>9</v>
      </c>
      <c r="AW5" s="16" t="s">
        <v>8</v>
      </c>
      <c r="AX5" s="16" t="s">
        <v>8</v>
      </c>
      <c r="AY5" s="16" t="s">
        <v>8</v>
      </c>
      <c r="AZ5" s="16" t="s">
        <v>9</v>
      </c>
      <c r="BA5" s="16" t="s">
        <v>6</v>
      </c>
      <c r="BB5" s="16" t="s">
        <v>9</v>
      </c>
      <c r="BC5" s="16" t="s">
        <v>7</v>
      </c>
      <c r="BD5" s="16" t="s">
        <v>6</v>
      </c>
      <c r="BE5" s="16" t="s">
        <v>9</v>
      </c>
      <c r="BF5" s="16" t="s">
        <v>6</v>
      </c>
      <c r="BG5" s="16" t="s">
        <v>6</v>
      </c>
      <c r="BH5" s="16" t="s">
        <v>7</v>
      </c>
      <c r="BI5" s="17" t="s">
        <v>8</v>
      </c>
      <c r="BJ5" s="18" t="s">
        <v>9</v>
      </c>
      <c r="BK5" s="16" t="s">
        <v>6</v>
      </c>
      <c r="BL5" s="16" t="s">
        <v>8</v>
      </c>
      <c r="BM5" s="16" t="s">
        <v>7</v>
      </c>
      <c r="BN5" s="16" t="s">
        <v>6</v>
      </c>
      <c r="BO5" s="16" t="s">
        <v>9</v>
      </c>
      <c r="BP5" s="16" t="s">
        <v>8</v>
      </c>
      <c r="BQ5" s="16" t="s">
        <v>9</v>
      </c>
      <c r="BR5" s="16" t="s">
        <v>8</v>
      </c>
      <c r="BS5" s="16" t="s">
        <v>7</v>
      </c>
      <c r="BT5" s="16" t="s">
        <v>9</v>
      </c>
      <c r="BU5" s="16" t="s">
        <v>8</v>
      </c>
      <c r="BV5" s="16" t="s">
        <v>9</v>
      </c>
      <c r="BW5" s="16" t="s">
        <v>6</v>
      </c>
      <c r="BX5" s="16" t="s">
        <v>9</v>
      </c>
      <c r="BY5" s="16" t="s">
        <v>7</v>
      </c>
      <c r="BZ5" s="16" t="s">
        <v>6</v>
      </c>
      <c r="CA5" s="16" t="s">
        <v>7</v>
      </c>
      <c r="CB5" s="16" t="s">
        <v>6</v>
      </c>
      <c r="CC5" s="19" t="s">
        <v>8</v>
      </c>
      <c r="CD5" s="15" t="s">
        <v>9</v>
      </c>
      <c r="CE5" s="16" t="s">
        <v>7</v>
      </c>
      <c r="CF5" s="16" t="s">
        <v>9</v>
      </c>
      <c r="CG5" s="16" t="s">
        <v>6</v>
      </c>
      <c r="CH5" s="16" t="s">
        <v>7</v>
      </c>
      <c r="CI5" s="16" t="s">
        <v>8</v>
      </c>
      <c r="CJ5" s="16" t="s">
        <v>9</v>
      </c>
      <c r="CK5" s="16" t="s">
        <v>6</v>
      </c>
      <c r="CL5" s="16" t="s">
        <v>6</v>
      </c>
      <c r="CM5" s="16" t="s">
        <v>9</v>
      </c>
      <c r="CN5" s="16" t="s">
        <v>7</v>
      </c>
      <c r="CO5" s="16" t="s">
        <v>8</v>
      </c>
      <c r="CP5" s="16" t="s">
        <v>6</v>
      </c>
      <c r="CQ5" s="16" t="s">
        <v>7</v>
      </c>
      <c r="CR5" s="16" t="s">
        <v>6</v>
      </c>
      <c r="CS5" s="16" t="s">
        <v>7</v>
      </c>
      <c r="CT5" s="16" t="s">
        <v>8</v>
      </c>
      <c r="CU5" s="16" t="s">
        <v>8</v>
      </c>
      <c r="CV5" s="16" t="s">
        <v>6</v>
      </c>
      <c r="CW5" s="17" t="s">
        <v>9</v>
      </c>
      <c r="CX5" s="18" t="s">
        <v>7</v>
      </c>
      <c r="CY5" s="16" t="s">
        <v>9</v>
      </c>
      <c r="CZ5" s="16" t="s">
        <v>6</v>
      </c>
      <c r="DA5" s="16" t="s">
        <v>9</v>
      </c>
      <c r="DB5" s="16" t="s">
        <v>9</v>
      </c>
      <c r="DC5" s="16" t="s">
        <v>7</v>
      </c>
      <c r="DD5" s="16" t="s">
        <v>6</v>
      </c>
      <c r="DE5" s="16" t="s">
        <v>7</v>
      </c>
      <c r="DF5" s="16" t="s">
        <v>8</v>
      </c>
      <c r="DG5" s="16" t="s">
        <v>9</v>
      </c>
      <c r="DH5" s="16" t="s">
        <v>6</v>
      </c>
      <c r="DI5" s="16" t="s">
        <v>8</v>
      </c>
      <c r="DJ5" s="16" t="s">
        <v>8</v>
      </c>
      <c r="DK5" s="16" t="s">
        <v>9</v>
      </c>
      <c r="DL5" s="16" t="s">
        <v>6</v>
      </c>
      <c r="DM5" s="16" t="s">
        <v>8</v>
      </c>
      <c r="DN5" s="16" t="s">
        <v>7</v>
      </c>
      <c r="DO5" s="16" t="s">
        <v>8</v>
      </c>
      <c r="DP5" s="16" t="s">
        <v>6</v>
      </c>
      <c r="DQ5" s="17" t="s">
        <v>8</v>
      </c>
    </row>
    <row r="6" spans="1:121" s="13" customFormat="1" ht="15.75" thickBot="1" x14ac:dyDescent="0.3">
      <c r="A6" s="14" t="s">
        <v>9</v>
      </c>
      <c r="B6" s="20" t="s">
        <v>8</v>
      </c>
      <c r="C6" s="21" t="s">
        <v>9</v>
      </c>
      <c r="D6" s="21" t="s">
        <v>9</v>
      </c>
      <c r="E6" s="21" t="s">
        <v>6</v>
      </c>
      <c r="F6" s="21" t="s">
        <v>8</v>
      </c>
      <c r="G6" s="21" t="s">
        <v>7</v>
      </c>
      <c r="H6" s="21" t="s">
        <v>7</v>
      </c>
      <c r="I6" s="21" t="s">
        <v>8</v>
      </c>
      <c r="J6" s="21" t="s">
        <v>9</v>
      </c>
      <c r="K6" s="21" t="s">
        <v>9</v>
      </c>
      <c r="L6" s="21" t="s">
        <v>7</v>
      </c>
      <c r="M6" s="21" t="s">
        <v>8</v>
      </c>
      <c r="N6" s="21" t="s">
        <v>6</v>
      </c>
      <c r="O6" s="21" t="s">
        <v>6</v>
      </c>
      <c r="P6" s="21" t="s">
        <v>6</v>
      </c>
      <c r="Q6" s="21" t="s">
        <v>9</v>
      </c>
      <c r="R6" s="21" t="s">
        <v>6</v>
      </c>
      <c r="S6" s="21" t="s">
        <v>8</v>
      </c>
      <c r="T6" s="21" t="s">
        <v>8</v>
      </c>
      <c r="U6" s="22" t="s">
        <v>7</v>
      </c>
      <c r="V6" s="23" t="s">
        <v>8</v>
      </c>
      <c r="W6" s="21" t="s">
        <v>8</v>
      </c>
      <c r="X6" s="21" t="s">
        <v>6</v>
      </c>
      <c r="Y6" s="21" t="s">
        <v>8</v>
      </c>
      <c r="Z6" s="21" t="s">
        <v>6</v>
      </c>
      <c r="AA6" s="21" t="s">
        <v>6</v>
      </c>
      <c r="AB6" s="21" t="s">
        <v>9</v>
      </c>
      <c r="AC6" s="21" t="s">
        <v>7</v>
      </c>
      <c r="AD6" s="21" t="s">
        <v>9</v>
      </c>
      <c r="AE6" s="21" t="s">
        <v>6</v>
      </c>
      <c r="AF6" s="21" t="s">
        <v>9</v>
      </c>
      <c r="AG6" s="21" t="s">
        <v>8</v>
      </c>
      <c r="AH6" s="21" t="s">
        <v>9</v>
      </c>
      <c r="AI6" s="21" t="s">
        <v>8</v>
      </c>
      <c r="AJ6" s="21" t="s">
        <v>6</v>
      </c>
      <c r="AK6" s="21" t="s">
        <v>7</v>
      </c>
      <c r="AL6" s="21" t="s">
        <v>9</v>
      </c>
      <c r="AM6" s="21" t="s">
        <v>7</v>
      </c>
      <c r="AN6" s="21" t="s">
        <v>7</v>
      </c>
      <c r="AO6" s="24" t="s">
        <v>8</v>
      </c>
      <c r="AP6" s="20" t="s">
        <v>7</v>
      </c>
      <c r="AQ6" s="21" t="s">
        <v>8</v>
      </c>
      <c r="AR6" s="21" t="s">
        <v>9</v>
      </c>
      <c r="AS6" s="21" t="s">
        <v>6</v>
      </c>
      <c r="AT6" s="21" t="s">
        <v>7</v>
      </c>
      <c r="AU6" s="21" t="s">
        <v>7</v>
      </c>
      <c r="AV6" s="21" t="s">
        <v>8</v>
      </c>
      <c r="AW6" s="21" t="s">
        <v>8</v>
      </c>
      <c r="AX6" s="21" t="s">
        <v>9</v>
      </c>
      <c r="AY6" s="21" t="s">
        <v>6</v>
      </c>
      <c r="AZ6" s="21" t="s">
        <v>9</v>
      </c>
      <c r="BA6" s="21" t="s">
        <v>8</v>
      </c>
      <c r="BB6" s="21" t="s">
        <v>9</v>
      </c>
      <c r="BC6" s="21" t="s">
        <v>6</v>
      </c>
      <c r="BD6" s="21" t="s">
        <v>7</v>
      </c>
      <c r="BE6" s="21" t="s">
        <v>9</v>
      </c>
      <c r="BF6" s="21" t="s">
        <v>6</v>
      </c>
      <c r="BG6" s="21" t="s">
        <v>8</v>
      </c>
      <c r="BH6" s="21" t="s">
        <v>7</v>
      </c>
      <c r="BI6" s="22" t="s">
        <v>6</v>
      </c>
      <c r="BJ6" s="23" t="s">
        <v>6</v>
      </c>
      <c r="BK6" s="21" t="s">
        <v>7</v>
      </c>
      <c r="BL6" s="21" t="s">
        <v>6</v>
      </c>
      <c r="BM6" s="21" t="s">
        <v>9</v>
      </c>
      <c r="BN6" s="21" t="s">
        <v>7</v>
      </c>
      <c r="BO6" s="21" t="s">
        <v>8</v>
      </c>
      <c r="BP6" s="21" t="s">
        <v>6</v>
      </c>
      <c r="BQ6" s="21" t="s">
        <v>8</v>
      </c>
      <c r="BR6" s="21" t="s">
        <v>6</v>
      </c>
      <c r="BS6" s="21" t="s">
        <v>7</v>
      </c>
      <c r="BT6" s="21" t="s">
        <v>9</v>
      </c>
      <c r="BU6" s="21" t="s">
        <v>8</v>
      </c>
      <c r="BV6" s="21" t="s">
        <v>9</v>
      </c>
      <c r="BW6" s="21" t="s">
        <v>8</v>
      </c>
      <c r="BX6" s="21" t="s">
        <v>8</v>
      </c>
      <c r="BY6" s="21" t="s">
        <v>9</v>
      </c>
      <c r="BZ6" s="21" t="s">
        <v>6</v>
      </c>
      <c r="CA6" s="21" t="s">
        <v>9</v>
      </c>
      <c r="CB6" s="21" t="s">
        <v>9</v>
      </c>
      <c r="CC6" s="24" t="s">
        <v>7</v>
      </c>
      <c r="CD6" s="20" t="s">
        <v>8</v>
      </c>
      <c r="CE6" s="21" t="s">
        <v>7</v>
      </c>
      <c r="CF6" s="21" t="s">
        <v>6</v>
      </c>
      <c r="CG6" s="21" t="s">
        <v>6</v>
      </c>
      <c r="CH6" s="21" t="s">
        <v>9</v>
      </c>
      <c r="CI6" s="21" t="s">
        <v>6</v>
      </c>
      <c r="CJ6" s="21" t="s">
        <v>9</v>
      </c>
      <c r="CK6" s="21" t="s">
        <v>8</v>
      </c>
      <c r="CL6" s="21" t="s">
        <v>7</v>
      </c>
      <c r="CM6" s="21" t="s">
        <v>9</v>
      </c>
      <c r="CN6" s="21" t="s">
        <v>9</v>
      </c>
      <c r="CO6" s="21" t="s">
        <v>7</v>
      </c>
      <c r="CP6" s="21" t="s">
        <v>8</v>
      </c>
      <c r="CQ6" s="21" t="s">
        <v>6</v>
      </c>
      <c r="CR6" s="21" t="s">
        <v>9</v>
      </c>
      <c r="CS6" s="21" t="s">
        <v>8</v>
      </c>
      <c r="CT6" s="21" t="s">
        <v>6</v>
      </c>
      <c r="CU6" s="21" t="s">
        <v>7</v>
      </c>
      <c r="CV6" s="21" t="s">
        <v>6</v>
      </c>
      <c r="CW6" s="22" t="s">
        <v>7</v>
      </c>
      <c r="CX6" s="23" t="s">
        <v>8</v>
      </c>
      <c r="CY6" s="21" t="s">
        <v>6</v>
      </c>
      <c r="CZ6" s="21" t="s">
        <v>8</v>
      </c>
      <c r="DA6" s="21" t="s">
        <v>7</v>
      </c>
      <c r="DB6" s="21" t="s">
        <v>8</v>
      </c>
      <c r="DC6" s="21" t="s">
        <v>6</v>
      </c>
      <c r="DD6" s="21" t="s">
        <v>9</v>
      </c>
      <c r="DE6" s="21" t="s">
        <v>8</v>
      </c>
      <c r="DF6" s="21" t="s">
        <v>8</v>
      </c>
      <c r="DG6" s="21" t="s">
        <v>6</v>
      </c>
      <c r="DH6" s="21" t="s">
        <v>9</v>
      </c>
      <c r="DI6" s="21" t="s">
        <v>8</v>
      </c>
      <c r="DJ6" s="21" t="s">
        <v>7</v>
      </c>
      <c r="DK6" s="21" t="s">
        <v>6</v>
      </c>
      <c r="DL6" s="21" t="s">
        <v>7</v>
      </c>
      <c r="DM6" s="21" t="s">
        <v>9</v>
      </c>
      <c r="DN6" s="21" t="s">
        <v>9</v>
      </c>
      <c r="DO6" s="21" t="s">
        <v>6</v>
      </c>
      <c r="DP6" s="21" t="s">
        <v>9</v>
      </c>
      <c r="DQ6" s="22" t="s">
        <v>7</v>
      </c>
    </row>
    <row r="8" spans="1:121" ht="15.75" thickBot="1" x14ac:dyDescent="0.3">
      <c r="A8" s="11" t="s">
        <v>22</v>
      </c>
    </row>
    <row r="9" spans="1:121" s="2" customFormat="1" ht="21" customHeight="1" x14ac:dyDescent="0.25">
      <c r="A9" s="6" t="s">
        <v>21</v>
      </c>
      <c r="B9" s="250" t="s">
        <v>2</v>
      </c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9"/>
      <c r="V9" s="247" t="s">
        <v>3</v>
      </c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53"/>
      <c r="AP9" s="250" t="s">
        <v>10</v>
      </c>
      <c r="AQ9" s="248"/>
      <c r="AR9" s="248"/>
      <c r="AS9" s="248"/>
      <c r="AT9" s="248"/>
      <c r="AU9" s="248"/>
      <c r="AV9" s="248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9"/>
      <c r="BJ9" s="247" t="s">
        <v>18</v>
      </c>
      <c r="BK9" s="248"/>
      <c r="BL9" s="248"/>
      <c r="BM9" s="248"/>
      <c r="BN9" s="248"/>
      <c r="BO9" s="248"/>
      <c r="BP9" s="248"/>
      <c r="BQ9" s="248"/>
      <c r="BR9" s="248"/>
      <c r="BS9" s="248"/>
      <c r="BT9" s="248"/>
      <c r="BU9" s="248"/>
      <c r="BV9" s="248"/>
      <c r="BW9" s="248"/>
      <c r="BX9" s="248"/>
      <c r="BY9" s="248"/>
      <c r="BZ9" s="248"/>
      <c r="CA9" s="248"/>
      <c r="CB9" s="248"/>
      <c r="CC9" s="253"/>
      <c r="CD9" s="247" t="s">
        <v>20</v>
      </c>
      <c r="CE9" s="248"/>
      <c r="CF9" s="248"/>
      <c r="CG9" s="248"/>
      <c r="CH9" s="248"/>
      <c r="CI9" s="248"/>
      <c r="CJ9" s="248"/>
      <c r="CK9" s="248"/>
      <c r="CL9" s="248"/>
      <c r="CM9" s="248"/>
      <c r="CN9" s="248"/>
      <c r="CO9" s="248"/>
      <c r="CP9" s="248"/>
      <c r="CQ9" s="248"/>
      <c r="CR9" s="248"/>
      <c r="CS9" s="248"/>
      <c r="CT9" s="248"/>
      <c r="CU9" s="248"/>
      <c r="CV9" s="248"/>
      <c r="CW9" s="249"/>
      <c r="CX9" s="250" t="s">
        <v>19</v>
      </c>
      <c r="CY9" s="248"/>
      <c r="CZ9" s="248"/>
      <c r="DA9" s="248"/>
      <c r="DB9" s="248"/>
      <c r="DC9" s="248"/>
      <c r="DD9" s="248"/>
      <c r="DE9" s="248"/>
      <c r="DF9" s="248"/>
      <c r="DG9" s="248"/>
      <c r="DH9" s="248"/>
      <c r="DI9" s="248"/>
      <c r="DJ9" s="248"/>
      <c r="DK9" s="248"/>
      <c r="DL9" s="248"/>
      <c r="DM9" s="248"/>
      <c r="DN9" s="248"/>
      <c r="DO9" s="248"/>
      <c r="DP9" s="248"/>
      <c r="DQ9" s="249"/>
    </row>
    <row r="10" spans="1:121" s="7" customFormat="1" ht="16.5" customHeight="1" x14ac:dyDescent="0.25">
      <c r="A10" s="8" t="s">
        <v>7</v>
      </c>
      <c r="B10" s="26">
        <v>1</v>
      </c>
      <c r="C10" s="27">
        <v>2</v>
      </c>
      <c r="D10" s="27">
        <v>3</v>
      </c>
      <c r="E10" s="27">
        <v>4</v>
      </c>
      <c r="F10" s="27">
        <v>5</v>
      </c>
      <c r="G10" s="27">
        <v>6</v>
      </c>
      <c r="H10" s="27">
        <v>7</v>
      </c>
      <c r="I10" s="27">
        <v>8</v>
      </c>
      <c r="J10" s="27">
        <v>9</v>
      </c>
      <c r="K10" s="27">
        <v>10</v>
      </c>
      <c r="L10" s="27">
        <v>11</v>
      </c>
      <c r="M10" s="27">
        <v>12</v>
      </c>
      <c r="N10" s="27">
        <v>13</v>
      </c>
      <c r="O10" s="27">
        <v>14</v>
      </c>
      <c r="P10" s="27">
        <v>15</v>
      </c>
      <c r="Q10" s="27">
        <v>16</v>
      </c>
      <c r="R10" s="27">
        <v>17</v>
      </c>
      <c r="S10" s="27">
        <v>18</v>
      </c>
      <c r="T10" s="27">
        <v>19</v>
      </c>
      <c r="U10" s="28">
        <v>20</v>
      </c>
      <c r="V10" s="29">
        <v>1</v>
      </c>
      <c r="W10" s="27">
        <v>2</v>
      </c>
      <c r="X10" s="27">
        <v>3</v>
      </c>
      <c r="Y10" s="27">
        <v>4</v>
      </c>
      <c r="Z10" s="27">
        <v>5</v>
      </c>
      <c r="AA10" s="27">
        <v>6</v>
      </c>
      <c r="AB10" s="27">
        <v>7</v>
      </c>
      <c r="AC10" s="27">
        <v>8</v>
      </c>
      <c r="AD10" s="27">
        <v>9</v>
      </c>
      <c r="AE10" s="27">
        <v>10</v>
      </c>
      <c r="AF10" s="27">
        <v>11</v>
      </c>
      <c r="AG10" s="27">
        <v>12</v>
      </c>
      <c r="AH10" s="27">
        <v>13</v>
      </c>
      <c r="AI10" s="27">
        <v>14</v>
      </c>
      <c r="AJ10" s="27">
        <v>15</v>
      </c>
      <c r="AK10" s="27">
        <v>16</v>
      </c>
      <c r="AL10" s="27">
        <v>17</v>
      </c>
      <c r="AM10" s="27">
        <v>18</v>
      </c>
      <c r="AN10" s="27">
        <v>19</v>
      </c>
      <c r="AO10" s="30">
        <v>20</v>
      </c>
      <c r="AP10" s="26">
        <v>1</v>
      </c>
      <c r="AQ10" s="27">
        <v>2</v>
      </c>
      <c r="AR10" s="27">
        <v>3</v>
      </c>
      <c r="AS10" s="27">
        <v>4</v>
      </c>
      <c r="AT10" s="27">
        <v>5</v>
      </c>
      <c r="AU10" s="27">
        <v>6</v>
      </c>
      <c r="AV10" s="27">
        <v>7</v>
      </c>
      <c r="AW10" s="27">
        <v>8</v>
      </c>
      <c r="AX10" s="27">
        <v>9</v>
      </c>
      <c r="AY10" s="27">
        <v>10</v>
      </c>
      <c r="AZ10" s="27">
        <v>11</v>
      </c>
      <c r="BA10" s="27">
        <v>12</v>
      </c>
      <c r="BB10" s="27">
        <v>13</v>
      </c>
      <c r="BC10" s="27">
        <v>14</v>
      </c>
      <c r="BD10" s="27">
        <v>15</v>
      </c>
      <c r="BE10" s="27">
        <v>16</v>
      </c>
      <c r="BF10" s="27">
        <v>17</v>
      </c>
      <c r="BG10" s="27">
        <v>18</v>
      </c>
      <c r="BH10" s="27">
        <v>19</v>
      </c>
      <c r="BI10" s="28">
        <v>20</v>
      </c>
      <c r="BJ10" s="29">
        <v>1</v>
      </c>
      <c r="BK10" s="27">
        <v>2</v>
      </c>
      <c r="BL10" s="27">
        <v>3</v>
      </c>
      <c r="BM10" s="27">
        <v>4</v>
      </c>
      <c r="BN10" s="27">
        <v>5</v>
      </c>
      <c r="BO10" s="27">
        <v>6</v>
      </c>
      <c r="BP10" s="27">
        <v>7</v>
      </c>
      <c r="BQ10" s="27">
        <v>8</v>
      </c>
      <c r="BR10" s="27">
        <v>9</v>
      </c>
      <c r="BS10" s="27">
        <v>10</v>
      </c>
      <c r="BT10" s="27">
        <v>11</v>
      </c>
      <c r="BU10" s="27">
        <v>12</v>
      </c>
      <c r="BV10" s="27">
        <v>13</v>
      </c>
      <c r="BW10" s="27">
        <v>14</v>
      </c>
      <c r="BX10" s="27">
        <v>15</v>
      </c>
      <c r="BY10" s="27">
        <v>16</v>
      </c>
      <c r="BZ10" s="27">
        <v>17</v>
      </c>
      <c r="CA10" s="27">
        <v>18</v>
      </c>
      <c r="CB10" s="27">
        <v>19</v>
      </c>
      <c r="CC10" s="30">
        <v>20</v>
      </c>
      <c r="CD10" s="26">
        <v>1</v>
      </c>
      <c r="CE10" s="27">
        <v>2</v>
      </c>
      <c r="CF10" s="27">
        <v>3</v>
      </c>
      <c r="CG10" s="27">
        <v>4</v>
      </c>
      <c r="CH10" s="27">
        <v>5</v>
      </c>
      <c r="CI10" s="27">
        <v>6</v>
      </c>
      <c r="CJ10" s="27">
        <v>7</v>
      </c>
      <c r="CK10" s="27">
        <v>8</v>
      </c>
      <c r="CL10" s="27">
        <v>9</v>
      </c>
      <c r="CM10" s="27">
        <v>10</v>
      </c>
      <c r="CN10" s="27">
        <v>11</v>
      </c>
      <c r="CO10" s="27">
        <v>12</v>
      </c>
      <c r="CP10" s="27">
        <v>13</v>
      </c>
      <c r="CQ10" s="27">
        <v>14</v>
      </c>
      <c r="CR10" s="27">
        <v>15</v>
      </c>
      <c r="CS10" s="27">
        <v>16</v>
      </c>
      <c r="CT10" s="27">
        <v>17</v>
      </c>
      <c r="CU10" s="27">
        <v>18</v>
      </c>
      <c r="CV10" s="27">
        <v>19</v>
      </c>
      <c r="CW10" s="28">
        <v>20</v>
      </c>
      <c r="CX10" s="29">
        <v>1</v>
      </c>
      <c r="CY10" s="27">
        <v>2</v>
      </c>
      <c r="CZ10" s="27">
        <v>3</v>
      </c>
      <c r="DA10" s="27">
        <v>4</v>
      </c>
      <c r="DB10" s="27">
        <v>5</v>
      </c>
      <c r="DC10" s="27">
        <v>6</v>
      </c>
      <c r="DD10" s="27">
        <v>7</v>
      </c>
      <c r="DE10" s="27">
        <v>8</v>
      </c>
      <c r="DF10" s="27">
        <v>9</v>
      </c>
      <c r="DG10" s="27">
        <v>10</v>
      </c>
      <c r="DH10" s="27">
        <v>11</v>
      </c>
      <c r="DI10" s="27">
        <v>12</v>
      </c>
      <c r="DJ10" s="27">
        <v>13</v>
      </c>
      <c r="DK10" s="27">
        <v>14</v>
      </c>
      <c r="DL10" s="27">
        <v>15</v>
      </c>
      <c r="DM10" s="27">
        <v>16</v>
      </c>
      <c r="DN10" s="27">
        <v>17</v>
      </c>
      <c r="DO10" s="27">
        <v>18</v>
      </c>
      <c r="DP10" s="27">
        <v>19</v>
      </c>
      <c r="DQ10" s="28">
        <v>20</v>
      </c>
    </row>
    <row r="11" spans="1:121" x14ac:dyDescent="0.25">
      <c r="A11" s="9" t="s">
        <v>6</v>
      </c>
      <c r="B11" s="41">
        <v>3</v>
      </c>
      <c r="C11" s="42">
        <v>6</v>
      </c>
      <c r="D11" s="42">
        <v>7</v>
      </c>
      <c r="E11" s="42">
        <v>8</v>
      </c>
      <c r="F11" s="42">
        <v>2</v>
      </c>
      <c r="G11" s="42">
        <v>5</v>
      </c>
      <c r="H11" s="42">
        <v>4</v>
      </c>
      <c r="I11" s="42">
        <v>1</v>
      </c>
      <c r="J11" s="42">
        <v>12</v>
      </c>
      <c r="K11" s="42">
        <v>14</v>
      </c>
      <c r="L11" s="42">
        <v>13</v>
      </c>
      <c r="M11" s="42">
        <v>15</v>
      </c>
      <c r="N11" s="42">
        <v>10</v>
      </c>
      <c r="O11" s="42">
        <v>11</v>
      </c>
      <c r="P11" s="42">
        <v>9</v>
      </c>
      <c r="Q11" s="42">
        <v>18</v>
      </c>
      <c r="R11" s="42">
        <v>19</v>
      </c>
      <c r="S11" s="42">
        <v>20</v>
      </c>
      <c r="T11" s="42">
        <v>17</v>
      </c>
      <c r="U11" s="43">
        <v>16</v>
      </c>
      <c r="V11" s="44">
        <v>7</v>
      </c>
      <c r="W11" s="42">
        <v>8</v>
      </c>
      <c r="X11" s="42">
        <v>9</v>
      </c>
      <c r="Y11" s="42">
        <v>10</v>
      </c>
      <c r="Z11" s="42">
        <v>11</v>
      </c>
      <c r="AA11" s="42">
        <v>20</v>
      </c>
      <c r="AB11" s="42">
        <v>19</v>
      </c>
      <c r="AC11" s="42">
        <v>18</v>
      </c>
      <c r="AD11" s="42">
        <v>17</v>
      </c>
      <c r="AE11" s="42">
        <v>16</v>
      </c>
      <c r="AF11" s="42">
        <v>15</v>
      </c>
      <c r="AG11" s="42">
        <v>14</v>
      </c>
      <c r="AH11" s="42">
        <v>13</v>
      </c>
      <c r="AI11" s="42">
        <v>12</v>
      </c>
      <c r="AJ11" s="42">
        <v>1</v>
      </c>
      <c r="AK11" s="42">
        <v>2</v>
      </c>
      <c r="AL11" s="42">
        <v>3</v>
      </c>
      <c r="AM11" s="42">
        <v>4</v>
      </c>
      <c r="AN11" s="42">
        <v>5</v>
      </c>
      <c r="AO11" s="45">
        <v>6</v>
      </c>
      <c r="AP11" s="41">
        <v>4</v>
      </c>
      <c r="AQ11" s="42">
        <v>5</v>
      </c>
      <c r="AR11" s="42">
        <v>3</v>
      </c>
      <c r="AS11" s="42">
        <v>2</v>
      </c>
      <c r="AT11" s="42">
        <v>1</v>
      </c>
      <c r="AU11" s="42">
        <v>9</v>
      </c>
      <c r="AV11" s="42">
        <v>8</v>
      </c>
      <c r="AW11" s="42">
        <v>7</v>
      </c>
      <c r="AX11" s="42">
        <v>6</v>
      </c>
      <c r="AY11" s="42">
        <v>12</v>
      </c>
      <c r="AZ11" s="42">
        <v>13</v>
      </c>
      <c r="BA11" s="42">
        <v>11</v>
      </c>
      <c r="BB11" s="42">
        <v>10</v>
      </c>
      <c r="BC11" s="42">
        <v>16</v>
      </c>
      <c r="BD11" s="42">
        <v>18</v>
      </c>
      <c r="BE11" s="42">
        <v>19</v>
      </c>
      <c r="BF11" s="42">
        <v>17</v>
      </c>
      <c r="BG11" s="42">
        <v>15</v>
      </c>
      <c r="BH11" s="42">
        <v>20</v>
      </c>
      <c r="BI11" s="43">
        <v>14</v>
      </c>
      <c r="BJ11" s="44">
        <v>16</v>
      </c>
      <c r="BK11" s="42">
        <v>8</v>
      </c>
      <c r="BL11" s="42">
        <v>2</v>
      </c>
      <c r="BM11" s="42">
        <v>12</v>
      </c>
      <c r="BN11" s="42">
        <v>6</v>
      </c>
      <c r="BO11" s="42">
        <v>1</v>
      </c>
      <c r="BP11" s="42">
        <v>11</v>
      </c>
      <c r="BQ11" s="42">
        <v>5</v>
      </c>
      <c r="BR11" s="42">
        <v>14</v>
      </c>
      <c r="BS11" s="42">
        <v>17</v>
      </c>
      <c r="BT11" s="42">
        <v>9</v>
      </c>
      <c r="BU11" s="42">
        <v>4</v>
      </c>
      <c r="BV11" s="42">
        <v>15</v>
      </c>
      <c r="BW11" s="42">
        <v>3</v>
      </c>
      <c r="BX11" s="42">
        <v>19</v>
      </c>
      <c r="BY11" s="42">
        <v>7</v>
      </c>
      <c r="BZ11" s="42">
        <v>13</v>
      </c>
      <c r="CA11" s="42">
        <v>10</v>
      </c>
      <c r="CB11" s="42">
        <v>20</v>
      </c>
      <c r="CC11" s="45">
        <v>18</v>
      </c>
      <c r="CD11" s="41">
        <v>10</v>
      </c>
      <c r="CE11" s="42">
        <v>11</v>
      </c>
      <c r="CF11" s="42">
        <v>12</v>
      </c>
      <c r="CG11" s="42">
        <v>7</v>
      </c>
      <c r="CH11" s="42">
        <v>8</v>
      </c>
      <c r="CI11" s="42">
        <v>9</v>
      </c>
      <c r="CJ11" s="42">
        <v>4</v>
      </c>
      <c r="CK11" s="42">
        <v>5</v>
      </c>
      <c r="CL11" s="42">
        <v>6</v>
      </c>
      <c r="CM11" s="42">
        <v>1</v>
      </c>
      <c r="CN11" s="42">
        <v>2</v>
      </c>
      <c r="CO11" s="42">
        <v>3</v>
      </c>
      <c r="CP11" s="42">
        <v>16</v>
      </c>
      <c r="CQ11" s="42">
        <v>17</v>
      </c>
      <c r="CR11" s="42">
        <v>18</v>
      </c>
      <c r="CS11" s="42">
        <v>19</v>
      </c>
      <c r="CT11" s="42">
        <v>20</v>
      </c>
      <c r="CU11" s="42">
        <v>13</v>
      </c>
      <c r="CV11" s="42">
        <v>14</v>
      </c>
      <c r="CW11" s="43">
        <v>15</v>
      </c>
      <c r="CX11" s="44">
        <v>18</v>
      </c>
      <c r="CY11" s="42">
        <v>19</v>
      </c>
      <c r="CZ11" s="42">
        <v>20</v>
      </c>
      <c r="DA11" s="42">
        <v>17</v>
      </c>
      <c r="DB11" s="42">
        <v>16</v>
      </c>
      <c r="DC11" s="42">
        <v>15</v>
      </c>
      <c r="DD11" s="42">
        <v>14</v>
      </c>
      <c r="DE11" s="42">
        <v>13</v>
      </c>
      <c r="DF11" s="42">
        <v>12</v>
      </c>
      <c r="DG11" s="42">
        <v>11</v>
      </c>
      <c r="DH11" s="42">
        <v>10</v>
      </c>
      <c r="DI11" s="42">
        <v>9</v>
      </c>
      <c r="DJ11" s="42">
        <v>8</v>
      </c>
      <c r="DK11" s="42">
        <v>7</v>
      </c>
      <c r="DL11" s="42">
        <v>6</v>
      </c>
      <c r="DM11" s="42">
        <v>5</v>
      </c>
      <c r="DN11" s="42">
        <v>4</v>
      </c>
      <c r="DO11" s="42">
        <v>3</v>
      </c>
      <c r="DP11" s="42">
        <v>2</v>
      </c>
      <c r="DQ11" s="43">
        <v>1</v>
      </c>
    </row>
    <row r="12" spans="1:121" x14ac:dyDescent="0.25">
      <c r="A12" s="9" t="s">
        <v>8</v>
      </c>
      <c r="B12" s="41">
        <v>5</v>
      </c>
      <c r="C12" s="42">
        <v>7</v>
      </c>
      <c r="D12" s="42">
        <v>2</v>
      </c>
      <c r="E12" s="42">
        <v>1</v>
      </c>
      <c r="F12" s="42">
        <v>3</v>
      </c>
      <c r="G12" s="42">
        <v>8</v>
      </c>
      <c r="H12" s="42">
        <v>6</v>
      </c>
      <c r="I12" s="42">
        <v>4</v>
      </c>
      <c r="J12" s="42">
        <v>11</v>
      </c>
      <c r="K12" s="42">
        <v>13</v>
      </c>
      <c r="L12" s="42">
        <v>12</v>
      </c>
      <c r="M12" s="42">
        <v>9</v>
      </c>
      <c r="N12" s="42">
        <v>14</v>
      </c>
      <c r="O12" s="42">
        <v>15</v>
      </c>
      <c r="P12" s="42">
        <v>10</v>
      </c>
      <c r="Q12" s="42">
        <v>20</v>
      </c>
      <c r="R12" s="42">
        <v>18</v>
      </c>
      <c r="S12" s="42">
        <v>19</v>
      </c>
      <c r="T12" s="42">
        <v>16</v>
      </c>
      <c r="U12" s="43">
        <v>17</v>
      </c>
      <c r="V12" s="44">
        <v>9</v>
      </c>
      <c r="W12" s="42">
        <v>10</v>
      </c>
      <c r="X12" s="42">
        <v>1</v>
      </c>
      <c r="Y12" s="42">
        <v>2</v>
      </c>
      <c r="Z12" s="42">
        <v>3</v>
      </c>
      <c r="AA12" s="42">
        <v>4</v>
      </c>
      <c r="AB12" s="42">
        <v>5</v>
      </c>
      <c r="AC12" s="42">
        <v>6</v>
      </c>
      <c r="AD12" s="42">
        <v>7</v>
      </c>
      <c r="AE12" s="42">
        <v>8</v>
      </c>
      <c r="AF12" s="42">
        <v>20</v>
      </c>
      <c r="AG12" s="42">
        <v>19</v>
      </c>
      <c r="AH12" s="42">
        <v>18</v>
      </c>
      <c r="AI12" s="42">
        <v>17</v>
      </c>
      <c r="AJ12" s="42">
        <v>16</v>
      </c>
      <c r="AK12" s="42">
        <v>15</v>
      </c>
      <c r="AL12" s="42">
        <v>14</v>
      </c>
      <c r="AM12" s="42">
        <v>13</v>
      </c>
      <c r="AN12" s="42">
        <v>12</v>
      </c>
      <c r="AO12" s="45">
        <v>11</v>
      </c>
      <c r="AP12" s="41">
        <v>4</v>
      </c>
      <c r="AQ12" s="42">
        <v>3</v>
      </c>
      <c r="AR12" s="42">
        <v>2</v>
      </c>
      <c r="AS12" s="42">
        <v>1</v>
      </c>
      <c r="AT12" s="42">
        <v>5</v>
      </c>
      <c r="AU12" s="42">
        <v>8</v>
      </c>
      <c r="AV12" s="42">
        <v>7</v>
      </c>
      <c r="AW12" s="42">
        <v>6</v>
      </c>
      <c r="AX12" s="42">
        <v>9</v>
      </c>
      <c r="AY12" s="42">
        <v>11</v>
      </c>
      <c r="AZ12" s="42">
        <v>12</v>
      </c>
      <c r="BA12" s="42">
        <v>10</v>
      </c>
      <c r="BB12" s="42">
        <v>13</v>
      </c>
      <c r="BC12" s="42">
        <v>14</v>
      </c>
      <c r="BD12" s="42">
        <v>19</v>
      </c>
      <c r="BE12" s="42">
        <v>20</v>
      </c>
      <c r="BF12" s="42">
        <v>17</v>
      </c>
      <c r="BG12" s="42">
        <v>15</v>
      </c>
      <c r="BH12" s="42">
        <v>16</v>
      </c>
      <c r="BI12" s="43">
        <v>18</v>
      </c>
      <c r="BJ12" s="44">
        <v>12</v>
      </c>
      <c r="BK12" s="42">
        <v>13</v>
      </c>
      <c r="BL12" s="42">
        <v>10</v>
      </c>
      <c r="BM12" s="42">
        <v>6</v>
      </c>
      <c r="BN12" s="42">
        <v>19</v>
      </c>
      <c r="BO12" s="42">
        <v>8</v>
      </c>
      <c r="BP12" s="42">
        <v>20</v>
      </c>
      <c r="BQ12" s="42">
        <v>16</v>
      </c>
      <c r="BR12" s="42">
        <v>3</v>
      </c>
      <c r="BS12" s="42">
        <v>18</v>
      </c>
      <c r="BT12" s="42">
        <v>1</v>
      </c>
      <c r="BU12" s="42">
        <v>17</v>
      </c>
      <c r="BV12" s="42">
        <v>4</v>
      </c>
      <c r="BW12" s="42">
        <v>7</v>
      </c>
      <c r="BX12" s="42">
        <v>11</v>
      </c>
      <c r="BY12" s="42">
        <v>5</v>
      </c>
      <c r="BZ12" s="42">
        <v>9</v>
      </c>
      <c r="CA12" s="42">
        <v>15</v>
      </c>
      <c r="CB12" s="42">
        <v>14</v>
      </c>
      <c r="CC12" s="45">
        <v>2</v>
      </c>
      <c r="CD12" s="41">
        <v>7</v>
      </c>
      <c r="CE12" s="42">
        <v>4</v>
      </c>
      <c r="CF12" s="42">
        <v>8</v>
      </c>
      <c r="CG12" s="42">
        <v>5</v>
      </c>
      <c r="CH12" s="42">
        <v>6</v>
      </c>
      <c r="CI12" s="42">
        <v>10</v>
      </c>
      <c r="CJ12" s="42">
        <v>9</v>
      </c>
      <c r="CK12" s="42">
        <v>11</v>
      </c>
      <c r="CL12" s="42">
        <v>12</v>
      </c>
      <c r="CM12" s="42">
        <v>3</v>
      </c>
      <c r="CN12" s="42">
        <v>2</v>
      </c>
      <c r="CO12" s="42">
        <v>1</v>
      </c>
      <c r="CP12" s="42">
        <v>15</v>
      </c>
      <c r="CQ12" s="42">
        <v>16</v>
      </c>
      <c r="CR12" s="42">
        <v>17</v>
      </c>
      <c r="CS12" s="42">
        <v>13</v>
      </c>
      <c r="CT12" s="42">
        <v>14</v>
      </c>
      <c r="CU12" s="42">
        <v>18</v>
      </c>
      <c r="CV12" s="42">
        <v>19</v>
      </c>
      <c r="CW12" s="43">
        <v>20</v>
      </c>
      <c r="CX12" s="44">
        <v>8</v>
      </c>
      <c r="CY12" s="42">
        <v>9</v>
      </c>
      <c r="CZ12" s="42">
        <v>10</v>
      </c>
      <c r="DA12" s="42">
        <v>7</v>
      </c>
      <c r="DB12" s="42">
        <v>6</v>
      </c>
      <c r="DC12" s="42">
        <v>5</v>
      </c>
      <c r="DD12" s="42">
        <v>4</v>
      </c>
      <c r="DE12" s="42">
        <v>3</v>
      </c>
      <c r="DF12" s="42">
        <v>2</v>
      </c>
      <c r="DG12" s="42">
        <v>1</v>
      </c>
      <c r="DH12" s="42">
        <v>20</v>
      </c>
      <c r="DI12" s="42">
        <v>19</v>
      </c>
      <c r="DJ12" s="42">
        <v>18</v>
      </c>
      <c r="DK12" s="42">
        <v>17</v>
      </c>
      <c r="DL12" s="42">
        <v>16</v>
      </c>
      <c r="DM12" s="42">
        <v>15</v>
      </c>
      <c r="DN12" s="42">
        <v>14</v>
      </c>
      <c r="DO12" s="42">
        <v>13</v>
      </c>
      <c r="DP12" s="42">
        <v>12</v>
      </c>
      <c r="DQ12" s="43">
        <v>11</v>
      </c>
    </row>
    <row r="13" spans="1:121" ht="15.75" thickBot="1" x14ac:dyDescent="0.3">
      <c r="A13" s="10" t="s">
        <v>9</v>
      </c>
      <c r="B13" s="46">
        <v>8</v>
      </c>
      <c r="C13" s="47">
        <v>3</v>
      </c>
      <c r="D13" s="47">
        <v>5</v>
      </c>
      <c r="E13" s="47">
        <v>6</v>
      </c>
      <c r="F13" s="47">
        <v>4</v>
      </c>
      <c r="G13" s="47">
        <v>2</v>
      </c>
      <c r="H13" s="47">
        <v>1</v>
      </c>
      <c r="I13" s="47">
        <v>7</v>
      </c>
      <c r="J13" s="47">
        <v>10</v>
      </c>
      <c r="K13" s="47">
        <v>15</v>
      </c>
      <c r="L13" s="47">
        <v>9</v>
      </c>
      <c r="M13" s="47">
        <v>13</v>
      </c>
      <c r="N13" s="47">
        <v>11</v>
      </c>
      <c r="O13" s="47">
        <v>12</v>
      </c>
      <c r="P13" s="47">
        <v>14</v>
      </c>
      <c r="Q13" s="47">
        <v>18</v>
      </c>
      <c r="R13" s="47">
        <v>16</v>
      </c>
      <c r="S13" s="47">
        <v>17</v>
      </c>
      <c r="T13" s="47">
        <v>20</v>
      </c>
      <c r="U13" s="48">
        <v>19</v>
      </c>
      <c r="V13" s="49">
        <v>7</v>
      </c>
      <c r="W13" s="47">
        <v>8</v>
      </c>
      <c r="X13" s="47">
        <v>9</v>
      </c>
      <c r="Y13" s="47">
        <v>10</v>
      </c>
      <c r="Z13" s="47">
        <v>1</v>
      </c>
      <c r="AA13" s="47">
        <v>2</v>
      </c>
      <c r="AB13" s="47">
        <v>3</v>
      </c>
      <c r="AC13" s="47">
        <v>4</v>
      </c>
      <c r="AD13" s="47">
        <v>15</v>
      </c>
      <c r="AE13" s="47">
        <v>5</v>
      </c>
      <c r="AF13" s="47">
        <v>6</v>
      </c>
      <c r="AG13" s="47">
        <v>14</v>
      </c>
      <c r="AH13" s="47">
        <v>13</v>
      </c>
      <c r="AI13" s="47">
        <v>12</v>
      </c>
      <c r="AJ13" s="47">
        <v>20</v>
      </c>
      <c r="AK13" s="47">
        <v>19</v>
      </c>
      <c r="AL13" s="47">
        <v>18</v>
      </c>
      <c r="AM13" s="47">
        <v>17</v>
      </c>
      <c r="AN13" s="47">
        <v>16</v>
      </c>
      <c r="AO13" s="50">
        <v>11</v>
      </c>
      <c r="AP13" s="46">
        <v>2</v>
      </c>
      <c r="AQ13" s="47">
        <v>3</v>
      </c>
      <c r="AR13" s="47">
        <v>1</v>
      </c>
      <c r="AS13" s="47">
        <v>4</v>
      </c>
      <c r="AT13" s="47">
        <v>5</v>
      </c>
      <c r="AU13" s="47">
        <v>8</v>
      </c>
      <c r="AV13" s="47">
        <v>9</v>
      </c>
      <c r="AW13" s="47">
        <v>6</v>
      </c>
      <c r="AX13" s="47">
        <v>7</v>
      </c>
      <c r="AY13" s="47">
        <v>13</v>
      </c>
      <c r="AZ13" s="47">
        <v>10</v>
      </c>
      <c r="BA13" s="47">
        <v>12</v>
      </c>
      <c r="BB13" s="47">
        <v>11</v>
      </c>
      <c r="BC13" s="47">
        <v>19</v>
      </c>
      <c r="BD13" s="47">
        <v>15</v>
      </c>
      <c r="BE13" s="47">
        <v>18</v>
      </c>
      <c r="BF13" s="47">
        <v>14</v>
      </c>
      <c r="BG13" s="47">
        <v>20</v>
      </c>
      <c r="BH13" s="47">
        <v>16</v>
      </c>
      <c r="BI13" s="48">
        <v>17</v>
      </c>
      <c r="BJ13" s="49">
        <v>8</v>
      </c>
      <c r="BK13" s="47">
        <v>18</v>
      </c>
      <c r="BL13" s="47">
        <v>5</v>
      </c>
      <c r="BM13" s="47">
        <v>19</v>
      </c>
      <c r="BN13" s="47">
        <v>3</v>
      </c>
      <c r="BO13" s="47">
        <v>11</v>
      </c>
      <c r="BP13" s="47">
        <v>15</v>
      </c>
      <c r="BQ13" s="47">
        <v>10</v>
      </c>
      <c r="BR13" s="47">
        <v>6</v>
      </c>
      <c r="BS13" s="47">
        <v>20</v>
      </c>
      <c r="BT13" s="47">
        <v>13</v>
      </c>
      <c r="BU13" s="47">
        <v>9</v>
      </c>
      <c r="BV13" s="47">
        <v>2</v>
      </c>
      <c r="BW13" s="47">
        <v>12</v>
      </c>
      <c r="BX13" s="47">
        <v>4</v>
      </c>
      <c r="BY13" s="47">
        <v>17</v>
      </c>
      <c r="BZ13" s="47">
        <v>14</v>
      </c>
      <c r="CA13" s="47">
        <v>16</v>
      </c>
      <c r="CB13" s="47">
        <v>1</v>
      </c>
      <c r="CC13" s="50">
        <v>7</v>
      </c>
      <c r="CD13" s="46">
        <v>5</v>
      </c>
      <c r="CE13" s="47">
        <v>3</v>
      </c>
      <c r="CF13" s="47">
        <v>4</v>
      </c>
      <c r="CG13" s="47">
        <v>2</v>
      </c>
      <c r="CH13" s="47">
        <v>1</v>
      </c>
      <c r="CI13" s="47">
        <v>7</v>
      </c>
      <c r="CJ13" s="47">
        <v>6</v>
      </c>
      <c r="CK13" s="47">
        <v>9</v>
      </c>
      <c r="CL13" s="47">
        <v>8</v>
      </c>
      <c r="CM13" s="47">
        <v>11</v>
      </c>
      <c r="CN13" s="47">
        <v>12</v>
      </c>
      <c r="CO13" s="47">
        <v>10</v>
      </c>
      <c r="CP13" s="47">
        <v>19</v>
      </c>
      <c r="CQ13" s="47">
        <v>20</v>
      </c>
      <c r="CR13" s="47">
        <v>16</v>
      </c>
      <c r="CS13" s="47">
        <v>17</v>
      </c>
      <c r="CT13" s="47">
        <v>18</v>
      </c>
      <c r="CU13" s="47">
        <v>13</v>
      </c>
      <c r="CV13" s="47">
        <v>14</v>
      </c>
      <c r="CW13" s="48">
        <v>15</v>
      </c>
      <c r="CX13" s="49">
        <v>13</v>
      </c>
      <c r="CY13" s="47">
        <v>12</v>
      </c>
      <c r="CZ13" s="47">
        <v>11</v>
      </c>
      <c r="DA13" s="47">
        <v>14</v>
      </c>
      <c r="DB13" s="47">
        <v>15</v>
      </c>
      <c r="DC13" s="47">
        <v>16</v>
      </c>
      <c r="DD13" s="47">
        <v>17</v>
      </c>
      <c r="DE13" s="47">
        <v>18</v>
      </c>
      <c r="DF13" s="47">
        <v>19</v>
      </c>
      <c r="DG13" s="47">
        <v>20</v>
      </c>
      <c r="DH13" s="47">
        <v>1</v>
      </c>
      <c r="DI13" s="47">
        <v>2</v>
      </c>
      <c r="DJ13" s="47">
        <v>3</v>
      </c>
      <c r="DK13" s="47">
        <v>4</v>
      </c>
      <c r="DL13" s="47">
        <v>5</v>
      </c>
      <c r="DM13" s="47">
        <v>6</v>
      </c>
      <c r="DN13" s="47">
        <v>7</v>
      </c>
      <c r="DO13" s="47">
        <v>8</v>
      </c>
      <c r="DP13" s="47">
        <v>9</v>
      </c>
      <c r="DQ13" s="48">
        <v>10</v>
      </c>
    </row>
  </sheetData>
  <mergeCells count="13">
    <mergeCell ref="CD9:CW9"/>
    <mergeCell ref="CX9:DQ9"/>
    <mergeCell ref="A1:A2"/>
    <mergeCell ref="B9:U9"/>
    <mergeCell ref="V9:AO9"/>
    <mergeCell ref="AP9:BI9"/>
    <mergeCell ref="BJ9:CC9"/>
    <mergeCell ref="B1:U1"/>
    <mergeCell ref="V1:AO1"/>
    <mergeCell ref="AP1:BI1"/>
    <mergeCell ref="BJ1:CC1"/>
    <mergeCell ref="CD1:CW1"/>
    <mergeCell ref="CX1:DQ1"/>
  </mergeCells>
  <phoneticPr fontId="4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workbookViewId="0">
      <pane xSplit="6" ySplit="4" topLeftCell="Y5" activePane="bottomRight" state="frozen"/>
      <selection pane="topRight" activeCell="F1" sqref="F1"/>
      <selection pane="bottomLeft" activeCell="A5" sqref="A5"/>
      <selection pane="bottomRight" activeCell="Z11" sqref="Z11"/>
    </sheetView>
  </sheetViews>
  <sheetFormatPr defaultRowHeight="21" x14ac:dyDescent="0.35"/>
  <cols>
    <col min="1" max="1" width="9.140625" style="66"/>
    <col min="2" max="2" width="18.7109375" style="66" customWidth="1"/>
    <col min="3" max="3" width="13.140625" style="66" bestFit="1" customWidth="1"/>
    <col min="4" max="4" width="13.140625" style="66" customWidth="1"/>
    <col min="5" max="6" width="15.28515625" style="66" customWidth="1"/>
    <col min="7" max="9" width="16.42578125" style="25" customWidth="1"/>
    <col min="10" max="10" width="20.7109375" style="62" customWidth="1"/>
    <col min="11" max="12" width="11.28515625" style="62" customWidth="1"/>
    <col min="13" max="13" width="20.7109375" style="62" customWidth="1"/>
    <col min="14" max="15" width="11.28515625" style="62" customWidth="1"/>
    <col min="16" max="16" width="20.7109375" style="62" customWidth="1"/>
    <col min="17" max="18" width="11.28515625" style="62" customWidth="1"/>
    <col min="19" max="19" width="22" style="62" customWidth="1"/>
    <col min="20" max="21" width="11.28515625" style="62" customWidth="1"/>
    <col min="22" max="22" width="20.7109375" style="62" customWidth="1"/>
    <col min="23" max="24" width="11.28515625" style="62" customWidth="1"/>
    <col min="25" max="25" width="20.7109375" style="62" customWidth="1"/>
    <col min="26" max="27" width="11.28515625" style="62" customWidth="1"/>
    <col min="28" max="28" width="22.28515625" style="63" customWidth="1"/>
    <col min="29" max="30" width="21.28515625" style="63" customWidth="1"/>
    <col min="31" max="31" width="19.140625" style="64" customWidth="1"/>
  </cols>
  <sheetData>
    <row r="1" spans="1:31" ht="75.75" customHeight="1" x14ac:dyDescent="0.25">
      <c r="A1" s="293" t="s">
        <v>289</v>
      </c>
      <c r="B1" s="293"/>
      <c r="C1" s="293"/>
      <c r="D1" s="293"/>
      <c r="E1" s="293"/>
      <c r="F1" s="294"/>
      <c r="G1" s="295" t="s">
        <v>24</v>
      </c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7"/>
    </row>
    <row r="2" spans="1:31" ht="34.5" customHeight="1" x14ac:dyDescent="0.25">
      <c r="A2" s="276"/>
      <c r="B2" s="276"/>
      <c r="C2" s="276"/>
      <c r="D2" s="276"/>
      <c r="E2" s="276"/>
      <c r="F2" s="276"/>
      <c r="G2" s="277" t="s">
        <v>17</v>
      </c>
      <c r="H2" s="278"/>
      <c r="I2" s="279"/>
      <c r="J2" s="283" t="s">
        <v>2</v>
      </c>
      <c r="K2" s="284"/>
      <c r="L2" s="285"/>
      <c r="M2" s="271" t="s">
        <v>3</v>
      </c>
      <c r="N2" s="272"/>
      <c r="O2" s="273"/>
      <c r="P2" s="283" t="s">
        <v>10</v>
      </c>
      <c r="Q2" s="284"/>
      <c r="R2" s="285"/>
      <c r="S2" s="271" t="s">
        <v>25</v>
      </c>
      <c r="T2" s="272"/>
      <c r="U2" s="273"/>
      <c r="V2" s="283" t="s">
        <v>4</v>
      </c>
      <c r="W2" s="284"/>
      <c r="X2" s="285"/>
      <c r="Y2" s="271" t="s">
        <v>23</v>
      </c>
      <c r="Z2" s="272"/>
      <c r="AA2" s="273"/>
      <c r="AB2" s="298" t="s">
        <v>26</v>
      </c>
      <c r="AC2" s="301" t="s">
        <v>277</v>
      </c>
      <c r="AD2" s="304" t="s">
        <v>278</v>
      </c>
      <c r="AE2" s="307" t="s">
        <v>279</v>
      </c>
    </row>
    <row r="3" spans="1:31" ht="21" customHeight="1" x14ac:dyDescent="0.25">
      <c r="A3" s="286" t="s">
        <v>5</v>
      </c>
      <c r="B3" s="286" t="s">
        <v>1</v>
      </c>
      <c r="C3" s="286"/>
      <c r="D3" s="286"/>
      <c r="E3" s="286"/>
      <c r="F3" s="286"/>
      <c r="G3" s="280"/>
      <c r="H3" s="281"/>
      <c r="I3" s="282"/>
      <c r="J3" s="274" t="s">
        <v>27</v>
      </c>
      <c r="K3" s="287" t="s">
        <v>28</v>
      </c>
      <c r="L3" s="288"/>
      <c r="M3" s="289" t="s">
        <v>27</v>
      </c>
      <c r="N3" s="291" t="s">
        <v>28</v>
      </c>
      <c r="O3" s="292"/>
      <c r="P3" s="274" t="s">
        <v>27</v>
      </c>
      <c r="Q3" s="287" t="s">
        <v>28</v>
      </c>
      <c r="R3" s="288"/>
      <c r="S3" s="289" t="s">
        <v>27</v>
      </c>
      <c r="T3" s="291" t="s">
        <v>28</v>
      </c>
      <c r="U3" s="292"/>
      <c r="V3" s="274" t="s">
        <v>27</v>
      </c>
      <c r="W3" s="287" t="s">
        <v>28</v>
      </c>
      <c r="X3" s="288"/>
      <c r="Y3" s="289" t="s">
        <v>27</v>
      </c>
      <c r="Z3" s="291" t="s">
        <v>28</v>
      </c>
      <c r="AA3" s="292"/>
      <c r="AB3" s="299"/>
      <c r="AC3" s="302"/>
      <c r="AD3" s="305"/>
      <c r="AE3" s="308"/>
    </row>
    <row r="4" spans="1:31" ht="31.5" x14ac:dyDescent="0.25">
      <c r="A4" s="286"/>
      <c r="B4" s="70" t="s">
        <v>0</v>
      </c>
      <c r="C4" s="70" t="s">
        <v>13</v>
      </c>
      <c r="D4" s="171"/>
      <c r="E4" s="70" t="s">
        <v>11</v>
      </c>
      <c r="F4" s="70" t="s">
        <v>12</v>
      </c>
      <c r="G4" s="65" t="s">
        <v>14</v>
      </c>
      <c r="H4" s="65" t="s">
        <v>15</v>
      </c>
      <c r="I4" s="65" t="s">
        <v>16</v>
      </c>
      <c r="J4" s="275"/>
      <c r="K4" s="51" t="s">
        <v>29</v>
      </c>
      <c r="L4" s="52" t="s">
        <v>30</v>
      </c>
      <c r="M4" s="290"/>
      <c r="N4" s="53" t="s">
        <v>29</v>
      </c>
      <c r="O4" s="53" t="s">
        <v>30</v>
      </c>
      <c r="P4" s="275"/>
      <c r="Q4" s="52" t="s">
        <v>29</v>
      </c>
      <c r="R4" s="52" t="s">
        <v>30</v>
      </c>
      <c r="S4" s="290"/>
      <c r="T4" s="53" t="s">
        <v>29</v>
      </c>
      <c r="U4" s="53" t="s">
        <v>30</v>
      </c>
      <c r="V4" s="275"/>
      <c r="W4" s="52" t="s">
        <v>29</v>
      </c>
      <c r="X4" s="52" t="s">
        <v>30</v>
      </c>
      <c r="Y4" s="290"/>
      <c r="Z4" s="53" t="s">
        <v>29</v>
      </c>
      <c r="AA4" s="53" t="s">
        <v>30</v>
      </c>
      <c r="AB4" s="300"/>
      <c r="AC4" s="303"/>
      <c r="AD4" s="306"/>
      <c r="AE4" s="309"/>
    </row>
    <row r="5" spans="1:31" x14ac:dyDescent="0.25">
      <c r="A5" s="67">
        <v>1</v>
      </c>
      <c r="B5" s="68" t="s">
        <v>584</v>
      </c>
      <c r="C5" s="67" t="s">
        <v>36</v>
      </c>
      <c r="D5" s="67">
        <v>72</v>
      </c>
      <c r="E5" s="68" t="s">
        <v>97</v>
      </c>
      <c r="F5" s="68" t="s">
        <v>61</v>
      </c>
      <c r="G5" s="72">
        <v>54.43</v>
      </c>
      <c r="H5" s="72">
        <v>62.73</v>
      </c>
      <c r="I5" s="72">
        <v>0</v>
      </c>
      <c r="J5" s="54"/>
      <c r="K5" s="55">
        <v>50</v>
      </c>
      <c r="L5" s="69"/>
      <c r="M5" s="56"/>
      <c r="N5" s="55">
        <v>15</v>
      </c>
      <c r="O5" s="69"/>
      <c r="P5" s="54"/>
      <c r="Q5" s="55">
        <v>40</v>
      </c>
      <c r="R5" s="69"/>
      <c r="S5" s="56"/>
      <c r="T5" s="55">
        <v>40</v>
      </c>
      <c r="U5" s="69"/>
      <c r="V5" s="54"/>
      <c r="W5" s="55">
        <v>20</v>
      </c>
      <c r="X5" s="69"/>
      <c r="Y5" s="56"/>
      <c r="Z5" s="55">
        <v>20</v>
      </c>
      <c r="AA5" s="69"/>
      <c r="AB5" s="57">
        <f t="shared" ref="AB5:AC15" si="0">(((K5*4)+(N5*4)+(Q5*4)+(T5*2)+(W5*2)+(Z5*2))/18)/100*700</f>
        <v>225.55555555555554</v>
      </c>
      <c r="AC5" s="58">
        <f t="shared" si="0"/>
        <v>0</v>
      </c>
      <c r="AD5" s="59">
        <f t="shared" ref="AD5:AD15" si="1">IF(AC5=0,AB5,(AB5+AC5)/2)</f>
        <v>225.55555555555554</v>
      </c>
      <c r="AE5" s="60">
        <f t="shared" ref="AE5:AE15" si="2">(G5+H5+I5+AD5)/2</f>
        <v>171.35777777777776</v>
      </c>
    </row>
    <row r="6" spans="1:31" x14ac:dyDescent="0.25">
      <c r="A6" s="67">
        <v>2</v>
      </c>
      <c r="B6" s="68" t="s">
        <v>584</v>
      </c>
      <c r="C6" s="67" t="s">
        <v>36</v>
      </c>
      <c r="D6" s="67">
        <v>80</v>
      </c>
      <c r="E6" s="68" t="s">
        <v>70</v>
      </c>
      <c r="F6" s="68" t="s">
        <v>145</v>
      </c>
      <c r="G6" s="72">
        <v>71.92</v>
      </c>
      <c r="H6" s="72">
        <v>83.75</v>
      </c>
      <c r="I6" s="72">
        <v>0</v>
      </c>
      <c r="J6" s="54"/>
      <c r="K6" s="55">
        <v>65</v>
      </c>
      <c r="L6" s="69"/>
      <c r="M6" s="56"/>
      <c r="N6" s="55">
        <v>10</v>
      </c>
      <c r="O6" s="69"/>
      <c r="P6" s="54"/>
      <c r="Q6" s="55">
        <v>65</v>
      </c>
      <c r="R6" s="69"/>
      <c r="S6" s="56"/>
      <c r="T6" s="55">
        <v>85</v>
      </c>
      <c r="U6" s="69"/>
      <c r="V6" s="54"/>
      <c r="W6" s="55">
        <v>35</v>
      </c>
      <c r="X6" s="69"/>
      <c r="Y6" s="56"/>
      <c r="Z6" s="55">
        <v>75</v>
      </c>
      <c r="AA6" s="69"/>
      <c r="AB6" s="57">
        <f t="shared" si="0"/>
        <v>369.44444444444446</v>
      </c>
      <c r="AC6" s="58">
        <f t="shared" si="0"/>
        <v>0</v>
      </c>
      <c r="AD6" s="59">
        <f t="shared" si="1"/>
        <v>369.44444444444446</v>
      </c>
      <c r="AE6" s="60">
        <f t="shared" si="2"/>
        <v>262.55722222222221</v>
      </c>
    </row>
    <row r="7" spans="1:31" x14ac:dyDescent="0.25">
      <c r="A7" s="67">
        <v>3</v>
      </c>
      <c r="B7" s="68" t="s">
        <v>584</v>
      </c>
      <c r="C7" s="67" t="s">
        <v>36</v>
      </c>
      <c r="D7" s="67">
        <v>23</v>
      </c>
      <c r="E7" s="68" t="s">
        <v>585</v>
      </c>
      <c r="F7" s="68" t="s">
        <v>586</v>
      </c>
      <c r="G7" s="72">
        <v>49.3</v>
      </c>
      <c r="H7" s="72">
        <v>54.32</v>
      </c>
      <c r="I7" s="72">
        <v>0</v>
      </c>
      <c r="J7" s="54"/>
      <c r="K7" s="55">
        <v>35</v>
      </c>
      <c r="L7" s="69"/>
      <c r="M7" s="56"/>
      <c r="N7" s="55">
        <v>20</v>
      </c>
      <c r="O7" s="69"/>
      <c r="P7" s="54"/>
      <c r="Q7" s="55">
        <v>50</v>
      </c>
      <c r="R7" s="69"/>
      <c r="S7" s="56"/>
      <c r="T7" s="55">
        <v>10</v>
      </c>
      <c r="U7" s="69"/>
      <c r="V7" s="54"/>
      <c r="W7" s="55"/>
      <c r="X7" s="69"/>
      <c r="Y7" s="56"/>
      <c r="Z7" s="55">
        <v>20</v>
      </c>
      <c r="AA7" s="69"/>
      <c r="AB7" s="57">
        <f t="shared" si="0"/>
        <v>186.66666666666666</v>
      </c>
      <c r="AC7" s="58">
        <f t="shared" si="0"/>
        <v>0</v>
      </c>
      <c r="AD7" s="59">
        <f t="shared" si="1"/>
        <v>186.66666666666666</v>
      </c>
      <c r="AE7" s="60">
        <f t="shared" si="2"/>
        <v>145.14333333333332</v>
      </c>
    </row>
    <row r="8" spans="1:31" x14ac:dyDescent="0.25">
      <c r="A8" s="67">
        <v>4</v>
      </c>
      <c r="B8" s="68" t="s">
        <v>584</v>
      </c>
      <c r="C8" s="67" t="s">
        <v>36</v>
      </c>
      <c r="D8" s="67">
        <v>107</v>
      </c>
      <c r="E8" s="68" t="s">
        <v>587</v>
      </c>
      <c r="F8" s="68" t="s">
        <v>193</v>
      </c>
      <c r="G8" s="72">
        <v>72.260000000000005</v>
      </c>
      <c r="H8" s="72">
        <v>85.26</v>
      </c>
      <c r="I8" s="72">
        <v>0</v>
      </c>
      <c r="J8" s="54"/>
      <c r="K8" s="55">
        <v>55</v>
      </c>
      <c r="L8" s="69"/>
      <c r="M8" s="56"/>
      <c r="N8" s="55">
        <v>40</v>
      </c>
      <c r="O8" s="69"/>
      <c r="P8" s="54"/>
      <c r="Q8" s="55">
        <v>65</v>
      </c>
      <c r="R8" s="69"/>
      <c r="S8" s="56"/>
      <c r="T8" s="55">
        <v>85</v>
      </c>
      <c r="U8" s="69"/>
      <c r="V8" s="54"/>
      <c r="W8" s="55">
        <v>55</v>
      </c>
      <c r="X8" s="69"/>
      <c r="Y8" s="56"/>
      <c r="Z8" s="55">
        <v>80</v>
      </c>
      <c r="AA8" s="69"/>
      <c r="AB8" s="57">
        <f t="shared" si="0"/>
        <v>420</v>
      </c>
      <c r="AC8" s="58">
        <f t="shared" si="0"/>
        <v>0</v>
      </c>
      <c r="AD8" s="59">
        <f t="shared" si="1"/>
        <v>420</v>
      </c>
      <c r="AE8" s="60">
        <f t="shared" si="2"/>
        <v>288.76</v>
      </c>
    </row>
    <row r="9" spans="1:31" x14ac:dyDescent="0.25">
      <c r="A9" s="67">
        <v>5</v>
      </c>
      <c r="B9" s="68" t="s">
        <v>584</v>
      </c>
      <c r="C9" s="67" t="s">
        <v>36</v>
      </c>
      <c r="D9" s="67">
        <v>109</v>
      </c>
      <c r="E9" s="68" t="s">
        <v>588</v>
      </c>
      <c r="F9" s="68" t="s">
        <v>83</v>
      </c>
      <c r="G9" s="72">
        <v>57.85</v>
      </c>
      <c r="H9" s="72">
        <v>74.52</v>
      </c>
      <c r="I9" s="72">
        <v>0</v>
      </c>
      <c r="J9" s="54"/>
      <c r="K9" s="55">
        <v>65</v>
      </c>
      <c r="L9" s="69"/>
      <c r="M9" s="56"/>
      <c r="N9" s="55">
        <v>15</v>
      </c>
      <c r="O9" s="69"/>
      <c r="P9" s="54"/>
      <c r="Q9" s="55">
        <v>40</v>
      </c>
      <c r="R9" s="69"/>
      <c r="S9" s="56"/>
      <c r="T9" s="55">
        <v>50</v>
      </c>
      <c r="U9" s="69"/>
      <c r="V9" s="54"/>
      <c r="W9" s="55">
        <v>35</v>
      </c>
      <c r="X9" s="69"/>
      <c r="Y9" s="56"/>
      <c r="Z9" s="55">
        <v>80</v>
      </c>
      <c r="AA9" s="69"/>
      <c r="AB9" s="57">
        <f t="shared" si="0"/>
        <v>315</v>
      </c>
      <c r="AC9" s="58">
        <f t="shared" si="0"/>
        <v>0</v>
      </c>
      <c r="AD9" s="59">
        <f t="shared" si="1"/>
        <v>315</v>
      </c>
      <c r="AE9" s="60">
        <f t="shared" si="2"/>
        <v>223.685</v>
      </c>
    </row>
    <row r="10" spans="1:31" x14ac:dyDescent="0.25">
      <c r="A10" s="67">
        <v>6</v>
      </c>
      <c r="B10" s="68" t="s">
        <v>584</v>
      </c>
      <c r="C10" s="67" t="s">
        <v>36</v>
      </c>
      <c r="D10" s="67">
        <v>119</v>
      </c>
      <c r="E10" s="68" t="s">
        <v>589</v>
      </c>
      <c r="F10" s="68" t="s">
        <v>590</v>
      </c>
      <c r="G10" s="72">
        <v>60.68</v>
      </c>
      <c r="H10" s="72">
        <v>73.959999999999994</v>
      </c>
      <c r="I10" s="72">
        <v>0</v>
      </c>
      <c r="J10" s="54"/>
      <c r="K10" s="55">
        <v>60</v>
      </c>
      <c r="L10" s="69"/>
      <c r="M10" s="56"/>
      <c r="N10" s="55">
        <v>15</v>
      </c>
      <c r="O10" s="69"/>
      <c r="P10" s="54"/>
      <c r="Q10" s="55">
        <v>45</v>
      </c>
      <c r="R10" s="69"/>
      <c r="S10" s="56"/>
      <c r="T10" s="55">
        <v>35</v>
      </c>
      <c r="U10" s="69"/>
      <c r="V10" s="54"/>
      <c r="W10" s="55">
        <v>25</v>
      </c>
      <c r="X10" s="69"/>
      <c r="Y10" s="56"/>
      <c r="Z10" s="55">
        <v>80</v>
      </c>
      <c r="AA10" s="69"/>
      <c r="AB10" s="57">
        <f t="shared" si="0"/>
        <v>295.55555555555554</v>
      </c>
      <c r="AC10" s="58">
        <f t="shared" si="0"/>
        <v>0</v>
      </c>
      <c r="AD10" s="59">
        <f t="shared" si="1"/>
        <v>295.55555555555554</v>
      </c>
      <c r="AE10" s="60">
        <f t="shared" si="2"/>
        <v>215.09777777777776</v>
      </c>
    </row>
    <row r="11" spans="1:31" x14ac:dyDescent="0.25">
      <c r="A11" s="67">
        <v>7</v>
      </c>
      <c r="B11" s="68" t="s">
        <v>584</v>
      </c>
      <c r="C11" s="67" t="s">
        <v>36</v>
      </c>
      <c r="D11" s="67">
        <v>120</v>
      </c>
      <c r="E11" s="68" t="s">
        <v>591</v>
      </c>
      <c r="F11" s="68" t="s">
        <v>592</v>
      </c>
      <c r="G11" s="72">
        <v>73.95</v>
      </c>
      <c r="H11" s="72">
        <v>86.55</v>
      </c>
      <c r="I11" s="72">
        <v>0</v>
      </c>
      <c r="J11" s="54"/>
      <c r="K11" s="55">
        <v>70</v>
      </c>
      <c r="L11" s="69"/>
      <c r="M11" s="56"/>
      <c r="N11" s="55">
        <v>30</v>
      </c>
      <c r="O11" s="69"/>
      <c r="P11" s="54"/>
      <c r="Q11" s="55">
        <v>60</v>
      </c>
      <c r="R11" s="69"/>
      <c r="S11" s="56"/>
      <c r="T11" s="55">
        <v>90</v>
      </c>
      <c r="U11" s="69"/>
      <c r="V11" s="54"/>
      <c r="W11" s="55">
        <v>55</v>
      </c>
      <c r="X11" s="69"/>
      <c r="Y11" s="56"/>
      <c r="Z11" s="55">
        <v>80</v>
      </c>
      <c r="AA11" s="69"/>
      <c r="AB11" s="57">
        <f t="shared" si="0"/>
        <v>423.88888888888891</v>
      </c>
      <c r="AC11" s="58">
        <f t="shared" si="0"/>
        <v>0</v>
      </c>
      <c r="AD11" s="59">
        <f t="shared" si="1"/>
        <v>423.88888888888891</v>
      </c>
      <c r="AE11" s="60">
        <f t="shared" si="2"/>
        <v>292.19444444444446</v>
      </c>
    </row>
    <row r="12" spans="1:31" x14ac:dyDescent="0.25">
      <c r="A12" s="67">
        <v>8</v>
      </c>
      <c r="B12" s="68" t="s">
        <v>584</v>
      </c>
      <c r="C12" s="67" t="s">
        <v>36</v>
      </c>
      <c r="D12" s="67">
        <v>129</v>
      </c>
      <c r="E12" s="68" t="s">
        <v>205</v>
      </c>
      <c r="F12" s="68" t="s">
        <v>251</v>
      </c>
      <c r="G12" s="72">
        <v>68.540000000000006</v>
      </c>
      <c r="H12" s="72">
        <v>83.52</v>
      </c>
      <c r="I12" s="72">
        <v>0</v>
      </c>
      <c r="J12" s="54"/>
      <c r="K12" s="55">
        <v>80</v>
      </c>
      <c r="L12" s="69"/>
      <c r="M12" s="56"/>
      <c r="N12" s="55">
        <v>45</v>
      </c>
      <c r="O12" s="69"/>
      <c r="P12" s="54"/>
      <c r="Q12" s="55">
        <v>65</v>
      </c>
      <c r="R12" s="69"/>
      <c r="S12" s="56"/>
      <c r="T12" s="55">
        <v>70</v>
      </c>
      <c r="U12" s="69"/>
      <c r="V12" s="54"/>
      <c r="W12" s="55">
        <v>25</v>
      </c>
      <c r="X12" s="69"/>
      <c r="Y12" s="56"/>
      <c r="Z12" s="55">
        <v>75</v>
      </c>
      <c r="AA12" s="69"/>
      <c r="AB12" s="57">
        <f t="shared" si="0"/>
        <v>427.77777777777783</v>
      </c>
      <c r="AC12" s="58">
        <f t="shared" si="0"/>
        <v>0</v>
      </c>
      <c r="AD12" s="59">
        <f t="shared" si="1"/>
        <v>427.77777777777783</v>
      </c>
      <c r="AE12" s="60">
        <f t="shared" si="2"/>
        <v>289.91888888888889</v>
      </c>
    </row>
    <row r="13" spans="1:31" x14ac:dyDescent="0.25">
      <c r="A13" s="67">
        <v>9</v>
      </c>
      <c r="B13" s="68" t="s">
        <v>584</v>
      </c>
      <c r="C13" s="67" t="s">
        <v>36</v>
      </c>
      <c r="D13" s="67">
        <v>120</v>
      </c>
      <c r="E13" s="68" t="s">
        <v>593</v>
      </c>
      <c r="F13" s="68" t="s">
        <v>171</v>
      </c>
      <c r="G13" s="72">
        <v>71.05</v>
      </c>
      <c r="H13" s="72">
        <v>82.73</v>
      </c>
      <c r="I13" s="72">
        <v>0</v>
      </c>
      <c r="J13" s="54"/>
      <c r="K13" s="55">
        <v>80</v>
      </c>
      <c r="L13" s="69"/>
      <c r="M13" s="56"/>
      <c r="N13" s="55">
        <v>40</v>
      </c>
      <c r="O13" s="69"/>
      <c r="P13" s="54"/>
      <c r="Q13" s="55">
        <v>65</v>
      </c>
      <c r="R13" s="69"/>
      <c r="S13" s="56"/>
      <c r="T13" s="55">
        <v>80</v>
      </c>
      <c r="U13" s="69"/>
      <c r="V13" s="54"/>
      <c r="W13" s="55">
        <v>25</v>
      </c>
      <c r="X13" s="69"/>
      <c r="Y13" s="56"/>
      <c r="Z13" s="55">
        <v>85</v>
      </c>
      <c r="AA13" s="69"/>
      <c r="AB13" s="57">
        <f t="shared" si="0"/>
        <v>435.55555555555554</v>
      </c>
      <c r="AC13" s="58">
        <f t="shared" si="0"/>
        <v>0</v>
      </c>
      <c r="AD13" s="59">
        <f t="shared" si="1"/>
        <v>435.55555555555554</v>
      </c>
      <c r="AE13" s="60">
        <f t="shared" si="2"/>
        <v>294.66777777777776</v>
      </c>
    </row>
    <row r="14" spans="1:31" x14ac:dyDescent="0.25">
      <c r="A14" s="67">
        <v>10</v>
      </c>
      <c r="B14" s="68"/>
      <c r="C14" s="67"/>
      <c r="D14" s="67"/>
      <c r="E14" s="68"/>
      <c r="F14" s="68"/>
      <c r="G14" s="72"/>
      <c r="H14" s="72"/>
      <c r="I14" s="72"/>
      <c r="J14" s="54"/>
      <c r="K14" s="55"/>
      <c r="L14" s="69"/>
      <c r="M14" s="56"/>
      <c r="N14" s="55"/>
      <c r="O14" s="69"/>
      <c r="P14" s="54"/>
      <c r="Q14" s="55"/>
      <c r="R14" s="69"/>
      <c r="S14" s="56"/>
      <c r="T14" s="55"/>
      <c r="U14" s="69"/>
      <c r="V14" s="54"/>
      <c r="W14" s="55"/>
      <c r="X14" s="69"/>
      <c r="Y14" s="56"/>
      <c r="Z14" s="55"/>
      <c r="AA14" s="69"/>
      <c r="AB14" s="57">
        <f t="shared" si="0"/>
        <v>0</v>
      </c>
      <c r="AC14" s="58">
        <f t="shared" si="0"/>
        <v>0</v>
      </c>
      <c r="AD14" s="59">
        <f t="shared" si="1"/>
        <v>0</v>
      </c>
      <c r="AE14" s="60">
        <f t="shared" si="2"/>
        <v>0</v>
      </c>
    </row>
    <row r="15" spans="1:31" x14ac:dyDescent="0.25">
      <c r="A15" s="67">
        <v>11</v>
      </c>
      <c r="B15" s="68"/>
      <c r="C15" s="67"/>
      <c r="D15" s="67"/>
      <c r="E15" s="68"/>
      <c r="F15" s="68"/>
      <c r="G15" s="72"/>
      <c r="H15" s="72"/>
      <c r="I15" s="72"/>
      <c r="J15" s="54"/>
      <c r="K15" s="55"/>
      <c r="L15" s="69"/>
      <c r="M15" s="56"/>
      <c r="N15" s="55"/>
      <c r="O15" s="69"/>
      <c r="P15" s="54"/>
      <c r="Q15" s="55"/>
      <c r="R15" s="69"/>
      <c r="S15" s="56"/>
      <c r="T15" s="55"/>
      <c r="U15" s="69"/>
      <c r="V15" s="54"/>
      <c r="W15" s="55"/>
      <c r="X15" s="69"/>
      <c r="Y15" s="56"/>
      <c r="Z15" s="55"/>
      <c r="AA15" s="69"/>
      <c r="AB15" s="57">
        <f t="shared" si="0"/>
        <v>0</v>
      </c>
      <c r="AC15" s="58">
        <f t="shared" si="0"/>
        <v>0</v>
      </c>
      <c r="AD15" s="59">
        <f t="shared" si="1"/>
        <v>0</v>
      </c>
      <c r="AE15" s="60">
        <f t="shared" si="2"/>
        <v>0</v>
      </c>
    </row>
  </sheetData>
  <mergeCells count="28">
    <mergeCell ref="Z3:AA3"/>
    <mergeCell ref="A1:F1"/>
    <mergeCell ref="Q3:R3"/>
    <mergeCell ref="S3:S4"/>
    <mergeCell ref="T3:U3"/>
    <mergeCell ref="V3:V4"/>
    <mergeCell ref="W3:X3"/>
    <mergeCell ref="Y3:Y4"/>
    <mergeCell ref="G1:AE1"/>
    <mergeCell ref="V2:X2"/>
    <mergeCell ref="Y2:AA2"/>
    <mergeCell ref="AB2:AB4"/>
    <mergeCell ref="AC2:AC4"/>
    <mergeCell ref="AD2:AD4"/>
    <mergeCell ref="AE2:AE4"/>
    <mergeCell ref="A3:A4"/>
    <mergeCell ref="S2:U2"/>
    <mergeCell ref="P3:P4"/>
    <mergeCell ref="A2:F2"/>
    <mergeCell ref="G2:I3"/>
    <mergeCell ref="J2:L2"/>
    <mergeCell ref="M2:O2"/>
    <mergeCell ref="P2:R2"/>
    <mergeCell ref="B3:F3"/>
    <mergeCell ref="J3:J4"/>
    <mergeCell ref="K3:L3"/>
    <mergeCell ref="M3:M4"/>
    <mergeCell ref="N3:O3"/>
  </mergeCells>
  <hyperlinks>
    <hyperlink ref="A1:F1" location="ANASAYFA!A1" display="ANASAYFA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7"/>
  <sheetViews>
    <sheetView workbookViewId="0">
      <pane xSplit="6" ySplit="4" topLeftCell="G53" activePane="bottomRight" state="frozen"/>
      <selection pane="topRight" activeCell="F1" sqref="F1"/>
      <selection pane="bottomLeft" activeCell="A5" sqref="A5"/>
      <selection pane="bottomRight" activeCell="K24" sqref="K24:K41"/>
    </sheetView>
  </sheetViews>
  <sheetFormatPr defaultRowHeight="21" x14ac:dyDescent="0.35"/>
  <cols>
    <col min="1" max="1" width="9.140625" style="66"/>
    <col min="2" max="2" width="18.7109375" style="66" customWidth="1"/>
    <col min="3" max="3" width="13.140625" style="66" bestFit="1" customWidth="1"/>
    <col min="4" max="4" width="13.140625" style="66" customWidth="1"/>
    <col min="5" max="6" width="15.28515625" style="66" customWidth="1"/>
    <col min="7" max="9" width="16.42578125" style="25" customWidth="1"/>
    <col min="10" max="10" width="20.7109375" style="62" customWidth="1"/>
    <col min="11" max="12" width="11.28515625" style="62" customWidth="1"/>
    <col min="13" max="13" width="20.7109375" style="62" customWidth="1"/>
    <col min="14" max="15" width="11.28515625" style="62" customWidth="1"/>
    <col min="16" max="16" width="20.7109375" style="62" customWidth="1"/>
    <col min="17" max="18" width="11.28515625" style="62" customWidth="1"/>
    <col min="19" max="19" width="22" style="62" customWidth="1"/>
    <col min="20" max="21" width="11.28515625" style="62" customWidth="1"/>
    <col min="22" max="22" width="20.7109375" style="62" customWidth="1"/>
    <col min="23" max="24" width="11.28515625" style="62" customWidth="1"/>
    <col min="25" max="25" width="20.7109375" style="62" customWidth="1"/>
    <col min="26" max="27" width="11.28515625" style="62" customWidth="1"/>
    <col min="28" max="28" width="22.28515625" style="63" customWidth="1"/>
    <col min="29" max="30" width="21.28515625" style="63" customWidth="1"/>
    <col min="31" max="31" width="19.140625" style="64" customWidth="1"/>
  </cols>
  <sheetData>
    <row r="1" spans="1:31" ht="75.75" customHeight="1" x14ac:dyDescent="0.25">
      <c r="A1" s="293" t="s">
        <v>289</v>
      </c>
      <c r="B1" s="293"/>
      <c r="C1" s="293"/>
      <c r="D1" s="293"/>
      <c r="E1" s="293"/>
      <c r="F1" s="294"/>
      <c r="G1" s="295" t="s">
        <v>24</v>
      </c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7"/>
    </row>
    <row r="2" spans="1:31" ht="34.5" customHeight="1" x14ac:dyDescent="0.25">
      <c r="A2" s="276"/>
      <c r="B2" s="276"/>
      <c r="C2" s="276"/>
      <c r="D2" s="276"/>
      <c r="E2" s="276"/>
      <c r="F2" s="276"/>
      <c r="G2" s="277" t="s">
        <v>17</v>
      </c>
      <c r="H2" s="278"/>
      <c r="I2" s="279"/>
      <c r="J2" s="283" t="s">
        <v>2</v>
      </c>
      <c r="K2" s="284"/>
      <c r="L2" s="285"/>
      <c r="M2" s="271" t="s">
        <v>3</v>
      </c>
      <c r="N2" s="272"/>
      <c r="O2" s="273"/>
      <c r="P2" s="283" t="s">
        <v>10</v>
      </c>
      <c r="Q2" s="284"/>
      <c r="R2" s="285"/>
      <c r="S2" s="271" t="s">
        <v>25</v>
      </c>
      <c r="T2" s="272"/>
      <c r="U2" s="273"/>
      <c r="V2" s="283" t="s">
        <v>4</v>
      </c>
      <c r="W2" s="284"/>
      <c r="X2" s="285"/>
      <c r="Y2" s="271" t="s">
        <v>23</v>
      </c>
      <c r="Z2" s="272"/>
      <c r="AA2" s="273"/>
      <c r="AB2" s="298" t="s">
        <v>26</v>
      </c>
      <c r="AC2" s="301" t="s">
        <v>277</v>
      </c>
      <c r="AD2" s="304" t="s">
        <v>278</v>
      </c>
      <c r="AE2" s="307" t="s">
        <v>279</v>
      </c>
    </row>
    <row r="3" spans="1:31" ht="21" customHeight="1" x14ac:dyDescent="0.25">
      <c r="A3" s="286" t="s">
        <v>5</v>
      </c>
      <c r="B3" s="286" t="s">
        <v>1</v>
      </c>
      <c r="C3" s="286"/>
      <c r="D3" s="286"/>
      <c r="E3" s="286"/>
      <c r="F3" s="286"/>
      <c r="G3" s="280"/>
      <c r="H3" s="281"/>
      <c r="I3" s="282"/>
      <c r="J3" s="274" t="s">
        <v>27</v>
      </c>
      <c r="K3" s="287" t="s">
        <v>28</v>
      </c>
      <c r="L3" s="288"/>
      <c r="M3" s="289" t="s">
        <v>27</v>
      </c>
      <c r="N3" s="291" t="s">
        <v>28</v>
      </c>
      <c r="O3" s="292"/>
      <c r="P3" s="274" t="s">
        <v>27</v>
      </c>
      <c r="Q3" s="287" t="s">
        <v>28</v>
      </c>
      <c r="R3" s="288"/>
      <c r="S3" s="289" t="s">
        <v>27</v>
      </c>
      <c r="T3" s="291" t="s">
        <v>28</v>
      </c>
      <c r="U3" s="292"/>
      <c r="V3" s="274" t="s">
        <v>27</v>
      </c>
      <c r="W3" s="287" t="s">
        <v>28</v>
      </c>
      <c r="X3" s="288"/>
      <c r="Y3" s="289" t="s">
        <v>27</v>
      </c>
      <c r="Z3" s="291" t="s">
        <v>28</v>
      </c>
      <c r="AA3" s="292"/>
      <c r="AB3" s="299"/>
      <c r="AC3" s="302"/>
      <c r="AD3" s="305"/>
      <c r="AE3" s="308"/>
    </row>
    <row r="4" spans="1:31" ht="31.5" x14ac:dyDescent="0.25">
      <c r="A4" s="286"/>
      <c r="B4" s="70" t="s">
        <v>0</v>
      </c>
      <c r="C4" s="70" t="s">
        <v>13</v>
      </c>
      <c r="D4" s="171"/>
      <c r="E4" s="70" t="s">
        <v>11</v>
      </c>
      <c r="F4" s="70" t="s">
        <v>12</v>
      </c>
      <c r="G4" s="65" t="s">
        <v>14</v>
      </c>
      <c r="H4" s="65" t="s">
        <v>15</v>
      </c>
      <c r="I4" s="65" t="s">
        <v>16</v>
      </c>
      <c r="J4" s="275"/>
      <c r="K4" s="51" t="s">
        <v>29</v>
      </c>
      <c r="L4" s="52" t="s">
        <v>30</v>
      </c>
      <c r="M4" s="290"/>
      <c r="N4" s="53" t="s">
        <v>29</v>
      </c>
      <c r="O4" s="53" t="s">
        <v>30</v>
      </c>
      <c r="P4" s="275"/>
      <c r="Q4" s="52" t="s">
        <v>29</v>
      </c>
      <c r="R4" s="52" t="s">
        <v>30</v>
      </c>
      <c r="S4" s="290"/>
      <c r="T4" s="53" t="s">
        <v>29</v>
      </c>
      <c r="U4" s="53" t="s">
        <v>30</v>
      </c>
      <c r="V4" s="275"/>
      <c r="W4" s="52" t="s">
        <v>29</v>
      </c>
      <c r="X4" s="52" t="s">
        <v>30</v>
      </c>
      <c r="Y4" s="290"/>
      <c r="Z4" s="53" t="s">
        <v>29</v>
      </c>
      <c r="AA4" s="53" t="s">
        <v>30</v>
      </c>
      <c r="AB4" s="300"/>
      <c r="AC4" s="303"/>
      <c r="AD4" s="306"/>
      <c r="AE4" s="309"/>
    </row>
    <row r="5" spans="1:31" x14ac:dyDescent="0.25">
      <c r="A5" s="67">
        <v>1</v>
      </c>
      <c r="B5" s="68" t="s">
        <v>65</v>
      </c>
      <c r="C5" s="67" t="s">
        <v>36</v>
      </c>
      <c r="D5" s="67"/>
      <c r="E5" s="68" t="s">
        <v>43</v>
      </c>
      <c r="F5" s="68" t="s">
        <v>484</v>
      </c>
      <c r="G5" s="72">
        <v>72.401700000000005</v>
      </c>
      <c r="H5" s="72">
        <v>78.541899999999998</v>
      </c>
      <c r="I5" s="72">
        <v>0</v>
      </c>
      <c r="J5" s="54"/>
      <c r="K5" s="55">
        <v>55</v>
      </c>
      <c r="L5" s="69"/>
      <c r="M5" s="56"/>
      <c r="N5" s="55">
        <v>50</v>
      </c>
      <c r="O5" s="69"/>
      <c r="P5" s="54"/>
      <c r="Q5" s="55">
        <v>55</v>
      </c>
      <c r="R5" s="69"/>
      <c r="S5" s="56"/>
      <c r="T5" s="71">
        <v>80</v>
      </c>
      <c r="U5" s="69"/>
      <c r="V5" s="54"/>
      <c r="W5" s="55">
        <v>60</v>
      </c>
      <c r="X5" s="69"/>
      <c r="Y5" s="56"/>
      <c r="Z5" s="55">
        <v>95</v>
      </c>
      <c r="AA5" s="69"/>
      <c r="AB5" s="57">
        <f t="shared" ref="AB5:AB59" si="0">(((K5*4)+(N5*4)+(Q5*4)+(T5*2)+(W5*2)+(Z5*2))/18)/100*700</f>
        <v>431.66666666666669</v>
      </c>
      <c r="AC5" s="58">
        <f t="shared" ref="AC5:AC24" si="1">(((L5*4)+(O5*4)+(R5*4)+(U5*2)+(X5*2)+(AA5*2))/18)/100*700</f>
        <v>0</v>
      </c>
      <c r="AD5" s="59">
        <f t="shared" ref="AD5:AD24" si="2">IF(AC5=0,AB5,(AB5+AC5)/2)</f>
        <v>431.66666666666669</v>
      </c>
      <c r="AE5" s="60">
        <f t="shared" ref="AE5:AE23" si="3">(G5+H5+I5+AD5)/2</f>
        <v>291.30513333333334</v>
      </c>
    </row>
    <row r="6" spans="1:31" x14ac:dyDescent="0.25">
      <c r="A6" s="67">
        <v>2</v>
      </c>
      <c r="B6" s="68" t="s">
        <v>65</v>
      </c>
      <c r="C6" s="67" t="s">
        <v>36</v>
      </c>
      <c r="D6" s="67"/>
      <c r="E6" s="68" t="s">
        <v>209</v>
      </c>
      <c r="F6" s="68" t="s">
        <v>485</v>
      </c>
      <c r="G6" s="72">
        <v>92.841700000000003</v>
      </c>
      <c r="H6" s="72">
        <v>92.989099999999993</v>
      </c>
      <c r="I6" s="72">
        <v>0</v>
      </c>
      <c r="J6" s="54"/>
      <c r="K6" s="55">
        <v>85</v>
      </c>
      <c r="L6" s="69"/>
      <c r="M6" s="56"/>
      <c r="N6" s="55">
        <v>95</v>
      </c>
      <c r="O6" s="69"/>
      <c r="P6" s="54"/>
      <c r="Q6" s="55">
        <v>75</v>
      </c>
      <c r="R6" s="69"/>
      <c r="S6" s="56"/>
      <c r="T6" s="71">
        <v>80</v>
      </c>
      <c r="U6" s="69"/>
      <c r="V6" s="54"/>
      <c r="W6" s="55">
        <v>75</v>
      </c>
      <c r="X6" s="69"/>
      <c r="Y6" s="56"/>
      <c r="Z6" s="55">
        <v>100</v>
      </c>
      <c r="AA6" s="69"/>
      <c r="AB6" s="57">
        <f t="shared" si="0"/>
        <v>595</v>
      </c>
      <c r="AC6" s="58">
        <f t="shared" si="1"/>
        <v>0</v>
      </c>
      <c r="AD6" s="59">
        <f t="shared" si="2"/>
        <v>595</v>
      </c>
      <c r="AE6" s="60">
        <f t="shared" si="3"/>
        <v>390.41539999999998</v>
      </c>
    </row>
    <row r="7" spans="1:31" x14ac:dyDescent="0.25">
      <c r="A7" s="67">
        <v>3</v>
      </c>
      <c r="B7" s="68" t="s">
        <v>65</v>
      </c>
      <c r="C7" s="67" t="s">
        <v>36</v>
      </c>
      <c r="D7" s="67"/>
      <c r="E7" s="68" t="s">
        <v>135</v>
      </c>
      <c r="F7" s="68" t="s">
        <v>486</v>
      </c>
      <c r="G7" s="72">
        <v>80.733000000000004</v>
      </c>
      <c r="H7" s="72">
        <v>86.877600000000001</v>
      </c>
      <c r="I7" s="72">
        <v>0</v>
      </c>
      <c r="J7" s="54"/>
      <c r="K7" s="55">
        <v>80</v>
      </c>
      <c r="L7" s="69"/>
      <c r="M7" s="56"/>
      <c r="N7" s="55">
        <v>70</v>
      </c>
      <c r="O7" s="69"/>
      <c r="P7" s="54"/>
      <c r="Q7" s="55">
        <v>70</v>
      </c>
      <c r="R7" s="69"/>
      <c r="S7" s="56"/>
      <c r="T7" s="71">
        <v>60</v>
      </c>
      <c r="U7" s="69"/>
      <c r="V7" s="54"/>
      <c r="W7" s="55">
        <v>75</v>
      </c>
      <c r="X7" s="69"/>
      <c r="Y7" s="56"/>
      <c r="Z7" s="55">
        <v>95</v>
      </c>
      <c r="AA7" s="69"/>
      <c r="AB7" s="57">
        <f t="shared" si="0"/>
        <v>521.11111111111109</v>
      </c>
      <c r="AC7" s="58">
        <f t="shared" si="1"/>
        <v>0</v>
      </c>
      <c r="AD7" s="59">
        <f t="shared" si="2"/>
        <v>521.11111111111109</v>
      </c>
      <c r="AE7" s="60">
        <f t="shared" si="3"/>
        <v>344.36085555555553</v>
      </c>
    </row>
    <row r="8" spans="1:31" x14ac:dyDescent="0.25">
      <c r="A8" s="67">
        <v>4</v>
      </c>
      <c r="B8" s="68" t="s">
        <v>65</v>
      </c>
      <c r="C8" s="67" t="s">
        <v>36</v>
      </c>
      <c r="D8" s="67"/>
      <c r="E8" s="68" t="s">
        <v>200</v>
      </c>
      <c r="F8" s="68" t="s">
        <v>487</v>
      </c>
      <c r="G8" s="72">
        <v>71.686400000000006</v>
      </c>
      <c r="H8" s="72">
        <v>78.534499999999994</v>
      </c>
      <c r="I8" s="72">
        <v>0</v>
      </c>
      <c r="J8" s="54"/>
      <c r="K8" s="55">
        <v>60</v>
      </c>
      <c r="L8" s="69"/>
      <c r="M8" s="56"/>
      <c r="N8" s="55">
        <v>25</v>
      </c>
      <c r="O8" s="69"/>
      <c r="P8" s="54"/>
      <c r="Q8" s="55">
        <v>75</v>
      </c>
      <c r="R8" s="69"/>
      <c r="S8" s="56"/>
      <c r="T8" s="71">
        <v>65</v>
      </c>
      <c r="U8" s="69"/>
      <c r="V8" s="54"/>
      <c r="W8" s="55">
        <v>55</v>
      </c>
      <c r="X8" s="69"/>
      <c r="Y8" s="56"/>
      <c r="Z8" s="55">
        <v>90</v>
      </c>
      <c r="AA8" s="69"/>
      <c r="AB8" s="57">
        <f t="shared" si="0"/>
        <v>412.22222222222223</v>
      </c>
      <c r="AC8" s="58">
        <f t="shared" si="1"/>
        <v>0</v>
      </c>
      <c r="AD8" s="59">
        <f t="shared" si="2"/>
        <v>412.22222222222223</v>
      </c>
      <c r="AE8" s="60">
        <f t="shared" si="3"/>
        <v>281.2215611111111</v>
      </c>
    </row>
    <row r="9" spans="1:31" x14ac:dyDescent="0.25">
      <c r="A9" s="67">
        <v>5</v>
      </c>
      <c r="B9" s="68" t="s">
        <v>65</v>
      </c>
      <c r="C9" s="67" t="s">
        <v>36</v>
      </c>
      <c r="D9" s="67"/>
      <c r="E9" s="68" t="s">
        <v>488</v>
      </c>
      <c r="F9" s="68" t="s">
        <v>185</v>
      </c>
      <c r="G9" s="72">
        <v>82.390299999999996</v>
      </c>
      <c r="H9" s="72">
        <v>89.927599999999998</v>
      </c>
      <c r="I9" s="72">
        <v>0</v>
      </c>
      <c r="J9" s="54"/>
      <c r="K9" s="55">
        <v>75</v>
      </c>
      <c r="L9" s="69"/>
      <c r="M9" s="56"/>
      <c r="N9" s="55">
        <v>65</v>
      </c>
      <c r="O9" s="69"/>
      <c r="P9" s="54"/>
      <c r="Q9" s="55">
        <v>70</v>
      </c>
      <c r="R9" s="69"/>
      <c r="S9" s="56"/>
      <c r="T9" s="71">
        <v>80</v>
      </c>
      <c r="U9" s="69"/>
      <c r="V9" s="54"/>
      <c r="W9" s="55">
        <v>75</v>
      </c>
      <c r="X9" s="69"/>
      <c r="Y9" s="56"/>
      <c r="Z9" s="55">
        <v>90</v>
      </c>
      <c r="AA9" s="69"/>
      <c r="AB9" s="57">
        <f t="shared" si="0"/>
        <v>517.22222222222217</v>
      </c>
      <c r="AC9" s="58">
        <f t="shared" si="1"/>
        <v>0</v>
      </c>
      <c r="AD9" s="59">
        <f t="shared" si="2"/>
        <v>517.22222222222217</v>
      </c>
      <c r="AE9" s="60">
        <f t="shared" si="3"/>
        <v>344.77006111111109</v>
      </c>
    </row>
    <row r="10" spans="1:31" x14ac:dyDescent="0.25">
      <c r="A10" s="67">
        <v>6</v>
      </c>
      <c r="B10" s="68" t="s">
        <v>65</v>
      </c>
      <c r="C10" s="67" t="s">
        <v>36</v>
      </c>
      <c r="D10" s="67"/>
      <c r="E10" s="68" t="s">
        <v>114</v>
      </c>
      <c r="F10" s="68" t="s">
        <v>150</v>
      </c>
      <c r="G10" s="72">
        <v>83.703999999999994</v>
      </c>
      <c r="H10" s="72">
        <v>89.663799999999995</v>
      </c>
      <c r="I10" s="72">
        <v>0</v>
      </c>
      <c r="J10" s="54"/>
      <c r="K10" s="55">
        <v>75</v>
      </c>
      <c r="L10" s="69"/>
      <c r="M10" s="56"/>
      <c r="N10" s="55">
        <v>85</v>
      </c>
      <c r="O10" s="69"/>
      <c r="P10" s="54"/>
      <c r="Q10" s="55">
        <v>75</v>
      </c>
      <c r="R10" s="69"/>
      <c r="S10" s="56"/>
      <c r="T10" s="71">
        <v>95</v>
      </c>
      <c r="U10" s="69"/>
      <c r="V10" s="54"/>
      <c r="W10" s="55">
        <v>55</v>
      </c>
      <c r="X10" s="69"/>
      <c r="Y10" s="56"/>
      <c r="Z10" s="55">
        <v>100</v>
      </c>
      <c r="AA10" s="69"/>
      <c r="AB10" s="57">
        <f t="shared" si="0"/>
        <v>560</v>
      </c>
      <c r="AC10" s="58">
        <f t="shared" si="1"/>
        <v>0</v>
      </c>
      <c r="AD10" s="59">
        <f t="shared" si="2"/>
        <v>560</v>
      </c>
      <c r="AE10" s="60">
        <f t="shared" si="3"/>
        <v>366.68389999999999</v>
      </c>
    </row>
    <row r="11" spans="1:31" x14ac:dyDescent="0.25">
      <c r="A11" s="67">
        <v>7</v>
      </c>
      <c r="B11" s="68" t="s">
        <v>65</v>
      </c>
      <c r="C11" s="67" t="s">
        <v>36</v>
      </c>
      <c r="D11" s="67"/>
      <c r="E11" s="68" t="s">
        <v>489</v>
      </c>
      <c r="F11" s="68" t="s">
        <v>490</v>
      </c>
      <c r="G11" s="72">
        <v>66.516499999999994</v>
      </c>
      <c r="H11" s="72">
        <v>78.944800000000001</v>
      </c>
      <c r="I11" s="72">
        <v>0</v>
      </c>
      <c r="J11" s="54"/>
      <c r="K11" s="55">
        <v>35</v>
      </c>
      <c r="L11" s="69"/>
      <c r="M11" s="56"/>
      <c r="N11" s="55">
        <v>30</v>
      </c>
      <c r="O11" s="69"/>
      <c r="P11" s="54"/>
      <c r="Q11" s="55">
        <v>50</v>
      </c>
      <c r="R11" s="69"/>
      <c r="S11" s="56"/>
      <c r="T11" s="71">
        <v>45</v>
      </c>
      <c r="U11" s="69"/>
      <c r="V11" s="54"/>
      <c r="W11" s="55">
        <v>50</v>
      </c>
      <c r="X11" s="69"/>
      <c r="Y11" s="56"/>
      <c r="Z11" s="55">
        <v>65</v>
      </c>
      <c r="AA11" s="69"/>
      <c r="AB11" s="57">
        <f t="shared" si="0"/>
        <v>303.33333333333337</v>
      </c>
      <c r="AC11" s="58">
        <f t="shared" si="1"/>
        <v>0</v>
      </c>
      <c r="AD11" s="59">
        <f t="shared" si="2"/>
        <v>303.33333333333337</v>
      </c>
      <c r="AE11" s="60">
        <f t="shared" si="3"/>
        <v>224.39731666666668</v>
      </c>
    </row>
    <row r="12" spans="1:31" x14ac:dyDescent="0.25">
      <c r="A12" s="67">
        <v>8</v>
      </c>
      <c r="B12" s="68" t="s">
        <v>65</v>
      </c>
      <c r="C12" s="67" t="s">
        <v>36</v>
      </c>
      <c r="D12" s="67"/>
      <c r="E12" s="68" t="s">
        <v>48</v>
      </c>
      <c r="F12" s="68" t="s">
        <v>491</v>
      </c>
      <c r="G12" s="72">
        <v>72.984200000000001</v>
      </c>
      <c r="H12" s="72">
        <v>84.2453</v>
      </c>
      <c r="I12" s="72">
        <v>0</v>
      </c>
      <c r="J12" s="54"/>
      <c r="K12" s="55">
        <v>75</v>
      </c>
      <c r="L12" s="69"/>
      <c r="M12" s="56"/>
      <c r="N12" s="55">
        <v>45</v>
      </c>
      <c r="O12" s="69"/>
      <c r="P12" s="54"/>
      <c r="Q12" s="55">
        <v>65</v>
      </c>
      <c r="R12" s="69"/>
      <c r="S12" s="56"/>
      <c r="T12" s="71">
        <v>60</v>
      </c>
      <c r="U12" s="69"/>
      <c r="V12" s="54"/>
      <c r="W12" s="55">
        <v>45</v>
      </c>
      <c r="X12" s="69"/>
      <c r="Y12" s="56"/>
      <c r="Z12" s="55">
        <v>95</v>
      </c>
      <c r="AA12" s="69"/>
      <c r="AB12" s="57">
        <f t="shared" si="0"/>
        <v>443.33333333333331</v>
      </c>
      <c r="AC12" s="58">
        <f t="shared" si="1"/>
        <v>0</v>
      </c>
      <c r="AD12" s="59">
        <f t="shared" si="2"/>
        <v>443.33333333333331</v>
      </c>
      <c r="AE12" s="60">
        <f t="shared" si="3"/>
        <v>300.28141666666664</v>
      </c>
    </row>
    <row r="13" spans="1:31" x14ac:dyDescent="0.25">
      <c r="A13" s="67">
        <v>9</v>
      </c>
      <c r="B13" s="68" t="s">
        <v>65</v>
      </c>
      <c r="C13" s="67" t="s">
        <v>36</v>
      </c>
      <c r="D13" s="67"/>
      <c r="E13" s="68" t="s">
        <v>492</v>
      </c>
      <c r="F13" s="68" t="s">
        <v>138</v>
      </c>
      <c r="G13" s="72">
        <v>51.134900000000002</v>
      </c>
      <c r="H13" s="72">
        <v>57.561900000000001</v>
      </c>
      <c r="I13" s="72">
        <v>0</v>
      </c>
      <c r="J13" s="54"/>
      <c r="K13" s="55">
        <v>50</v>
      </c>
      <c r="L13" s="69"/>
      <c r="M13" s="56"/>
      <c r="N13" s="55">
        <v>20</v>
      </c>
      <c r="O13" s="69"/>
      <c r="P13" s="54"/>
      <c r="Q13" s="55">
        <v>30</v>
      </c>
      <c r="R13" s="69"/>
      <c r="S13" s="56"/>
      <c r="T13" s="71">
        <v>30</v>
      </c>
      <c r="U13" s="69"/>
      <c r="V13" s="54"/>
      <c r="W13" s="55">
        <v>25</v>
      </c>
      <c r="X13" s="69"/>
      <c r="Y13" s="56"/>
      <c r="Z13" s="55">
        <v>50</v>
      </c>
      <c r="AA13" s="69"/>
      <c r="AB13" s="57">
        <f t="shared" si="0"/>
        <v>237.2222222222222</v>
      </c>
      <c r="AC13" s="58">
        <f t="shared" si="1"/>
        <v>0</v>
      </c>
      <c r="AD13" s="59">
        <f t="shared" si="2"/>
        <v>237.2222222222222</v>
      </c>
      <c r="AE13" s="60">
        <f t="shared" si="3"/>
        <v>172.95951111111111</v>
      </c>
    </row>
    <row r="14" spans="1:31" x14ac:dyDescent="0.25">
      <c r="A14" s="67">
        <v>10</v>
      </c>
      <c r="B14" s="68" t="s">
        <v>65</v>
      </c>
      <c r="C14" s="67" t="s">
        <v>36</v>
      </c>
      <c r="D14" s="67"/>
      <c r="E14" s="68" t="s">
        <v>493</v>
      </c>
      <c r="F14" s="68" t="s">
        <v>249</v>
      </c>
      <c r="G14" s="72">
        <v>85.603499999999997</v>
      </c>
      <c r="H14" s="72">
        <v>93.417199999999994</v>
      </c>
      <c r="I14" s="72">
        <v>0</v>
      </c>
      <c r="J14" s="54"/>
      <c r="K14" s="55">
        <v>90</v>
      </c>
      <c r="L14" s="69"/>
      <c r="M14" s="56"/>
      <c r="N14" s="55">
        <v>95</v>
      </c>
      <c r="O14" s="69"/>
      <c r="P14" s="54"/>
      <c r="Q14" s="55">
        <v>90</v>
      </c>
      <c r="R14" s="69"/>
      <c r="S14" s="56"/>
      <c r="T14" s="71">
        <v>85</v>
      </c>
      <c r="U14" s="69"/>
      <c r="V14" s="54"/>
      <c r="W14" s="55">
        <v>90</v>
      </c>
      <c r="X14" s="69"/>
      <c r="Y14" s="56"/>
      <c r="Z14" s="55">
        <v>100</v>
      </c>
      <c r="AA14" s="69"/>
      <c r="AB14" s="57">
        <f t="shared" si="0"/>
        <v>641.66666666666674</v>
      </c>
      <c r="AC14" s="58">
        <f t="shared" si="1"/>
        <v>0</v>
      </c>
      <c r="AD14" s="59">
        <f t="shared" si="2"/>
        <v>641.66666666666674</v>
      </c>
      <c r="AE14" s="60">
        <f t="shared" si="3"/>
        <v>410.34368333333339</v>
      </c>
    </row>
    <row r="15" spans="1:31" x14ac:dyDescent="0.25">
      <c r="A15" s="67">
        <v>11</v>
      </c>
      <c r="B15" s="68" t="s">
        <v>65</v>
      </c>
      <c r="C15" s="67" t="s">
        <v>36</v>
      </c>
      <c r="D15" s="67"/>
      <c r="E15" s="68" t="s">
        <v>162</v>
      </c>
      <c r="F15" s="68" t="s">
        <v>72</v>
      </c>
      <c r="G15" s="72">
        <v>79.188199999999995</v>
      </c>
      <c r="H15" s="72">
        <v>86.892399999999995</v>
      </c>
      <c r="I15" s="72">
        <v>0</v>
      </c>
      <c r="J15" s="54"/>
      <c r="K15" s="55">
        <v>65</v>
      </c>
      <c r="L15" s="69"/>
      <c r="M15" s="56"/>
      <c r="N15" s="55">
        <v>40</v>
      </c>
      <c r="O15" s="69"/>
      <c r="P15" s="54"/>
      <c r="Q15" s="55">
        <v>55</v>
      </c>
      <c r="R15" s="69"/>
      <c r="S15" s="56"/>
      <c r="T15" s="71">
        <v>50</v>
      </c>
      <c r="U15" s="69"/>
      <c r="V15" s="54"/>
      <c r="W15" s="55">
        <v>60</v>
      </c>
      <c r="X15" s="69"/>
      <c r="Y15" s="56"/>
      <c r="Z15" s="55">
        <v>90</v>
      </c>
      <c r="AA15" s="69"/>
      <c r="AB15" s="57">
        <f t="shared" si="0"/>
        <v>404.44444444444446</v>
      </c>
      <c r="AC15" s="58">
        <f t="shared" si="1"/>
        <v>0</v>
      </c>
      <c r="AD15" s="59">
        <f t="shared" si="2"/>
        <v>404.44444444444446</v>
      </c>
      <c r="AE15" s="60">
        <f t="shared" si="3"/>
        <v>285.26252222222223</v>
      </c>
    </row>
    <row r="16" spans="1:31" x14ac:dyDescent="0.25">
      <c r="A16" s="67">
        <v>12</v>
      </c>
      <c r="B16" s="68" t="s">
        <v>65</v>
      </c>
      <c r="C16" s="67" t="s">
        <v>36</v>
      </c>
      <c r="D16" s="67"/>
      <c r="E16" s="68" t="s">
        <v>145</v>
      </c>
      <c r="F16" s="68" t="s">
        <v>79</v>
      </c>
      <c r="G16" s="72">
        <v>82.446600000000004</v>
      </c>
      <c r="H16" s="72">
        <v>87.236900000000006</v>
      </c>
      <c r="I16" s="72">
        <v>0</v>
      </c>
      <c r="J16" s="54"/>
      <c r="K16" s="55">
        <v>80</v>
      </c>
      <c r="L16" s="69"/>
      <c r="M16" s="56"/>
      <c r="N16" s="55">
        <v>80</v>
      </c>
      <c r="O16" s="69"/>
      <c r="P16" s="54"/>
      <c r="Q16" s="55">
        <v>85</v>
      </c>
      <c r="R16" s="69"/>
      <c r="S16" s="56"/>
      <c r="T16" s="71">
        <v>100</v>
      </c>
      <c r="U16" s="69"/>
      <c r="V16" s="54"/>
      <c r="W16" s="55">
        <v>70</v>
      </c>
      <c r="X16" s="69"/>
      <c r="Y16" s="56"/>
      <c r="Z16" s="55">
        <v>90</v>
      </c>
      <c r="AA16" s="69"/>
      <c r="AB16" s="57">
        <f t="shared" si="0"/>
        <v>583.33333333333326</v>
      </c>
      <c r="AC16" s="58">
        <f t="shared" si="1"/>
        <v>0</v>
      </c>
      <c r="AD16" s="59">
        <f t="shared" si="2"/>
        <v>583.33333333333326</v>
      </c>
      <c r="AE16" s="60">
        <f t="shared" si="3"/>
        <v>376.50841666666662</v>
      </c>
    </row>
    <row r="17" spans="1:31" x14ac:dyDescent="0.25">
      <c r="A17" s="67">
        <v>13</v>
      </c>
      <c r="B17" s="68" t="s">
        <v>65</v>
      </c>
      <c r="C17" s="67" t="s">
        <v>36</v>
      </c>
      <c r="D17" s="67"/>
      <c r="E17" s="68" t="s">
        <v>78</v>
      </c>
      <c r="F17" s="68" t="s">
        <v>87</v>
      </c>
      <c r="G17" s="72">
        <v>86.944699999999997</v>
      </c>
      <c r="H17" s="72">
        <v>88.3005</v>
      </c>
      <c r="I17" s="72">
        <v>0</v>
      </c>
      <c r="J17" s="54"/>
      <c r="K17" s="55">
        <v>80</v>
      </c>
      <c r="L17" s="69"/>
      <c r="M17" s="56"/>
      <c r="N17" s="55">
        <v>65</v>
      </c>
      <c r="O17" s="69"/>
      <c r="P17" s="54"/>
      <c r="Q17" s="55">
        <v>75</v>
      </c>
      <c r="R17" s="69"/>
      <c r="S17" s="56"/>
      <c r="T17" s="71">
        <v>75</v>
      </c>
      <c r="U17" s="69"/>
      <c r="V17" s="54"/>
      <c r="W17" s="55">
        <v>65</v>
      </c>
      <c r="X17" s="69"/>
      <c r="Y17" s="56"/>
      <c r="Z17" s="55">
        <v>100</v>
      </c>
      <c r="AA17" s="69"/>
      <c r="AB17" s="57">
        <f t="shared" si="0"/>
        <v>528.88888888888891</v>
      </c>
      <c r="AC17" s="58">
        <f t="shared" si="1"/>
        <v>0</v>
      </c>
      <c r="AD17" s="59">
        <f t="shared" si="2"/>
        <v>528.88888888888891</v>
      </c>
      <c r="AE17" s="60">
        <f t="shared" si="3"/>
        <v>352.06704444444449</v>
      </c>
    </row>
    <row r="18" spans="1:31" x14ac:dyDescent="0.25">
      <c r="A18" s="67">
        <v>14</v>
      </c>
      <c r="B18" s="68" t="s">
        <v>65</v>
      </c>
      <c r="C18" s="67" t="s">
        <v>36</v>
      </c>
      <c r="D18" s="67"/>
      <c r="E18" s="68" t="s">
        <v>494</v>
      </c>
      <c r="F18" s="68" t="s">
        <v>83</v>
      </c>
      <c r="G18" s="72">
        <v>60.044899999999998</v>
      </c>
      <c r="H18" s="72">
        <v>76.639499999999998</v>
      </c>
      <c r="I18" s="72">
        <v>0</v>
      </c>
      <c r="J18" s="54"/>
      <c r="K18" s="55">
        <v>75</v>
      </c>
      <c r="L18" s="69"/>
      <c r="M18" s="56"/>
      <c r="N18" s="55">
        <v>30</v>
      </c>
      <c r="O18" s="69"/>
      <c r="P18" s="54"/>
      <c r="Q18" s="55">
        <v>65</v>
      </c>
      <c r="R18" s="69"/>
      <c r="S18" s="56"/>
      <c r="T18" s="71">
        <v>70</v>
      </c>
      <c r="U18" s="69"/>
      <c r="V18" s="54"/>
      <c r="W18" s="55">
        <v>50</v>
      </c>
      <c r="X18" s="69"/>
      <c r="Y18" s="56"/>
      <c r="Z18" s="55">
        <v>85</v>
      </c>
      <c r="AA18" s="69"/>
      <c r="AB18" s="57">
        <f t="shared" si="0"/>
        <v>423.88888888888891</v>
      </c>
      <c r="AC18" s="58">
        <f t="shared" si="1"/>
        <v>0</v>
      </c>
      <c r="AD18" s="59">
        <f t="shared" si="2"/>
        <v>423.88888888888891</v>
      </c>
      <c r="AE18" s="60">
        <f t="shared" si="3"/>
        <v>280.28664444444445</v>
      </c>
    </row>
    <row r="19" spans="1:31" x14ac:dyDescent="0.25">
      <c r="A19" s="67">
        <v>15</v>
      </c>
      <c r="B19" s="68" t="s">
        <v>65</v>
      </c>
      <c r="C19" s="67" t="s">
        <v>36</v>
      </c>
      <c r="D19" s="67"/>
      <c r="E19" s="68" t="s">
        <v>197</v>
      </c>
      <c r="F19" s="68" t="s">
        <v>185</v>
      </c>
      <c r="G19" s="72">
        <v>73.2881</v>
      </c>
      <c r="H19" s="72">
        <v>82.428100000000001</v>
      </c>
      <c r="I19" s="72">
        <v>0</v>
      </c>
      <c r="J19" s="54"/>
      <c r="K19" s="55">
        <v>55</v>
      </c>
      <c r="L19" s="69"/>
      <c r="M19" s="56"/>
      <c r="N19" s="55">
        <v>30</v>
      </c>
      <c r="O19" s="69"/>
      <c r="P19" s="54"/>
      <c r="Q19" s="55">
        <v>40</v>
      </c>
      <c r="R19" s="69"/>
      <c r="S19" s="56"/>
      <c r="T19" s="71">
        <v>25</v>
      </c>
      <c r="U19" s="69"/>
      <c r="V19" s="54"/>
      <c r="W19" s="55">
        <v>45</v>
      </c>
      <c r="X19" s="69"/>
      <c r="Y19" s="56"/>
      <c r="Z19" s="55">
        <v>80</v>
      </c>
      <c r="AA19" s="69"/>
      <c r="AB19" s="57">
        <f t="shared" si="0"/>
        <v>311.11111111111109</v>
      </c>
      <c r="AC19" s="58">
        <f t="shared" si="1"/>
        <v>0</v>
      </c>
      <c r="AD19" s="59">
        <f t="shared" si="2"/>
        <v>311.11111111111109</v>
      </c>
      <c r="AE19" s="60">
        <f t="shared" si="3"/>
        <v>233.41365555555555</v>
      </c>
    </row>
    <row r="20" spans="1:31" x14ac:dyDescent="0.25">
      <c r="A20" s="67">
        <v>16</v>
      </c>
      <c r="B20" s="68" t="s">
        <v>65</v>
      </c>
      <c r="C20" s="67" t="s">
        <v>36</v>
      </c>
      <c r="D20" s="67"/>
      <c r="E20" s="68" t="s">
        <v>495</v>
      </c>
      <c r="F20" s="68" t="s">
        <v>236</v>
      </c>
      <c r="G20" s="72">
        <v>78.372200000000007</v>
      </c>
      <c r="H20" s="72">
        <v>85.157200000000003</v>
      </c>
      <c r="I20" s="72">
        <v>0</v>
      </c>
      <c r="J20" s="54"/>
      <c r="K20" s="55">
        <v>80</v>
      </c>
      <c r="L20" s="69"/>
      <c r="M20" s="56"/>
      <c r="N20" s="55">
        <v>65</v>
      </c>
      <c r="O20" s="69"/>
      <c r="P20" s="54"/>
      <c r="Q20" s="55">
        <v>85</v>
      </c>
      <c r="R20" s="69"/>
      <c r="S20" s="56"/>
      <c r="T20" s="71">
        <v>75</v>
      </c>
      <c r="U20" s="69"/>
      <c r="V20" s="54"/>
      <c r="W20" s="55">
        <v>65</v>
      </c>
      <c r="X20" s="69"/>
      <c r="Y20" s="56"/>
      <c r="Z20" s="55">
        <v>100</v>
      </c>
      <c r="AA20" s="69"/>
      <c r="AB20" s="57">
        <f t="shared" si="0"/>
        <v>544.44444444444434</v>
      </c>
      <c r="AC20" s="58">
        <f t="shared" si="1"/>
        <v>0</v>
      </c>
      <c r="AD20" s="59">
        <f t="shared" si="2"/>
        <v>544.44444444444434</v>
      </c>
      <c r="AE20" s="60">
        <f t="shared" si="3"/>
        <v>353.98692222222218</v>
      </c>
    </row>
    <row r="21" spans="1:31" x14ac:dyDescent="0.25">
      <c r="A21" s="67">
        <v>17</v>
      </c>
      <c r="B21" s="68" t="s">
        <v>65</v>
      </c>
      <c r="C21" s="67" t="s">
        <v>36</v>
      </c>
      <c r="D21" s="67"/>
      <c r="E21" s="68" t="s">
        <v>496</v>
      </c>
      <c r="F21" s="68" t="s">
        <v>96</v>
      </c>
      <c r="G21" s="72">
        <v>67.319100000000006</v>
      </c>
      <c r="H21" s="72">
        <v>73.641199999999998</v>
      </c>
      <c r="I21" s="72">
        <v>0</v>
      </c>
      <c r="J21" s="54"/>
      <c r="K21" s="55">
        <v>50</v>
      </c>
      <c r="L21" s="69"/>
      <c r="M21" s="56"/>
      <c r="N21" s="55">
        <v>50</v>
      </c>
      <c r="O21" s="69"/>
      <c r="P21" s="54"/>
      <c r="Q21" s="55">
        <v>75</v>
      </c>
      <c r="R21" s="69"/>
      <c r="S21" s="56"/>
      <c r="T21" s="71">
        <v>50</v>
      </c>
      <c r="U21" s="69"/>
      <c r="V21" s="54"/>
      <c r="W21" s="55">
        <v>35</v>
      </c>
      <c r="X21" s="69"/>
      <c r="Y21" s="56"/>
      <c r="Z21" s="55">
        <v>75</v>
      </c>
      <c r="AA21" s="69"/>
      <c r="AB21" s="57">
        <f t="shared" si="0"/>
        <v>396.66666666666663</v>
      </c>
      <c r="AC21" s="58">
        <f t="shared" si="1"/>
        <v>0</v>
      </c>
      <c r="AD21" s="59">
        <f t="shared" si="2"/>
        <v>396.66666666666663</v>
      </c>
      <c r="AE21" s="60">
        <f t="shared" si="3"/>
        <v>268.81348333333335</v>
      </c>
    </row>
    <row r="22" spans="1:31" x14ac:dyDescent="0.25">
      <c r="A22" s="67">
        <v>18</v>
      </c>
      <c r="B22" s="68" t="s">
        <v>65</v>
      </c>
      <c r="C22" s="67" t="s">
        <v>36</v>
      </c>
      <c r="D22" s="67"/>
      <c r="E22" s="68" t="s">
        <v>220</v>
      </c>
      <c r="F22" s="68" t="s">
        <v>450</v>
      </c>
      <c r="G22" s="72">
        <v>93.570400000000006</v>
      </c>
      <c r="H22" s="72">
        <v>95.724500000000006</v>
      </c>
      <c r="I22" s="72">
        <v>0</v>
      </c>
      <c r="J22" s="54"/>
      <c r="K22" s="55">
        <v>90</v>
      </c>
      <c r="L22" s="69"/>
      <c r="M22" s="56"/>
      <c r="N22" s="55">
        <v>100</v>
      </c>
      <c r="O22" s="69"/>
      <c r="P22" s="54"/>
      <c r="Q22" s="55">
        <v>95</v>
      </c>
      <c r="R22" s="69"/>
      <c r="S22" s="56"/>
      <c r="T22" s="55">
        <v>90</v>
      </c>
      <c r="U22" s="69"/>
      <c r="V22" s="54"/>
      <c r="W22" s="55">
        <v>80</v>
      </c>
      <c r="X22" s="69"/>
      <c r="Y22" s="56"/>
      <c r="Z22" s="55">
        <v>95</v>
      </c>
      <c r="AA22" s="69"/>
      <c r="AB22" s="57">
        <f t="shared" si="0"/>
        <v>649.44444444444434</v>
      </c>
      <c r="AC22" s="58">
        <f t="shared" si="1"/>
        <v>0</v>
      </c>
      <c r="AD22" s="59">
        <f t="shared" si="2"/>
        <v>649.44444444444434</v>
      </c>
      <c r="AE22" s="60">
        <f t="shared" si="3"/>
        <v>419.36967222222216</v>
      </c>
    </row>
    <row r="23" spans="1:31" x14ac:dyDescent="0.25">
      <c r="A23" s="67">
        <v>19</v>
      </c>
      <c r="B23" s="68" t="s">
        <v>65</v>
      </c>
      <c r="C23" s="67" t="s">
        <v>36</v>
      </c>
      <c r="D23" s="67"/>
      <c r="E23" s="68" t="s">
        <v>161</v>
      </c>
      <c r="F23" s="68" t="s">
        <v>122</v>
      </c>
      <c r="G23" s="72">
        <v>87.049599999999998</v>
      </c>
      <c r="H23" s="72">
        <v>90.896000000000001</v>
      </c>
      <c r="I23" s="72">
        <v>0</v>
      </c>
      <c r="J23" s="54"/>
      <c r="K23" s="55">
        <v>95</v>
      </c>
      <c r="L23" s="69"/>
      <c r="M23" s="56"/>
      <c r="N23" s="55">
        <v>30</v>
      </c>
      <c r="O23" s="69"/>
      <c r="P23" s="54"/>
      <c r="Q23" s="55">
        <v>70</v>
      </c>
      <c r="R23" s="69"/>
      <c r="S23" s="56"/>
      <c r="T23" s="55">
        <v>90</v>
      </c>
      <c r="U23" s="69"/>
      <c r="V23" s="54"/>
      <c r="W23" s="55">
        <v>75</v>
      </c>
      <c r="X23" s="69"/>
      <c r="Y23" s="56"/>
      <c r="Z23" s="55">
        <v>95</v>
      </c>
      <c r="AA23" s="69"/>
      <c r="AB23" s="57">
        <f t="shared" si="0"/>
        <v>505.5555555555556</v>
      </c>
      <c r="AC23" s="58">
        <f>(((L23*4)+(O23*4)+(R23*4)+(U23*2)+(AA23*2))/16)/100*700</f>
        <v>0</v>
      </c>
      <c r="AD23" s="59">
        <f t="shared" si="2"/>
        <v>505.5555555555556</v>
      </c>
      <c r="AE23" s="60">
        <f t="shared" si="3"/>
        <v>341.75057777777783</v>
      </c>
    </row>
    <row r="24" spans="1:31" x14ac:dyDescent="0.25">
      <c r="A24" s="67">
        <v>20</v>
      </c>
      <c r="B24" s="68" t="s">
        <v>65</v>
      </c>
      <c r="C24" s="67" t="s">
        <v>139</v>
      </c>
      <c r="D24" s="67"/>
      <c r="E24" s="68" t="s">
        <v>135</v>
      </c>
      <c r="F24" s="68" t="s">
        <v>497</v>
      </c>
      <c r="G24" s="72">
        <v>51.030200000000001</v>
      </c>
      <c r="H24" s="72">
        <v>57.562899999999999</v>
      </c>
      <c r="I24" s="72">
        <v>0</v>
      </c>
      <c r="J24" s="54"/>
      <c r="K24" s="55">
        <v>35</v>
      </c>
      <c r="L24" s="69"/>
      <c r="M24" s="56"/>
      <c r="N24" s="55">
        <v>45</v>
      </c>
      <c r="O24" s="69"/>
      <c r="P24" s="54"/>
      <c r="Q24" s="55">
        <v>35</v>
      </c>
      <c r="R24" s="69"/>
      <c r="S24" s="56"/>
      <c r="T24" s="55">
        <v>25</v>
      </c>
      <c r="U24" s="69"/>
      <c r="V24" s="54"/>
      <c r="W24" s="55">
        <v>30</v>
      </c>
      <c r="X24" s="69"/>
      <c r="Y24" s="56"/>
      <c r="Z24" s="55">
        <v>60</v>
      </c>
      <c r="AA24" s="69"/>
      <c r="AB24" s="57">
        <f t="shared" si="0"/>
        <v>268.33333333333337</v>
      </c>
      <c r="AC24" s="58">
        <f t="shared" si="1"/>
        <v>0</v>
      </c>
      <c r="AD24" s="59">
        <f t="shared" si="2"/>
        <v>268.33333333333337</v>
      </c>
      <c r="AE24" s="60">
        <f t="shared" ref="AE24:AE77" si="4">(G24+H24+I24+AD24)/2</f>
        <v>188.46321666666668</v>
      </c>
    </row>
    <row r="25" spans="1:31" x14ac:dyDescent="0.25">
      <c r="A25" s="67">
        <v>21</v>
      </c>
      <c r="B25" s="68" t="s">
        <v>65</v>
      </c>
      <c r="C25" s="67" t="s">
        <v>139</v>
      </c>
      <c r="D25" s="67"/>
      <c r="E25" s="68" t="s">
        <v>38</v>
      </c>
      <c r="F25" s="68" t="s">
        <v>498</v>
      </c>
      <c r="G25" s="72">
        <v>64.237099999999998</v>
      </c>
      <c r="H25" s="72">
        <v>64.086200000000005</v>
      </c>
      <c r="I25" s="72">
        <v>0</v>
      </c>
      <c r="J25" s="54"/>
      <c r="K25" s="55">
        <v>60</v>
      </c>
      <c r="L25" s="69"/>
      <c r="M25" s="56"/>
      <c r="N25" s="55">
        <v>35</v>
      </c>
      <c r="O25" s="69"/>
      <c r="P25" s="54"/>
      <c r="Q25" s="55">
        <v>60</v>
      </c>
      <c r="R25" s="69"/>
      <c r="S25" s="56"/>
      <c r="T25" s="55">
        <v>35</v>
      </c>
      <c r="U25" s="69"/>
      <c r="V25" s="54"/>
      <c r="W25" s="55">
        <v>20</v>
      </c>
      <c r="X25" s="69"/>
      <c r="Y25" s="56"/>
      <c r="Z25" s="55">
        <v>60</v>
      </c>
      <c r="AA25" s="69"/>
      <c r="AB25" s="57">
        <f t="shared" si="0"/>
        <v>330.55555555555554</v>
      </c>
      <c r="AC25" s="58">
        <f t="shared" ref="AB25:AC77" si="5">(((L25*4)+(O25*4)+(R25*4)+(U25*2)+(X25*2)+(AA25*2))/18)/100*700</f>
        <v>0</v>
      </c>
      <c r="AD25" s="59">
        <f t="shared" ref="AD25:AD77" si="6">IF(AC25=0,AB25,(AB25+AC25)/2)</f>
        <v>330.55555555555554</v>
      </c>
      <c r="AE25" s="60">
        <f t="shared" si="4"/>
        <v>229.43942777777778</v>
      </c>
    </row>
    <row r="26" spans="1:31" x14ac:dyDescent="0.25">
      <c r="A26" s="67">
        <v>22</v>
      </c>
      <c r="B26" s="68" t="s">
        <v>65</v>
      </c>
      <c r="C26" s="67" t="s">
        <v>139</v>
      </c>
      <c r="D26" s="67"/>
      <c r="E26" s="68" t="s">
        <v>467</v>
      </c>
      <c r="F26" s="68" t="s">
        <v>82</v>
      </c>
      <c r="G26" s="72">
        <v>61.171399999999998</v>
      </c>
      <c r="H26" s="72">
        <v>60.708599999999997</v>
      </c>
      <c r="I26" s="72">
        <v>0</v>
      </c>
      <c r="J26" s="54"/>
      <c r="K26" s="55">
        <v>30</v>
      </c>
      <c r="L26" s="69"/>
      <c r="M26" s="56"/>
      <c r="N26" s="55">
        <v>25</v>
      </c>
      <c r="O26" s="69"/>
      <c r="P26" s="54"/>
      <c r="Q26" s="55">
        <v>25</v>
      </c>
      <c r="R26" s="69"/>
      <c r="S26" s="56"/>
      <c r="T26" s="55">
        <v>50</v>
      </c>
      <c r="U26" s="69"/>
      <c r="V26" s="54"/>
      <c r="W26" s="55">
        <v>25</v>
      </c>
      <c r="X26" s="69"/>
      <c r="Y26" s="56"/>
      <c r="Z26" s="55">
        <v>40</v>
      </c>
      <c r="AA26" s="69"/>
      <c r="AB26" s="57">
        <f t="shared" si="0"/>
        <v>213.88888888888891</v>
      </c>
      <c r="AC26" s="58">
        <f t="shared" si="5"/>
        <v>0</v>
      </c>
      <c r="AD26" s="59">
        <f t="shared" si="6"/>
        <v>213.88888888888891</v>
      </c>
      <c r="AE26" s="60">
        <f t="shared" si="4"/>
        <v>167.88444444444445</v>
      </c>
    </row>
    <row r="27" spans="1:31" x14ac:dyDescent="0.25">
      <c r="A27" s="67">
        <v>23</v>
      </c>
      <c r="B27" s="68" t="s">
        <v>65</v>
      </c>
      <c r="C27" s="67" t="s">
        <v>139</v>
      </c>
      <c r="D27" s="67"/>
      <c r="E27" s="68" t="s">
        <v>70</v>
      </c>
      <c r="F27" s="68" t="s">
        <v>98</v>
      </c>
      <c r="G27" s="72">
        <v>70.999899999999997</v>
      </c>
      <c r="H27" s="72">
        <v>77.863799999999998</v>
      </c>
      <c r="I27" s="72">
        <v>0</v>
      </c>
      <c r="J27" s="54"/>
      <c r="K27" s="55">
        <v>65</v>
      </c>
      <c r="L27" s="69"/>
      <c r="M27" s="56"/>
      <c r="N27" s="55">
        <v>25</v>
      </c>
      <c r="O27" s="69"/>
      <c r="P27" s="54"/>
      <c r="Q27" s="55">
        <v>55</v>
      </c>
      <c r="R27" s="69"/>
      <c r="S27" s="56"/>
      <c r="T27" s="55">
        <v>85</v>
      </c>
      <c r="U27" s="69"/>
      <c r="V27" s="54"/>
      <c r="W27" s="55">
        <v>55</v>
      </c>
      <c r="X27" s="69"/>
      <c r="Y27" s="56"/>
      <c r="Z27" s="55">
        <v>70</v>
      </c>
      <c r="AA27" s="69"/>
      <c r="AB27" s="57">
        <f t="shared" si="0"/>
        <v>388.88888888888891</v>
      </c>
      <c r="AC27" s="58">
        <f t="shared" si="5"/>
        <v>0</v>
      </c>
      <c r="AD27" s="59">
        <f t="shared" si="6"/>
        <v>388.88888888888891</v>
      </c>
      <c r="AE27" s="60">
        <f t="shared" si="4"/>
        <v>268.87629444444445</v>
      </c>
    </row>
    <row r="28" spans="1:31" x14ac:dyDescent="0.25">
      <c r="A28" s="67">
        <v>24</v>
      </c>
      <c r="B28" s="68" t="s">
        <v>65</v>
      </c>
      <c r="C28" s="67" t="s">
        <v>139</v>
      </c>
      <c r="D28" s="67"/>
      <c r="E28" s="68" t="s">
        <v>54</v>
      </c>
      <c r="F28" s="68" t="s">
        <v>107</v>
      </c>
      <c r="G28" s="72">
        <v>73.463499999999996</v>
      </c>
      <c r="H28" s="72">
        <v>73.884799999999998</v>
      </c>
      <c r="I28" s="72">
        <v>0</v>
      </c>
      <c r="J28" s="54"/>
      <c r="K28" s="55">
        <v>25</v>
      </c>
      <c r="L28" s="69"/>
      <c r="M28" s="56"/>
      <c r="N28" s="55">
        <v>45</v>
      </c>
      <c r="O28" s="69"/>
      <c r="P28" s="54"/>
      <c r="Q28" s="55">
        <v>80</v>
      </c>
      <c r="R28" s="69"/>
      <c r="S28" s="56"/>
      <c r="T28" s="55">
        <v>30</v>
      </c>
      <c r="U28" s="69"/>
      <c r="V28" s="54"/>
      <c r="W28" s="55">
        <v>40</v>
      </c>
      <c r="X28" s="69"/>
      <c r="Y28" s="56"/>
      <c r="Z28" s="55">
        <v>85</v>
      </c>
      <c r="AA28" s="69"/>
      <c r="AB28" s="57">
        <f t="shared" si="0"/>
        <v>353.88888888888886</v>
      </c>
      <c r="AC28" s="58">
        <f t="shared" si="5"/>
        <v>0</v>
      </c>
      <c r="AD28" s="59">
        <f t="shared" si="6"/>
        <v>353.88888888888886</v>
      </c>
      <c r="AE28" s="60">
        <f t="shared" si="4"/>
        <v>250.61859444444443</v>
      </c>
    </row>
    <row r="29" spans="1:31" x14ac:dyDescent="0.25">
      <c r="A29" s="67">
        <v>25</v>
      </c>
      <c r="B29" s="68" t="s">
        <v>65</v>
      </c>
      <c r="C29" s="67" t="s">
        <v>139</v>
      </c>
      <c r="D29" s="67"/>
      <c r="E29" s="68" t="s">
        <v>499</v>
      </c>
      <c r="F29" s="68" t="s">
        <v>54</v>
      </c>
      <c r="G29" s="72">
        <v>68.865499999999997</v>
      </c>
      <c r="H29" s="72">
        <v>71.295000000000002</v>
      </c>
      <c r="I29" s="72">
        <v>0</v>
      </c>
      <c r="J29" s="54"/>
      <c r="K29" s="55">
        <v>40</v>
      </c>
      <c r="L29" s="69"/>
      <c r="M29" s="56"/>
      <c r="N29" s="55">
        <v>35</v>
      </c>
      <c r="O29" s="69"/>
      <c r="P29" s="54"/>
      <c r="Q29" s="55">
        <v>70</v>
      </c>
      <c r="R29" s="69"/>
      <c r="S29" s="56"/>
      <c r="T29" s="55">
        <v>35</v>
      </c>
      <c r="U29" s="69"/>
      <c r="V29" s="54"/>
      <c r="W29" s="55">
        <v>35</v>
      </c>
      <c r="X29" s="69"/>
      <c r="Y29" s="56"/>
      <c r="Z29" s="55">
        <v>70</v>
      </c>
      <c r="AA29" s="69"/>
      <c r="AB29" s="57">
        <f t="shared" si="0"/>
        <v>334.44444444444446</v>
      </c>
      <c r="AC29" s="58">
        <f t="shared" si="5"/>
        <v>0</v>
      </c>
      <c r="AD29" s="59">
        <f t="shared" si="6"/>
        <v>334.44444444444446</v>
      </c>
      <c r="AE29" s="60">
        <f t="shared" si="4"/>
        <v>237.30247222222224</v>
      </c>
    </row>
    <row r="30" spans="1:31" x14ac:dyDescent="0.25">
      <c r="A30" s="67">
        <v>26</v>
      </c>
      <c r="B30" s="68" t="s">
        <v>65</v>
      </c>
      <c r="C30" s="67" t="s">
        <v>139</v>
      </c>
      <c r="D30" s="67"/>
      <c r="E30" s="68" t="s">
        <v>88</v>
      </c>
      <c r="F30" s="68" t="s">
        <v>500</v>
      </c>
      <c r="G30" s="72">
        <v>57.000399999999999</v>
      </c>
      <c r="H30" s="72">
        <v>65.705500000000001</v>
      </c>
      <c r="I30" s="72">
        <v>0</v>
      </c>
      <c r="J30" s="54"/>
      <c r="K30" s="55">
        <v>40</v>
      </c>
      <c r="L30" s="69"/>
      <c r="M30" s="56"/>
      <c r="N30" s="55">
        <v>35</v>
      </c>
      <c r="O30" s="69"/>
      <c r="P30" s="54"/>
      <c r="Q30" s="55">
        <v>75</v>
      </c>
      <c r="R30" s="69"/>
      <c r="S30" s="56"/>
      <c r="T30" s="55">
        <v>40</v>
      </c>
      <c r="U30" s="69"/>
      <c r="V30" s="54"/>
      <c r="W30" s="55">
        <v>20</v>
      </c>
      <c r="X30" s="69"/>
      <c r="Y30" s="56"/>
      <c r="Z30" s="55">
        <v>35</v>
      </c>
      <c r="AA30" s="69"/>
      <c r="AB30" s="57">
        <f t="shared" si="0"/>
        <v>307.22222222222223</v>
      </c>
      <c r="AC30" s="58">
        <f t="shared" si="5"/>
        <v>0</v>
      </c>
      <c r="AD30" s="59">
        <f t="shared" si="6"/>
        <v>307.22222222222223</v>
      </c>
      <c r="AE30" s="60">
        <f t="shared" si="4"/>
        <v>214.96406111111111</v>
      </c>
    </row>
    <row r="31" spans="1:31" x14ac:dyDescent="0.25">
      <c r="A31" s="67">
        <v>27</v>
      </c>
      <c r="B31" s="68" t="s">
        <v>65</v>
      </c>
      <c r="C31" s="67" t="s">
        <v>139</v>
      </c>
      <c r="D31" s="67"/>
      <c r="E31" s="68" t="s">
        <v>501</v>
      </c>
      <c r="F31" s="68" t="s">
        <v>201</v>
      </c>
      <c r="G31" s="72">
        <v>55.003599999999999</v>
      </c>
      <c r="H31" s="72">
        <v>58.081899999999997</v>
      </c>
      <c r="I31" s="72">
        <v>0</v>
      </c>
      <c r="J31" s="54"/>
      <c r="K31" s="55">
        <v>50</v>
      </c>
      <c r="L31" s="69"/>
      <c r="M31" s="56"/>
      <c r="N31" s="55">
        <v>20</v>
      </c>
      <c r="O31" s="69"/>
      <c r="P31" s="54"/>
      <c r="Q31" s="55">
        <v>75</v>
      </c>
      <c r="R31" s="69"/>
      <c r="S31" s="56"/>
      <c r="T31" s="55">
        <v>30</v>
      </c>
      <c r="U31" s="69"/>
      <c r="V31" s="54"/>
      <c r="W31" s="55">
        <v>10</v>
      </c>
      <c r="X31" s="69"/>
      <c r="Y31" s="56"/>
      <c r="Z31" s="55">
        <v>50</v>
      </c>
      <c r="AA31" s="69"/>
      <c r="AB31" s="57">
        <f t="shared" si="0"/>
        <v>295.55555555555554</v>
      </c>
      <c r="AC31" s="58">
        <f t="shared" si="5"/>
        <v>0</v>
      </c>
      <c r="AD31" s="59">
        <f t="shared" si="6"/>
        <v>295.55555555555554</v>
      </c>
      <c r="AE31" s="60">
        <f t="shared" si="4"/>
        <v>204.32052777777778</v>
      </c>
    </row>
    <row r="32" spans="1:31" x14ac:dyDescent="0.25">
      <c r="A32" s="67">
        <v>28</v>
      </c>
      <c r="B32" s="68" t="s">
        <v>65</v>
      </c>
      <c r="C32" s="67" t="s">
        <v>139</v>
      </c>
      <c r="D32" s="67"/>
      <c r="E32" s="68" t="s">
        <v>502</v>
      </c>
      <c r="F32" s="68" t="s">
        <v>80</v>
      </c>
      <c r="G32" s="72">
        <v>64.656999999999996</v>
      </c>
      <c r="H32" s="72">
        <v>74.674999999999997</v>
      </c>
      <c r="I32" s="72">
        <v>0</v>
      </c>
      <c r="J32" s="54"/>
      <c r="K32" s="55">
        <v>50</v>
      </c>
      <c r="L32" s="69"/>
      <c r="M32" s="56"/>
      <c r="N32" s="55">
        <v>30</v>
      </c>
      <c r="O32" s="69"/>
      <c r="P32" s="54"/>
      <c r="Q32" s="55">
        <v>70</v>
      </c>
      <c r="R32" s="69"/>
      <c r="S32" s="56"/>
      <c r="T32" s="55">
        <v>40</v>
      </c>
      <c r="U32" s="69"/>
      <c r="V32" s="54"/>
      <c r="W32" s="55">
        <v>30</v>
      </c>
      <c r="X32" s="69"/>
      <c r="Y32" s="56"/>
      <c r="Z32" s="55">
        <v>65</v>
      </c>
      <c r="AA32" s="69"/>
      <c r="AB32" s="57">
        <f t="shared" si="0"/>
        <v>338.33333333333331</v>
      </c>
      <c r="AC32" s="58">
        <f t="shared" si="5"/>
        <v>0</v>
      </c>
      <c r="AD32" s="59">
        <f t="shared" si="6"/>
        <v>338.33333333333331</v>
      </c>
      <c r="AE32" s="60">
        <f t="shared" si="4"/>
        <v>238.83266666666665</v>
      </c>
    </row>
    <row r="33" spans="1:31" x14ac:dyDescent="0.25">
      <c r="A33" s="67">
        <v>29</v>
      </c>
      <c r="B33" s="68" t="s">
        <v>65</v>
      </c>
      <c r="C33" s="67" t="s">
        <v>139</v>
      </c>
      <c r="D33" s="67"/>
      <c r="E33" s="68" t="s">
        <v>213</v>
      </c>
      <c r="F33" s="68" t="s">
        <v>100</v>
      </c>
      <c r="G33" s="72">
        <v>60.708799999999997</v>
      </c>
      <c r="H33" s="72">
        <v>71.715699999999998</v>
      </c>
      <c r="I33" s="72">
        <v>0</v>
      </c>
      <c r="J33" s="54"/>
      <c r="K33" s="55">
        <v>60</v>
      </c>
      <c r="L33" s="69"/>
      <c r="M33" s="56"/>
      <c r="N33" s="55">
        <v>30</v>
      </c>
      <c r="O33" s="69"/>
      <c r="P33" s="54"/>
      <c r="Q33" s="55">
        <v>45</v>
      </c>
      <c r="R33" s="69"/>
      <c r="S33" s="56"/>
      <c r="T33" s="55">
        <v>50</v>
      </c>
      <c r="U33" s="69"/>
      <c r="V33" s="54"/>
      <c r="W33" s="55">
        <v>40</v>
      </c>
      <c r="X33" s="69"/>
      <c r="Y33" s="56"/>
      <c r="Z33" s="55">
        <v>65</v>
      </c>
      <c r="AA33" s="69"/>
      <c r="AB33" s="57">
        <f t="shared" si="0"/>
        <v>330.55555555555554</v>
      </c>
      <c r="AC33" s="58">
        <f t="shared" si="5"/>
        <v>0</v>
      </c>
      <c r="AD33" s="59">
        <f t="shared" si="6"/>
        <v>330.55555555555554</v>
      </c>
      <c r="AE33" s="60">
        <f t="shared" si="4"/>
        <v>231.49002777777775</v>
      </c>
    </row>
    <row r="34" spans="1:31" x14ac:dyDescent="0.25">
      <c r="A34" s="67">
        <v>30</v>
      </c>
      <c r="B34" s="68" t="s">
        <v>65</v>
      </c>
      <c r="C34" s="67" t="s">
        <v>139</v>
      </c>
      <c r="D34" s="67"/>
      <c r="E34" s="68" t="s">
        <v>503</v>
      </c>
      <c r="F34" s="68" t="s">
        <v>120</v>
      </c>
      <c r="G34" s="72">
        <v>64.277600000000007</v>
      </c>
      <c r="H34" s="72">
        <v>64.517899999999997</v>
      </c>
      <c r="I34" s="72">
        <v>0</v>
      </c>
      <c r="J34" s="54"/>
      <c r="K34" s="55">
        <v>50</v>
      </c>
      <c r="L34" s="69"/>
      <c r="M34" s="56"/>
      <c r="N34" s="55">
        <v>15</v>
      </c>
      <c r="O34" s="69"/>
      <c r="P34" s="54"/>
      <c r="Q34" s="55">
        <v>50</v>
      </c>
      <c r="R34" s="69"/>
      <c r="S34" s="56"/>
      <c r="T34" s="55">
        <v>40</v>
      </c>
      <c r="U34" s="69"/>
      <c r="V34" s="54"/>
      <c r="W34" s="55">
        <v>50</v>
      </c>
      <c r="X34" s="69"/>
      <c r="Y34" s="56"/>
      <c r="Z34" s="55">
        <v>40</v>
      </c>
      <c r="AA34" s="69"/>
      <c r="AB34" s="57">
        <f t="shared" si="0"/>
        <v>280</v>
      </c>
      <c r="AC34" s="58">
        <f t="shared" si="5"/>
        <v>0</v>
      </c>
      <c r="AD34" s="59">
        <f t="shared" si="6"/>
        <v>280</v>
      </c>
      <c r="AE34" s="60">
        <f t="shared" si="4"/>
        <v>204.39775</v>
      </c>
    </row>
    <row r="35" spans="1:31" x14ac:dyDescent="0.25">
      <c r="A35" s="67">
        <v>31</v>
      </c>
      <c r="B35" s="68" t="s">
        <v>65</v>
      </c>
      <c r="C35" s="67" t="s">
        <v>139</v>
      </c>
      <c r="D35" s="67"/>
      <c r="E35" s="68" t="s">
        <v>151</v>
      </c>
      <c r="F35" s="68" t="s">
        <v>237</v>
      </c>
      <c r="G35" s="72">
        <v>61.880699999999997</v>
      </c>
      <c r="H35" s="72">
        <v>66.238100000000003</v>
      </c>
      <c r="I35" s="72">
        <v>0</v>
      </c>
      <c r="J35" s="54"/>
      <c r="K35" s="55">
        <v>45</v>
      </c>
      <c r="L35" s="69"/>
      <c r="M35" s="56"/>
      <c r="N35" s="55">
        <v>40</v>
      </c>
      <c r="O35" s="69"/>
      <c r="P35" s="54"/>
      <c r="Q35" s="55">
        <v>80</v>
      </c>
      <c r="R35" s="69"/>
      <c r="S35" s="56"/>
      <c r="T35" s="55">
        <v>35</v>
      </c>
      <c r="U35" s="69"/>
      <c r="V35" s="54"/>
      <c r="W35" s="55">
        <v>25</v>
      </c>
      <c r="X35" s="69"/>
      <c r="Y35" s="56"/>
      <c r="Z35" s="55">
        <v>75</v>
      </c>
      <c r="AA35" s="69"/>
      <c r="AB35" s="57">
        <f t="shared" si="0"/>
        <v>361.66666666666663</v>
      </c>
      <c r="AC35" s="58">
        <f t="shared" si="5"/>
        <v>0</v>
      </c>
      <c r="AD35" s="59">
        <f t="shared" si="6"/>
        <v>361.66666666666663</v>
      </c>
      <c r="AE35" s="60">
        <f t="shared" si="4"/>
        <v>244.8927333333333</v>
      </c>
    </row>
    <row r="36" spans="1:31" x14ac:dyDescent="0.25">
      <c r="A36" s="67">
        <v>32</v>
      </c>
      <c r="B36" s="68" t="s">
        <v>65</v>
      </c>
      <c r="C36" s="67" t="s">
        <v>139</v>
      </c>
      <c r="D36" s="67"/>
      <c r="E36" s="68" t="s">
        <v>170</v>
      </c>
      <c r="F36" s="68" t="s">
        <v>491</v>
      </c>
      <c r="G36" s="72">
        <v>62.956600000000002</v>
      </c>
      <c r="H36" s="72">
        <v>62.029299999999999</v>
      </c>
      <c r="I36" s="72">
        <v>0</v>
      </c>
      <c r="J36" s="54"/>
      <c r="K36" s="55">
        <v>60</v>
      </c>
      <c r="L36" s="69"/>
      <c r="M36" s="56"/>
      <c r="N36" s="55">
        <v>30</v>
      </c>
      <c r="O36" s="69"/>
      <c r="P36" s="54"/>
      <c r="Q36" s="55">
        <v>50</v>
      </c>
      <c r="R36" s="69"/>
      <c r="S36" s="56"/>
      <c r="T36" s="55">
        <v>40</v>
      </c>
      <c r="U36" s="69"/>
      <c r="V36" s="54"/>
      <c r="W36" s="55">
        <v>30</v>
      </c>
      <c r="X36" s="69"/>
      <c r="Y36" s="56"/>
      <c r="Z36" s="55">
        <v>45</v>
      </c>
      <c r="AA36" s="69"/>
      <c r="AB36" s="57">
        <f t="shared" si="0"/>
        <v>307.22222222222223</v>
      </c>
      <c r="AC36" s="58">
        <f t="shared" si="5"/>
        <v>0</v>
      </c>
      <c r="AD36" s="59">
        <f t="shared" si="6"/>
        <v>307.22222222222223</v>
      </c>
      <c r="AE36" s="60">
        <f t="shared" si="4"/>
        <v>216.10406111111112</v>
      </c>
    </row>
    <row r="37" spans="1:31" x14ac:dyDescent="0.25">
      <c r="A37" s="67">
        <v>33</v>
      </c>
      <c r="B37" s="68" t="s">
        <v>65</v>
      </c>
      <c r="C37" s="67" t="s">
        <v>139</v>
      </c>
      <c r="D37" s="67"/>
      <c r="E37" s="68" t="s">
        <v>162</v>
      </c>
      <c r="F37" s="68" t="s">
        <v>96</v>
      </c>
      <c r="G37" s="72">
        <v>64.741699999999994</v>
      </c>
      <c r="H37" s="72">
        <v>66.228099999999998</v>
      </c>
      <c r="I37" s="72">
        <v>0</v>
      </c>
      <c r="J37" s="54"/>
      <c r="K37" s="55">
        <v>45</v>
      </c>
      <c r="L37" s="69"/>
      <c r="M37" s="56"/>
      <c r="N37" s="55">
        <v>30</v>
      </c>
      <c r="O37" s="69"/>
      <c r="P37" s="54"/>
      <c r="Q37" s="55">
        <v>50</v>
      </c>
      <c r="R37" s="69"/>
      <c r="S37" s="56"/>
      <c r="T37" s="55">
        <v>45</v>
      </c>
      <c r="U37" s="69"/>
      <c r="V37" s="54"/>
      <c r="W37" s="55">
        <v>30</v>
      </c>
      <c r="X37" s="69"/>
      <c r="Y37" s="56"/>
      <c r="Z37" s="55">
        <v>60</v>
      </c>
      <c r="AA37" s="69"/>
      <c r="AB37" s="57">
        <f t="shared" si="0"/>
        <v>299.44444444444446</v>
      </c>
      <c r="AC37" s="58">
        <f t="shared" si="5"/>
        <v>0</v>
      </c>
      <c r="AD37" s="59">
        <f t="shared" si="6"/>
        <v>299.44444444444446</v>
      </c>
      <c r="AE37" s="60">
        <f t="shared" si="4"/>
        <v>215.20712222222221</v>
      </c>
    </row>
    <row r="38" spans="1:31" x14ac:dyDescent="0.25">
      <c r="A38" s="67">
        <v>34</v>
      </c>
      <c r="B38" s="68" t="s">
        <v>65</v>
      </c>
      <c r="C38" s="67" t="s">
        <v>139</v>
      </c>
      <c r="D38" s="67"/>
      <c r="E38" s="68" t="s">
        <v>504</v>
      </c>
      <c r="F38" s="68" t="s">
        <v>505</v>
      </c>
      <c r="G38" s="72">
        <v>48.475200000000001</v>
      </c>
      <c r="H38" s="72">
        <v>58.3538</v>
      </c>
      <c r="I38" s="72">
        <v>0</v>
      </c>
      <c r="J38" s="54"/>
      <c r="K38" s="55">
        <v>30</v>
      </c>
      <c r="L38" s="69"/>
      <c r="M38" s="56"/>
      <c r="N38" s="55">
        <v>25</v>
      </c>
      <c r="O38" s="69"/>
      <c r="P38" s="54"/>
      <c r="Q38" s="55">
        <v>25</v>
      </c>
      <c r="R38" s="69"/>
      <c r="S38" s="56"/>
      <c r="T38" s="55">
        <v>35</v>
      </c>
      <c r="U38" s="69"/>
      <c r="V38" s="54"/>
      <c r="W38" s="55">
        <v>20</v>
      </c>
      <c r="X38" s="69"/>
      <c r="Y38" s="56"/>
      <c r="Z38" s="55">
        <v>80</v>
      </c>
      <c r="AA38" s="69"/>
      <c r="AB38" s="57">
        <f t="shared" si="0"/>
        <v>229.44444444444446</v>
      </c>
      <c r="AC38" s="58">
        <f t="shared" si="5"/>
        <v>0</v>
      </c>
      <c r="AD38" s="59">
        <f t="shared" si="6"/>
        <v>229.44444444444446</v>
      </c>
      <c r="AE38" s="60">
        <f t="shared" si="4"/>
        <v>168.13672222222223</v>
      </c>
    </row>
    <row r="39" spans="1:31" x14ac:dyDescent="0.25">
      <c r="A39" s="67">
        <v>35</v>
      </c>
      <c r="B39" s="68" t="s">
        <v>65</v>
      </c>
      <c r="C39" s="67" t="s">
        <v>139</v>
      </c>
      <c r="D39" s="67"/>
      <c r="E39" s="68" t="s">
        <v>506</v>
      </c>
      <c r="F39" s="68" t="s">
        <v>507</v>
      </c>
      <c r="G39" s="72">
        <v>41.556899999999999</v>
      </c>
      <c r="H39" s="72">
        <v>45.905999999999999</v>
      </c>
      <c r="I39" s="72">
        <v>0</v>
      </c>
      <c r="J39" s="54"/>
      <c r="K39" s="55">
        <v>20</v>
      </c>
      <c r="L39" s="69"/>
      <c r="M39" s="56"/>
      <c r="N39" s="55">
        <v>25</v>
      </c>
      <c r="O39" s="69"/>
      <c r="P39" s="54"/>
      <c r="Q39" s="55">
        <v>15</v>
      </c>
      <c r="R39" s="69"/>
      <c r="S39" s="56"/>
      <c r="T39" s="55">
        <v>50</v>
      </c>
      <c r="U39" s="69"/>
      <c r="V39" s="54"/>
      <c r="W39" s="55">
        <v>30</v>
      </c>
      <c r="X39" s="69"/>
      <c r="Y39" s="56"/>
      <c r="Z39" s="55">
        <v>20</v>
      </c>
      <c r="AA39" s="69"/>
      <c r="AB39" s="57">
        <f t="shared" si="0"/>
        <v>171.11111111111111</v>
      </c>
      <c r="AC39" s="58">
        <f t="shared" si="5"/>
        <v>0</v>
      </c>
      <c r="AD39" s="59">
        <f t="shared" si="6"/>
        <v>171.11111111111111</v>
      </c>
      <c r="AE39" s="60">
        <f t="shared" si="4"/>
        <v>129.28700555555554</v>
      </c>
    </row>
    <row r="40" spans="1:31" x14ac:dyDescent="0.25">
      <c r="A40" s="67">
        <v>36</v>
      </c>
      <c r="B40" s="68" t="s">
        <v>65</v>
      </c>
      <c r="C40" s="67" t="s">
        <v>139</v>
      </c>
      <c r="D40" s="67"/>
      <c r="E40" s="68" t="s">
        <v>508</v>
      </c>
      <c r="F40" s="68" t="s">
        <v>181</v>
      </c>
      <c r="G40" s="72">
        <v>61.296399999999998</v>
      </c>
      <c r="H40" s="72">
        <v>69.186000000000007</v>
      </c>
      <c r="I40" s="72">
        <v>0</v>
      </c>
      <c r="J40" s="54"/>
      <c r="K40" s="55">
        <v>35</v>
      </c>
      <c r="L40" s="69"/>
      <c r="M40" s="56"/>
      <c r="N40" s="55">
        <v>20</v>
      </c>
      <c r="O40" s="69"/>
      <c r="P40" s="54"/>
      <c r="Q40" s="55">
        <v>60</v>
      </c>
      <c r="R40" s="69"/>
      <c r="S40" s="56"/>
      <c r="T40" s="55">
        <v>40</v>
      </c>
      <c r="U40" s="69"/>
      <c r="V40" s="54"/>
      <c r="W40" s="55">
        <v>25</v>
      </c>
      <c r="X40" s="69"/>
      <c r="Y40" s="56"/>
      <c r="Z40" s="55">
        <v>85</v>
      </c>
      <c r="AA40" s="69"/>
      <c r="AB40" s="57">
        <f t="shared" si="0"/>
        <v>295.55555555555554</v>
      </c>
      <c r="AC40" s="58">
        <f t="shared" si="5"/>
        <v>0</v>
      </c>
      <c r="AD40" s="59">
        <f t="shared" si="6"/>
        <v>295.55555555555554</v>
      </c>
      <c r="AE40" s="60">
        <f t="shared" si="4"/>
        <v>213.01897777777776</v>
      </c>
    </row>
    <row r="41" spans="1:31" x14ac:dyDescent="0.25">
      <c r="A41" s="67">
        <v>37</v>
      </c>
      <c r="B41" s="68" t="s">
        <v>65</v>
      </c>
      <c r="C41" s="67" t="s">
        <v>139</v>
      </c>
      <c r="D41" s="67"/>
      <c r="E41" s="68" t="s">
        <v>509</v>
      </c>
      <c r="F41" s="68" t="s">
        <v>41</v>
      </c>
      <c r="G41" s="72">
        <v>57.4041</v>
      </c>
      <c r="H41" s="72">
        <v>68.619299999999996</v>
      </c>
      <c r="I41" s="72">
        <v>0</v>
      </c>
      <c r="J41" s="54"/>
      <c r="K41" s="55">
        <v>30</v>
      </c>
      <c r="L41" s="69"/>
      <c r="M41" s="56"/>
      <c r="N41" s="55">
        <v>35</v>
      </c>
      <c r="O41" s="69"/>
      <c r="P41" s="54"/>
      <c r="Q41" s="55">
        <v>40</v>
      </c>
      <c r="R41" s="69"/>
      <c r="S41" s="56"/>
      <c r="T41" s="55">
        <v>30</v>
      </c>
      <c r="U41" s="69"/>
      <c r="V41" s="54"/>
      <c r="W41" s="55">
        <v>50</v>
      </c>
      <c r="X41" s="69"/>
      <c r="Y41" s="56"/>
      <c r="Z41" s="55">
        <v>60</v>
      </c>
      <c r="AA41" s="69"/>
      <c r="AB41" s="57">
        <f t="shared" si="0"/>
        <v>272.22222222222217</v>
      </c>
      <c r="AC41" s="58">
        <f t="shared" si="5"/>
        <v>0</v>
      </c>
      <c r="AD41" s="59">
        <f t="shared" si="6"/>
        <v>272.22222222222217</v>
      </c>
      <c r="AE41" s="60">
        <f t="shared" si="4"/>
        <v>199.12281111111108</v>
      </c>
    </row>
    <row r="42" spans="1:31" x14ac:dyDescent="0.25">
      <c r="A42" s="67">
        <v>38</v>
      </c>
      <c r="B42" s="68" t="s">
        <v>65</v>
      </c>
      <c r="C42" s="67" t="s">
        <v>149</v>
      </c>
      <c r="D42" s="67"/>
      <c r="E42" s="68" t="s">
        <v>510</v>
      </c>
      <c r="F42" s="68" t="s">
        <v>254</v>
      </c>
      <c r="G42" s="72">
        <v>57.535899999999998</v>
      </c>
      <c r="H42" s="72">
        <v>54.238300000000002</v>
      </c>
      <c r="I42" s="72">
        <v>0</v>
      </c>
      <c r="J42" s="54"/>
      <c r="K42" s="55">
        <v>35</v>
      </c>
      <c r="L42" s="69"/>
      <c r="M42" s="56"/>
      <c r="N42" s="55">
        <v>15</v>
      </c>
      <c r="O42" s="69"/>
      <c r="P42" s="54"/>
      <c r="Q42" s="55">
        <v>55</v>
      </c>
      <c r="R42" s="69"/>
      <c r="S42" s="56"/>
      <c r="T42" s="55">
        <v>30</v>
      </c>
      <c r="U42" s="69"/>
      <c r="V42" s="54"/>
      <c r="W42" s="55">
        <v>45</v>
      </c>
      <c r="X42" s="69"/>
      <c r="Y42" s="56"/>
      <c r="Z42" s="55">
        <v>55</v>
      </c>
      <c r="AA42" s="69"/>
      <c r="AB42" s="57">
        <f t="shared" si="0"/>
        <v>264.44444444444446</v>
      </c>
      <c r="AC42" s="58">
        <f t="shared" si="5"/>
        <v>0</v>
      </c>
      <c r="AD42" s="59">
        <f t="shared" si="6"/>
        <v>264.44444444444446</v>
      </c>
      <c r="AE42" s="60">
        <f t="shared" si="4"/>
        <v>188.10932222222223</v>
      </c>
    </row>
    <row r="43" spans="1:31" x14ac:dyDescent="0.25">
      <c r="A43" s="67">
        <v>39</v>
      </c>
      <c r="B43" s="68" t="s">
        <v>65</v>
      </c>
      <c r="C43" s="67" t="s">
        <v>149</v>
      </c>
      <c r="D43" s="67"/>
      <c r="E43" s="68" t="s">
        <v>511</v>
      </c>
      <c r="F43" s="68" t="s">
        <v>512</v>
      </c>
      <c r="G43" s="72">
        <v>45.676699999999997</v>
      </c>
      <c r="H43" s="72">
        <v>54.410699999999999</v>
      </c>
      <c r="I43" s="72">
        <v>0</v>
      </c>
      <c r="J43" s="54"/>
      <c r="K43" s="55">
        <v>30</v>
      </c>
      <c r="L43" s="69"/>
      <c r="M43" s="56"/>
      <c r="N43" s="55">
        <v>15</v>
      </c>
      <c r="O43" s="69"/>
      <c r="P43" s="54"/>
      <c r="Q43" s="55">
        <v>45</v>
      </c>
      <c r="R43" s="69"/>
      <c r="S43" s="56"/>
      <c r="T43" s="55">
        <v>40</v>
      </c>
      <c r="U43" s="69"/>
      <c r="V43" s="54"/>
      <c r="W43" s="55">
        <v>50</v>
      </c>
      <c r="X43" s="69"/>
      <c r="Y43" s="56"/>
      <c r="Z43" s="55">
        <v>40</v>
      </c>
      <c r="AA43" s="69"/>
      <c r="AB43" s="57">
        <f t="shared" si="0"/>
        <v>241.11111111111111</v>
      </c>
      <c r="AC43" s="58">
        <f t="shared" si="5"/>
        <v>0</v>
      </c>
      <c r="AD43" s="59">
        <f t="shared" si="6"/>
        <v>241.11111111111111</v>
      </c>
      <c r="AE43" s="60">
        <f t="shared" si="4"/>
        <v>170.59925555555554</v>
      </c>
    </row>
    <row r="44" spans="1:31" x14ac:dyDescent="0.25">
      <c r="A44" s="67">
        <v>40</v>
      </c>
      <c r="B44" s="68" t="s">
        <v>65</v>
      </c>
      <c r="C44" s="67" t="s">
        <v>149</v>
      </c>
      <c r="D44" s="67"/>
      <c r="E44" s="68" t="s">
        <v>38</v>
      </c>
      <c r="F44" s="68" t="s">
        <v>72</v>
      </c>
      <c r="G44" s="72">
        <v>44.282299999999999</v>
      </c>
      <c r="H44" s="72">
        <v>44.223799999999997</v>
      </c>
      <c r="I44" s="72">
        <v>0</v>
      </c>
      <c r="J44" s="54"/>
      <c r="K44" s="55">
        <v>15</v>
      </c>
      <c r="L44" s="69"/>
      <c r="M44" s="56"/>
      <c r="N44" s="55">
        <v>50</v>
      </c>
      <c r="O44" s="69"/>
      <c r="P44" s="54"/>
      <c r="Q44" s="55">
        <v>25</v>
      </c>
      <c r="R44" s="69"/>
      <c r="S44" s="56"/>
      <c r="T44" s="55">
        <v>30</v>
      </c>
      <c r="U44" s="69"/>
      <c r="V44" s="54"/>
      <c r="W44" s="55">
        <v>10</v>
      </c>
      <c r="X44" s="69"/>
      <c r="Y44" s="56"/>
      <c r="Z44" s="55">
        <v>25</v>
      </c>
      <c r="AA44" s="69"/>
      <c r="AB44" s="57">
        <f t="shared" si="0"/>
        <v>190.55555555555554</v>
      </c>
      <c r="AC44" s="58">
        <f t="shared" si="5"/>
        <v>0</v>
      </c>
      <c r="AD44" s="59">
        <f t="shared" si="6"/>
        <v>190.55555555555554</v>
      </c>
      <c r="AE44" s="60">
        <f t="shared" si="4"/>
        <v>139.53082777777777</v>
      </c>
    </row>
    <row r="45" spans="1:31" x14ac:dyDescent="0.25">
      <c r="A45" s="67">
        <v>41</v>
      </c>
      <c r="B45" s="68" t="s">
        <v>65</v>
      </c>
      <c r="C45" s="67" t="s">
        <v>149</v>
      </c>
      <c r="D45" s="67"/>
      <c r="E45" s="68" t="s">
        <v>513</v>
      </c>
      <c r="F45" s="68" t="s">
        <v>75</v>
      </c>
      <c r="G45" s="72">
        <v>49.9923</v>
      </c>
      <c r="H45" s="72">
        <v>56.723399999999998</v>
      </c>
      <c r="I45" s="72">
        <v>0</v>
      </c>
      <c r="J45" s="54"/>
      <c r="K45" s="55">
        <v>40</v>
      </c>
      <c r="L45" s="69"/>
      <c r="M45" s="56"/>
      <c r="N45" s="55">
        <v>20</v>
      </c>
      <c r="O45" s="69"/>
      <c r="P45" s="54"/>
      <c r="Q45" s="55">
        <v>30</v>
      </c>
      <c r="R45" s="69"/>
      <c r="S45" s="56"/>
      <c r="T45" s="55">
        <v>20</v>
      </c>
      <c r="U45" s="69"/>
      <c r="V45" s="54"/>
      <c r="W45" s="55">
        <v>40</v>
      </c>
      <c r="X45" s="69"/>
      <c r="Y45" s="56"/>
      <c r="Z45" s="55">
        <v>45</v>
      </c>
      <c r="AA45" s="69"/>
      <c r="AB45" s="57">
        <f t="shared" si="0"/>
        <v>221.66666666666666</v>
      </c>
      <c r="AC45" s="58">
        <f t="shared" si="5"/>
        <v>0</v>
      </c>
      <c r="AD45" s="59">
        <f t="shared" si="6"/>
        <v>221.66666666666666</v>
      </c>
      <c r="AE45" s="60">
        <f t="shared" si="4"/>
        <v>164.19118333333333</v>
      </c>
    </row>
    <row r="46" spans="1:31" x14ac:dyDescent="0.25">
      <c r="A46" s="67">
        <v>42</v>
      </c>
      <c r="B46" s="68" t="s">
        <v>65</v>
      </c>
      <c r="C46" s="67" t="s">
        <v>149</v>
      </c>
      <c r="D46" s="67"/>
      <c r="E46" s="68" t="s">
        <v>137</v>
      </c>
      <c r="F46" s="68" t="s">
        <v>43</v>
      </c>
      <c r="G46" s="72">
        <v>45.936799999999998</v>
      </c>
      <c r="H46" s="72">
        <v>48.195300000000003</v>
      </c>
      <c r="I46" s="72">
        <v>0</v>
      </c>
      <c r="J46" s="54"/>
      <c r="K46" s="55">
        <v>30</v>
      </c>
      <c r="L46" s="69"/>
      <c r="M46" s="56"/>
      <c r="N46" s="55">
        <v>40</v>
      </c>
      <c r="O46" s="69"/>
      <c r="P46" s="54"/>
      <c r="Q46" s="55">
        <v>20</v>
      </c>
      <c r="R46" s="69"/>
      <c r="S46" s="56"/>
      <c r="T46" s="55">
        <v>25</v>
      </c>
      <c r="U46" s="69"/>
      <c r="V46" s="54"/>
      <c r="W46" s="55">
        <v>25</v>
      </c>
      <c r="X46" s="69"/>
      <c r="Y46" s="56"/>
      <c r="Z46" s="55">
        <v>30</v>
      </c>
      <c r="AA46" s="69"/>
      <c r="AB46" s="57">
        <f t="shared" si="0"/>
        <v>202.22222222222223</v>
      </c>
      <c r="AC46" s="58">
        <f t="shared" si="5"/>
        <v>0</v>
      </c>
      <c r="AD46" s="59">
        <f t="shared" si="6"/>
        <v>202.22222222222223</v>
      </c>
      <c r="AE46" s="60">
        <f t="shared" si="4"/>
        <v>148.1771611111111</v>
      </c>
    </row>
    <row r="47" spans="1:31" x14ac:dyDescent="0.25">
      <c r="A47" s="67">
        <v>43</v>
      </c>
      <c r="B47" s="68" t="s">
        <v>65</v>
      </c>
      <c r="C47" s="67" t="s">
        <v>149</v>
      </c>
      <c r="D47" s="67"/>
      <c r="E47" s="68" t="s">
        <v>221</v>
      </c>
      <c r="F47" s="68" t="s">
        <v>514</v>
      </c>
      <c r="G47" s="72">
        <v>64.220699999999994</v>
      </c>
      <c r="H47" s="72">
        <v>61.125700000000002</v>
      </c>
      <c r="I47" s="72">
        <v>0</v>
      </c>
      <c r="J47" s="54"/>
      <c r="K47" s="55">
        <v>50</v>
      </c>
      <c r="L47" s="69"/>
      <c r="M47" s="56"/>
      <c r="N47" s="55">
        <v>30</v>
      </c>
      <c r="O47" s="69"/>
      <c r="P47" s="54"/>
      <c r="Q47" s="55">
        <v>30</v>
      </c>
      <c r="R47" s="69"/>
      <c r="S47" s="56"/>
      <c r="T47" s="55">
        <v>30</v>
      </c>
      <c r="U47" s="69"/>
      <c r="V47" s="54"/>
      <c r="W47" s="55">
        <v>25</v>
      </c>
      <c r="X47" s="69"/>
      <c r="Y47" s="56"/>
      <c r="Z47" s="55">
        <v>65</v>
      </c>
      <c r="AA47" s="69"/>
      <c r="AB47" s="57">
        <f t="shared" si="0"/>
        <v>264.44444444444446</v>
      </c>
      <c r="AC47" s="58">
        <f t="shared" si="5"/>
        <v>0</v>
      </c>
      <c r="AD47" s="59">
        <f t="shared" si="6"/>
        <v>264.44444444444446</v>
      </c>
      <c r="AE47" s="60">
        <f t="shared" si="4"/>
        <v>194.89542222222224</v>
      </c>
    </row>
    <row r="48" spans="1:31" x14ac:dyDescent="0.25">
      <c r="A48" s="67">
        <v>44</v>
      </c>
      <c r="B48" s="68" t="s">
        <v>65</v>
      </c>
      <c r="C48" s="67" t="s">
        <v>149</v>
      </c>
      <c r="D48" s="67"/>
      <c r="E48" s="68" t="s">
        <v>515</v>
      </c>
      <c r="F48" s="68" t="s">
        <v>96</v>
      </c>
      <c r="G48" s="72">
        <v>66.167400000000001</v>
      </c>
      <c r="H48" s="72">
        <v>74.372200000000007</v>
      </c>
      <c r="I48" s="72">
        <v>0</v>
      </c>
      <c r="J48" s="54"/>
      <c r="K48" s="55">
        <v>65</v>
      </c>
      <c r="L48" s="69"/>
      <c r="M48" s="56"/>
      <c r="N48" s="55">
        <v>45</v>
      </c>
      <c r="O48" s="69"/>
      <c r="P48" s="54"/>
      <c r="Q48" s="55">
        <v>40</v>
      </c>
      <c r="R48" s="69"/>
      <c r="S48" s="56"/>
      <c r="T48" s="55">
        <v>75</v>
      </c>
      <c r="U48" s="69"/>
      <c r="V48" s="54"/>
      <c r="W48" s="55">
        <v>25</v>
      </c>
      <c r="X48" s="69"/>
      <c r="Y48" s="56"/>
      <c r="Z48" s="55">
        <v>75</v>
      </c>
      <c r="AA48" s="69"/>
      <c r="AB48" s="57">
        <f t="shared" si="0"/>
        <v>369.44444444444446</v>
      </c>
      <c r="AC48" s="58">
        <f t="shared" si="5"/>
        <v>0</v>
      </c>
      <c r="AD48" s="59">
        <f t="shared" si="6"/>
        <v>369.44444444444446</v>
      </c>
      <c r="AE48" s="60">
        <f t="shared" si="4"/>
        <v>254.99202222222223</v>
      </c>
    </row>
    <row r="49" spans="1:31" x14ac:dyDescent="0.25">
      <c r="A49" s="67">
        <v>45</v>
      </c>
      <c r="B49" s="68" t="s">
        <v>65</v>
      </c>
      <c r="C49" s="67" t="s">
        <v>149</v>
      </c>
      <c r="D49" s="67"/>
      <c r="E49" s="68" t="s">
        <v>516</v>
      </c>
      <c r="F49" s="68" t="s">
        <v>196</v>
      </c>
      <c r="G49" s="72">
        <v>50.872100000000003</v>
      </c>
      <c r="H49" s="72">
        <v>51.8245</v>
      </c>
      <c r="I49" s="72">
        <v>0</v>
      </c>
      <c r="J49" s="54"/>
      <c r="K49" s="55">
        <v>40</v>
      </c>
      <c r="L49" s="69"/>
      <c r="M49" s="56"/>
      <c r="N49" s="55">
        <v>10</v>
      </c>
      <c r="O49" s="69"/>
      <c r="P49" s="54"/>
      <c r="Q49" s="55">
        <v>50</v>
      </c>
      <c r="R49" s="69"/>
      <c r="S49" s="56"/>
      <c r="T49" s="55">
        <v>15</v>
      </c>
      <c r="U49" s="69"/>
      <c r="V49" s="54"/>
      <c r="W49" s="55">
        <v>25</v>
      </c>
      <c r="X49" s="69"/>
      <c r="Y49" s="56"/>
      <c r="Z49" s="55">
        <v>55</v>
      </c>
      <c r="AA49" s="69"/>
      <c r="AB49" s="57">
        <f t="shared" si="0"/>
        <v>229.44444444444446</v>
      </c>
      <c r="AC49" s="58">
        <f t="shared" si="5"/>
        <v>0</v>
      </c>
      <c r="AD49" s="59">
        <f t="shared" si="6"/>
        <v>229.44444444444446</v>
      </c>
      <c r="AE49" s="60">
        <f t="shared" si="4"/>
        <v>166.07052222222222</v>
      </c>
    </row>
    <row r="50" spans="1:31" x14ac:dyDescent="0.25">
      <c r="A50" s="67">
        <v>46</v>
      </c>
      <c r="B50" s="68" t="s">
        <v>65</v>
      </c>
      <c r="C50" s="67" t="s">
        <v>149</v>
      </c>
      <c r="D50" s="67"/>
      <c r="E50" s="68" t="s">
        <v>503</v>
      </c>
      <c r="F50" s="68" t="s">
        <v>517</v>
      </c>
      <c r="G50" s="72">
        <v>60.719099999999997</v>
      </c>
      <c r="H50" s="72">
        <v>64.9131</v>
      </c>
      <c r="I50" s="72">
        <v>0</v>
      </c>
      <c r="J50" s="54"/>
      <c r="K50" s="55">
        <v>55</v>
      </c>
      <c r="L50" s="69"/>
      <c r="M50" s="56"/>
      <c r="N50" s="55">
        <v>25</v>
      </c>
      <c r="O50" s="69"/>
      <c r="P50" s="54"/>
      <c r="Q50" s="55">
        <v>30</v>
      </c>
      <c r="R50" s="69"/>
      <c r="S50" s="56"/>
      <c r="T50" s="55">
        <v>40</v>
      </c>
      <c r="U50" s="69"/>
      <c r="V50" s="54"/>
      <c r="W50" s="55">
        <v>40</v>
      </c>
      <c r="X50" s="69"/>
      <c r="Y50" s="56"/>
      <c r="Z50" s="55">
        <v>80</v>
      </c>
      <c r="AA50" s="69"/>
      <c r="AB50" s="57">
        <f t="shared" si="0"/>
        <v>295.55555555555554</v>
      </c>
      <c r="AC50" s="58">
        <f t="shared" si="5"/>
        <v>0</v>
      </c>
      <c r="AD50" s="59">
        <f t="shared" si="6"/>
        <v>295.55555555555554</v>
      </c>
      <c r="AE50" s="60">
        <f t="shared" si="4"/>
        <v>210.59387777777778</v>
      </c>
    </row>
    <row r="51" spans="1:31" x14ac:dyDescent="0.25">
      <c r="A51" s="67">
        <v>47</v>
      </c>
      <c r="B51" s="68" t="s">
        <v>65</v>
      </c>
      <c r="C51" s="67" t="s">
        <v>149</v>
      </c>
      <c r="D51" s="67"/>
      <c r="E51" s="68" t="s">
        <v>172</v>
      </c>
      <c r="F51" s="68" t="s">
        <v>43</v>
      </c>
      <c r="G51" s="72">
        <v>51.525700000000001</v>
      </c>
      <c r="H51" s="72">
        <v>58.890500000000003</v>
      </c>
      <c r="I51" s="72">
        <v>0</v>
      </c>
      <c r="J51" s="54"/>
      <c r="K51" s="55">
        <v>45</v>
      </c>
      <c r="L51" s="69"/>
      <c r="M51" s="56"/>
      <c r="N51" s="55">
        <v>30</v>
      </c>
      <c r="O51" s="69"/>
      <c r="P51" s="54"/>
      <c r="Q51" s="55">
        <v>45</v>
      </c>
      <c r="R51" s="69"/>
      <c r="S51" s="56"/>
      <c r="T51" s="55">
        <v>35</v>
      </c>
      <c r="U51" s="69"/>
      <c r="V51" s="54"/>
      <c r="W51" s="55">
        <v>35</v>
      </c>
      <c r="X51" s="69"/>
      <c r="Y51" s="56"/>
      <c r="Z51" s="55">
        <v>60</v>
      </c>
      <c r="AA51" s="69"/>
      <c r="AB51" s="57">
        <f t="shared" si="0"/>
        <v>287.77777777777783</v>
      </c>
      <c r="AC51" s="58">
        <f t="shared" si="5"/>
        <v>0</v>
      </c>
      <c r="AD51" s="59">
        <f t="shared" si="6"/>
        <v>287.77777777777783</v>
      </c>
      <c r="AE51" s="60">
        <f t="shared" si="4"/>
        <v>199.09698888888892</v>
      </c>
    </row>
    <row r="52" spans="1:31" x14ac:dyDescent="0.25">
      <c r="A52" s="67">
        <v>48</v>
      </c>
      <c r="B52" s="68" t="s">
        <v>65</v>
      </c>
      <c r="C52" s="67" t="s">
        <v>149</v>
      </c>
      <c r="D52" s="67"/>
      <c r="E52" s="68" t="s">
        <v>518</v>
      </c>
      <c r="F52" s="68" t="s">
        <v>82</v>
      </c>
      <c r="G52" s="72">
        <v>58.414499999999997</v>
      </c>
      <c r="H52" s="72">
        <v>57.335299999999997</v>
      </c>
      <c r="I52" s="72">
        <v>0</v>
      </c>
      <c r="J52" s="54"/>
      <c r="K52" s="55">
        <v>20</v>
      </c>
      <c r="L52" s="69"/>
      <c r="M52" s="56"/>
      <c r="N52" s="55">
        <v>25</v>
      </c>
      <c r="O52" s="69"/>
      <c r="P52" s="54"/>
      <c r="Q52" s="55">
        <v>45</v>
      </c>
      <c r="R52" s="69"/>
      <c r="S52" s="56"/>
      <c r="T52" s="55">
        <v>30</v>
      </c>
      <c r="U52" s="69"/>
      <c r="V52" s="54"/>
      <c r="W52" s="55">
        <v>25</v>
      </c>
      <c r="X52" s="69"/>
      <c r="Y52" s="56"/>
      <c r="Z52" s="55">
        <v>35</v>
      </c>
      <c r="AA52" s="69"/>
      <c r="AB52" s="57">
        <f t="shared" si="0"/>
        <v>210</v>
      </c>
      <c r="AC52" s="58">
        <f t="shared" si="5"/>
        <v>0</v>
      </c>
      <c r="AD52" s="59">
        <f t="shared" si="6"/>
        <v>210</v>
      </c>
      <c r="AE52" s="60">
        <f t="shared" si="4"/>
        <v>162.8749</v>
      </c>
    </row>
    <row r="53" spans="1:31" x14ac:dyDescent="0.25">
      <c r="A53" s="67">
        <v>49</v>
      </c>
      <c r="B53" s="68" t="s">
        <v>65</v>
      </c>
      <c r="C53" s="67" t="s">
        <v>149</v>
      </c>
      <c r="D53" s="67"/>
      <c r="E53" s="68" t="s">
        <v>519</v>
      </c>
      <c r="F53" s="68" t="s">
        <v>237</v>
      </c>
      <c r="G53" s="72">
        <v>63.785400000000003</v>
      </c>
      <c r="H53" s="72">
        <v>69.263599999999997</v>
      </c>
      <c r="I53" s="72">
        <v>0</v>
      </c>
      <c r="J53" s="54"/>
      <c r="K53" s="55">
        <v>50</v>
      </c>
      <c r="L53" s="69"/>
      <c r="M53" s="56"/>
      <c r="N53" s="55">
        <v>35</v>
      </c>
      <c r="O53" s="69"/>
      <c r="P53" s="54"/>
      <c r="Q53" s="55">
        <v>50</v>
      </c>
      <c r="R53" s="69"/>
      <c r="S53" s="56"/>
      <c r="T53" s="55">
        <v>30</v>
      </c>
      <c r="U53" s="69"/>
      <c r="V53" s="54"/>
      <c r="W53" s="55">
        <v>25</v>
      </c>
      <c r="X53" s="69"/>
      <c r="Y53" s="56"/>
      <c r="Z53" s="55">
        <v>65</v>
      </c>
      <c r="AA53" s="69"/>
      <c r="AB53" s="57">
        <f t="shared" si="0"/>
        <v>303.33333333333337</v>
      </c>
      <c r="AC53" s="58">
        <f t="shared" si="5"/>
        <v>0</v>
      </c>
      <c r="AD53" s="59">
        <f t="shared" si="6"/>
        <v>303.33333333333337</v>
      </c>
      <c r="AE53" s="60">
        <f t="shared" si="4"/>
        <v>218.19116666666667</v>
      </c>
    </row>
    <row r="54" spans="1:31" x14ac:dyDescent="0.25">
      <c r="A54" s="67">
        <v>50</v>
      </c>
      <c r="B54" s="68" t="s">
        <v>65</v>
      </c>
      <c r="C54" s="67" t="s">
        <v>149</v>
      </c>
      <c r="D54" s="67"/>
      <c r="E54" s="68" t="s">
        <v>520</v>
      </c>
      <c r="F54" s="68" t="s">
        <v>183</v>
      </c>
      <c r="G54" s="72">
        <v>44.305799999999998</v>
      </c>
      <c r="H54" s="72">
        <v>48.691000000000003</v>
      </c>
      <c r="I54" s="72">
        <v>0</v>
      </c>
      <c r="J54" s="54"/>
      <c r="K54" s="55">
        <v>30</v>
      </c>
      <c r="L54" s="69"/>
      <c r="M54" s="56"/>
      <c r="N54" s="55">
        <v>35</v>
      </c>
      <c r="O54" s="69"/>
      <c r="P54" s="54"/>
      <c r="Q54" s="55">
        <v>25</v>
      </c>
      <c r="R54" s="69"/>
      <c r="S54" s="56"/>
      <c r="T54" s="55">
        <v>15</v>
      </c>
      <c r="U54" s="69"/>
      <c r="V54" s="54"/>
      <c r="W54" s="55">
        <v>15</v>
      </c>
      <c r="X54" s="69"/>
      <c r="Y54" s="56"/>
      <c r="Z54" s="55">
        <v>25</v>
      </c>
      <c r="AA54" s="69"/>
      <c r="AB54" s="57">
        <f t="shared" si="0"/>
        <v>182.7777777777778</v>
      </c>
      <c r="AC54" s="58">
        <f t="shared" si="5"/>
        <v>0</v>
      </c>
      <c r="AD54" s="59">
        <f t="shared" si="6"/>
        <v>182.7777777777778</v>
      </c>
      <c r="AE54" s="60">
        <f t="shared" si="4"/>
        <v>137.88728888888892</v>
      </c>
    </row>
    <row r="55" spans="1:31" x14ac:dyDescent="0.25">
      <c r="A55" s="67">
        <v>51</v>
      </c>
      <c r="B55" s="68" t="s">
        <v>65</v>
      </c>
      <c r="C55" s="67" t="s">
        <v>149</v>
      </c>
      <c r="D55" s="67"/>
      <c r="E55" s="68" t="s">
        <v>76</v>
      </c>
      <c r="F55" s="68" t="s">
        <v>521</v>
      </c>
      <c r="G55" s="72">
        <v>50.3185</v>
      </c>
      <c r="H55" s="72">
        <v>52.085700000000003</v>
      </c>
      <c r="I55" s="72">
        <v>0</v>
      </c>
      <c r="J55" s="54"/>
      <c r="K55" s="55">
        <v>30</v>
      </c>
      <c r="L55" s="69"/>
      <c r="M55" s="56"/>
      <c r="N55" s="55">
        <v>25</v>
      </c>
      <c r="O55" s="69"/>
      <c r="P55" s="54"/>
      <c r="Q55" s="55">
        <v>50</v>
      </c>
      <c r="R55" s="69"/>
      <c r="S55" s="56"/>
      <c r="T55" s="55">
        <v>20</v>
      </c>
      <c r="U55" s="69"/>
      <c r="V55" s="54"/>
      <c r="W55" s="55"/>
      <c r="X55" s="69"/>
      <c r="Y55" s="56"/>
      <c r="Z55" s="55">
        <v>35</v>
      </c>
      <c r="AA55" s="69"/>
      <c r="AB55" s="57">
        <f t="shared" si="0"/>
        <v>206.11111111111111</v>
      </c>
      <c r="AC55" s="58">
        <f t="shared" si="5"/>
        <v>0</v>
      </c>
      <c r="AD55" s="59">
        <f t="shared" si="6"/>
        <v>206.11111111111111</v>
      </c>
      <c r="AE55" s="60">
        <f t="shared" si="4"/>
        <v>154.25765555555557</v>
      </c>
    </row>
    <row r="56" spans="1:31" x14ac:dyDescent="0.25">
      <c r="A56" s="67">
        <v>52</v>
      </c>
      <c r="B56" s="68" t="s">
        <v>65</v>
      </c>
      <c r="C56" s="67" t="s">
        <v>149</v>
      </c>
      <c r="D56" s="67"/>
      <c r="E56" s="68" t="s">
        <v>522</v>
      </c>
      <c r="F56" s="68" t="s">
        <v>523</v>
      </c>
      <c r="G56" s="72">
        <v>55.7834</v>
      </c>
      <c r="H56" s="72">
        <v>61.263100000000001</v>
      </c>
      <c r="I56" s="72">
        <v>0</v>
      </c>
      <c r="J56" s="54"/>
      <c r="K56" s="55">
        <v>25</v>
      </c>
      <c r="L56" s="69"/>
      <c r="M56" s="56"/>
      <c r="N56" s="55">
        <v>40</v>
      </c>
      <c r="O56" s="69"/>
      <c r="P56" s="54"/>
      <c r="Q56" s="55">
        <v>55</v>
      </c>
      <c r="R56" s="69"/>
      <c r="S56" s="56"/>
      <c r="T56" s="55">
        <v>40</v>
      </c>
      <c r="U56" s="69"/>
      <c r="V56" s="54"/>
      <c r="W56" s="55">
        <v>30</v>
      </c>
      <c r="X56" s="69"/>
      <c r="Y56" s="56"/>
      <c r="Z56" s="55">
        <v>65</v>
      </c>
      <c r="AA56" s="69"/>
      <c r="AB56" s="57">
        <f t="shared" si="0"/>
        <v>291.66666666666663</v>
      </c>
      <c r="AC56" s="58">
        <f t="shared" si="5"/>
        <v>0</v>
      </c>
      <c r="AD56" s="59">
        <f t="shared" si="6"/>
        <v>291.66666666666663</v>
      </c>
      <c r="AE56" s="60">
        <f t="shared" si="4"/>
        <v>204.35658333333333</v>
      </c>
    </row>
    <row r="57" spans="1:31" x14ac:dyDescent="0.25">
      <c r="A57" s="67">
        <v>53</v>
      </c>
      <c r="B57" s="68" t="s">
        <v>65</v>
      </c>
      <c r="C57" s="67" t="s">
        <v>149</v>
      </c>
      <c r="D57" s="67"/>
      <c r="E57" s="68" t="s">
        <v>197</v>
      </c>
      <c r="F57" s="68" t="s">
        <v>87</v>
      </c>
      <c r="G57" s="72">
        <v>72.148700000000005</v>
      </c>
      <c r="H57" s="72">
        <v>70.902600000000007</v>
      </c>
      <c r="I57" s="72">
        <v>0</v>
      </c>
      <c r="J57" s="54"/>
      <c r="K57" s="55">
        <v>70</v>
      </c>
      <c r="L57" s="69"/>
      <c r="M57" s="56"/>
      <c r="N57" s="55">
        <v>50</v>
      </c>
      <c r="O57" s="69"/>
      <c r="P57" s="54"/>
      <c r="Q57" s="55">
        <v>65</v>
      </c>
      <c r="R57" s="69"/>
      <c r="S57" s="56"/>
      <c r="T57" s="55">
        <v>40</v>
      </c>
      <c r="U57" s="69"/>
      <c r="V57" s="54"/>
      <c r="W57" s="55">
        <v>45</v>
      </c>
      <c r="X57" s="69"/>
      <c r="Y57" s="56"/>
      <c r="Z57" s="55">
        <v>80</v>
      </c>
      <c r="AA57" s="69"/>
      <c r="AB57" s="57">
        <f t="shared" si="0"/>
        <v>416.11111111111109</v>
      </c>
      <c r="AC57" s="58">
        <f t="shared" si="5"/>
        <v>0</v>
      </c>
      <c r="AD57" s="59">
        <f t="shared" si="6"/>
        <v>416.11111111111109</v>
      </c>
      <c r="AE57" s="60">
        <f t="shared" si="4"/>
        <v>279.58120555555558</v>
      </c>
    </row>
    <row r="58" spans="1:31" x14ac:dyDescent="0.25">
      <c r="A58" s="67">
        <v>54</v>
      </c>
      <c r="B58" s="68" t="s">
        <v>65</v>
      </c>
      <c r="C58" s="67" t="s">
        <v>149</v>
      </c>
      <c r="D58" s="67"/>
      <c r="E58" s="68" t="s">
        <v>524</v>
      </c>
      <c r="F58" s="68" t="s">
        <v>485</v>
      </c>
      <c r="G58" s="72">
        <v>53.978099999999998</v>
      </c>
      <c r="H58" s="72">
        <v>57.971200000000003</v>
      </c>
      <c r="I58" s="72">
        <v>0</v>
      </c>
      <c r="J58" s="54"/>
      <c r="K58" s="55">
        <v>45</v>
      </c>
      <c r="L58" s="69"/>
      <c r="M58" s="56"/>
      <c r="N58" s="55">
        <v>15</v>
      </c>
      <c r="O58" s="69"/>
      <c r="P58" s="54"/>
      <c r="Q58" s="55">
        <v>35</v>
      </c>
      <c r="R58" s="69"/>
      <c r="S58" s="56"/>
      <c r="T58" s="55">
        <v>30</v>
      </c>
      <c r="U58" s="69"/>
      <c r="V58" s="54"/>
      <c r="W58" s="55">
        <v>15</v>
      </c>
      <c r="X58" s="69"/>
      <c r="Y58" s="56"/>
      <c r="Z58" s="55">
        <v>30</v>
      </c>
      <c r="AA58" s="69"/>
      <c r="AB58" s="57">
        <f t="shared" si="0"/>
        <v>206.11111111111111</v>
      </c>
      <c r="AC58" s="58">
        <f t="shared" si="5"/>
        <v>0</v>
      </c>
      <c r="AD58" s="59">
        <f t="shared" si="6"/>
        <v>206.11111111111111</v>
      </c>
      <c r="AE58" s="60">
        <f t="shared" si="4"/>
        <v>159.03020555555554</v>
      </c>
    </row>
    <row r="59" spans="1:31" x14ac:dyDescent="0.25">
      <c r="A59" s="67">
        <v>55</v>
      </c>
      <c r="B59" s="68" t="s">
        <v>65</v>
      </c>
      <c r="C59" s="67" t="s">
        <v>149</v>
      </c>
      <c r="D59" s="67"/>
      <c r="E59" s="68" t="s">
        <v>525</v>
      </c>
      <c r="F59" s="68" t="s">
        <v>87</v>
      </c>
      <c r="G59" s="72">
        <v>58.935000000000002</v>
      </c>
      <c r="H59" s="72">
        <v>62.456400000000002</v>
      </c>
      <c r="I59" s="72">
        <v>0</v>
      </c>
      <c r="J59" s="54"/>
      <c r="K59" s="55">
        <v>40</v>
      </c>
      <c r="L59" s="69"/>
      <c r="M59" s="56"/>
      <c r="N59" s="55">
        <v>10</v>
      </c>
      <c r="O59" s="69"/>
      <c r="P59" s="54"/>
      <c r="Q59" s="55">
        <v>35</v>
      </c>
      <c r="R59" s="69"/>
      <c r="S59" s="56"/>
      <c r="T59" s="55">
        <v>45</v>
      </c>
      <c r="U59" s="69"/>
      <c r="V59" s="54"/>
      <c r="W59" s="55">
        <v>30</v>
      </c>
      <c r="X59" s="69"/>
      <c r="Y59" s="56"/>
      <c r="Z59" s="55">
        <v>55</v>
      </c>
      <c r="AA59" s="69"/>
      <c r="AB59" s="57">
        <f t="shared" si="0"/>
        <v>233.33333333333337</v>
      </c>
      <c r="AC59" s="58">
        <f t="shared" si="5"/>
        <v>0</v>
      </c>
      <c r="AD59" s="59">
        <f t="shared" si="6"/>
        <v>233.33333333333337</v>
      </c>
      <c r="AE59" s="60">
        <f t="shared" si="4"/>
        <v>177.36236666666667</v>
      </c>
    </row>
    <row r="60" spans="1:31" x14ac:dyDescent="0.25">
      <c r="A60" s="67">
        <v>56</v>
      </c>
      <c r="B60" s="68"/>
      <c r="C60" s="67"/>
      <c r="D60" s="67"/>
      <c r="E60" s="68"/>
      <c r="F60" s="68"/>
      <c r="G60" s="72"/>
      <c r="H60" s="72"/>
      <c r="I60" s="72"/>
      <c r="J60" s="54"/>
      <c r="K60" s="55"/>
      <c r="L60" s="69"/>
      <c r="M60" s="56"/>
      <c r="N60" s="55"/>
      <c r="O60" s="69"/>
      <c r="P60" s="54"/>
      <c r="Q60" s="55"/>
      <c r="R60" s="69"/>
      <c r="S60" s="56"/>
      <c r="T60" s="55"/>
      <c r="U60" s="69"/>
      <c r="V60" s="54"/>
      <c r="W60" s="55"/>
      <c r="X60" s="69"/>
      <c r="Y60" s="56"/>
      <c r="Z60" s="55"/>
      <c r="AA60" s="69"/>
      <c r="AB60" s="57">
        <f t="shared" si="5"/>
        <v>0</v>
      </c>
      <c r="AC60" s="58">
        <f t="shared" si="5"/>
        <v>0</v>
      </c>
      <c r="AD60" s="59">
        <f t="shared" si="6"/>
        <v>0</v>
      </c>
      <c r="AE60" s="60">
        <f t="shared" si="4"/>
        <v>0</v>
      </c>
    </row>
    <row r="61" spans="1:31" x14ac:dyDescent="0.25">
      <c r="A61" s="67">
        <v>57</v>
      </c>
      <c r="B61" s="68"/>
      <c r="C61" s="67"/>
      <c r="D61" s="67"/>
      <c r="E61" s="68"/>
      <c r="F61" s="68"/>
      <c r="G61" s="72"/>
      <c r="H61" s="72"/>
      <c r="I61" s="72"/>
      <c r="J61" s="54"/>
      <c r="K61" s="55"/>
      <c r="L61" s="69"/>
      <c r="M61" s="56"/>
      <c r="N61" s="55"/>
      <c r="O61" s="69"/>
      <c r="P61" s="54"/>
      <c r="Q61" s="55"/>
      <c r="R61" s="69"/>
      <c r="S61" s="56"/>
      <c r="T61" s="55"/>
      <c r="U61" s="69"/>
      <c r="V61" s="54"/>
      <c r="W61" s="55"/>
      <c r="X61" s="69"/>
      <c r="Y61" s="56"/>
      <c r="Z61" s="55"/>
      <c r="AA61" s="69"/>
      <c r="AB61" s="57">
        <f t="shared" si="5"/>
        <v>0</v>
      </c>
      <c r="AC61" s="58">
        <f t="shared" si="5"/>
        <v>0</v>
      </c>
      <c r="AD61" s="59">
        <f t="shared" si="6"/>
        <v>0</v>
      </c>
      <c r="AE61" s="60">
        <f t="shared" si="4"/>
        <v>0</v>
      </c>
    </row>
    <row r="62" spans="1:31" x14ac:dyDescent="0.25">
      <c r="A62" s="67">
        <v>58</v>
      </c>
      <c r="B62" s="68"/>
      <c r="C62" s="67"/>
      <c r="D62" s="67"/>
      <c r="E62" s="68"/>
      <c r="F62" s="68"/>
      <c r="G62" s="72"/>
      <c r="H62" s="72"/>
      <c r="I62" s="72"/>
      <c r="J62" s="54"/>
      <c r="K62" s="55"/>
      <c r="L62" s="69"/>
      <c r="M62" s="56"/>
      <c r="N62" s="55"/>
      <c r="O62" s="69"/>
      <c r="P62" s="54"/>
      <c r="Q62" s="55"/>
      <c r="R62" s="69"/>
      <c r="S62" s="56"/>
      <c r="T62" s="55"/>
      <c r="U62" s="69"/>
      <c r="V62" s="54"/>
      <c r="W62" s="55"/>
      <c r="X62" s="69"/>
      <c r="Y62" s="56"/>
      <c r="Z62" s="55"/>
      <c r="AA62" s="69"/>
      <c r="AB62" s="57">
        <f t="shared" si="5"/>
        <v>0</v>
      </c>
      <c r="AC62" s="58">
        <f t="shared" si="5"/>
        <v>0</v>
      </c>
      <c r="AD62" s="59">
        <f t="shared" si="6"/>
        <v>0</v>
      </c>
      <c r="AE62" s="60">
        <f t="shared" si="4"/>
        <v>0</v>
      </c>
    </row>
    <row r="63" spans="1:31" x14ac:dyDescent="0.25">
      <c r="A63" s="67">
        <v>59</v>
      </c>
      <c r="B63" s="68"/>
      <c r="C63" s="67"/>
      <c r="D63" s="67"/>
      <c r="E63" s="68"/>
      <c r="F63" s="68"/>
      <c r="G63" s="72"/>
      <c r="H63" s="72"/>
      <c r="I63" s="72"/>
      <c r="J63" s="54"/>
      <c r="K63" s="55"/>
      <c r="L63" s="69"/>
      <c r="M63" s="56"/>
      <c r="N63" s="55"/>
      <c r="O63" s="69"/>
      <c r="P63" s="54"/>
      <c r="Q63" s="55"/>
      <c r="R63" s="69"/>
      <c r="S63" s="56"/>
      <c r="T63" s="55"/>
      <c r="U63" s="69"/>
      <c r="V63" s="54"/>
      <c r="W63" s="55"/>
      <c r="X63" s="69"/>
      <c r="Y63" s="56"/>
      <c r="Z63" s="55"/>
      <c r="AA63" s="69"/>
      <c r="AB63" s="57">
        <f t="shared" si="5"/>
        <v>0</v>
      </c>
      <c r="AC63" s="58">
        <f t="shared" si="5"/>
        <v>0</v>
      </c>
      <c r="AD63" s="59">
        <f t="shared" si="6"/>
        <v>0</v>
      </c>
      <c r="AE63" s="60">
        <f t="shared" si="4"/>
        <v>0</v>
      </c>
    </row>
    <row r="64" spans="1:31" x14ac:dyDescent="0.25">
      <c r="A64" s="67">
        <v>60</v>
      </c>
      <c r="B64" s="68"/>
      <c r="C64" s="67"/>
      <c r="D64" s="67"/>
      <c r="E64" s="68"/>
      <c r="F64" s="68"/>
      <c r="G64" s="72"/>
      <c r="H64" s="72"/>
      <c r="I64" s="72"/>
      <c r="J64" s="54"/>
      <c r="K64" s="55"/>
      <c r="L64" s="69"/>
      <c r="M64" s="56"/>
      <c r="N64" s="55"/>
      <c r="O64" s="69"/>
      <c r="P64" s="54"/>
      <c r="Q64" s="55"/>
      <c r="R64" s="69"/>
      <c r="S64" s="56"/>
      <c r="T64" s="55"/>
      <c r="U64" s="69"/>
      <c r="V64" s="54"/>
      <c r="W64" s="55"/>
      <c r="X64" s="69"/>
      <c r="Y64" s="56"/>
      <c r="Z64" s="55"/>
      <c r="AA64" s="69"/>
      <c r="AB64" s="57">
        <f t="shared" si="5"/>
        <v>0</v>
      </c>
      <c r="AC64" s="58">
        <f t="shared" si="5"/>
        <v>0</v>
      </c>
      <c r="AD64" s="59">
        <f t="shared" si="6"/>
        <v>0</v>
      </c>
      <c r="AE64" s="60">
        <f t="shared" si="4"/>
        <v>0</v>
      </c>
    </row>
    <row r="65" spans="1:31" x14ac:dyDescent="0.25">
      <c r="A65" s="67">
        <v>61</v>
      </c>
      <c r="B65" s="68"/>
      <c r="C65" s="67"/>
      <c r="D65" s="67"/>
      <c r="E65" s="68"/>
      <c r="F65" s="68"/>
      <c r="G65" s="72"/>
      <c r="H65" s="72"/>
      <c r="I65" s="72"/>
      <c r="J65" s="54"/>
      <c r="K65" s="55"/>
      <c r="L65" s="69"/>
      <c r="M65" s="56"/>
      <c r="N65" s="55"/>
      <c r="O65" s="69"/>
      <c r="P65" s="54"/>
      <c r="Q65" s="55"/>
      <c r="R65" s="69"/>
      <c r="S65" s="56"/>
      <c r="T65" s="55"/>
      <c r="U65" s="69"/>
      <c r="V65" s="54"/>
      <c r="W65" s="55"/>
      <c r="X65" s="69"/>
      <c r="Y65" s="56"/>
      <c r="Z65" s="55"/>
      <c r="AA65" s="69"/>
      <c r="AB65" s="57">
        <f t="shared" si="5"/>
        <v>0</v>
      </c>
      <c r="AC65" s="58">
        <f t="shared" si="5"/>
        <v>0</v>
      </c>
      <c r="AD65" s="59">
        <f t="shared" si="6"/>
        <v>0</v>
      </c>
      <c r="AE65" s="60">
        <f t="shared" si="4"/>
        <v>0</v>
      </c>
    </row>
    <row r="66" spans="1:31" x14ac:dyDescent="0.25">
      <c r="A66" s="67">
        <v>62</v>
      </c>
      <c r="B66" s="68"/>
      <c r="C66" s="67"/>
      <c r="D66" s="67"/>
      <c r="E66" s="68"/>
      <c r="F66" s="68"/>
      <c r="G66" s="72"/>
      <c r="H66" s="72"/>
      <c r="I66" s="72"/>
      <c r="J66" s="54"/>
      <c r="K66" s="55"/>
      <c r="L66" s="69"/>
      <c r="M66" s="56"/>
      <c r="N66" s="55"/>
      <c r="O66" s="69"/>
      <c r="P66" s="54"/>
      <c r="Q66" s="55"/>
      <c r="R66" s="69"/>
      <c r="S66" s="56"/>
      <c r="T66" s="55"/>
      <c r="U66" s="69"/>
      <c r="V66" s="54"/>
      <c r="W66" s="55"/>
      <c r="X66" s="69"/>
      <c r="Y66" s="56"/>
      <c r="Z66" s="55"/>
      <c r="AA66" s="69"/>
      <c r="AB66" s="57">
        <f t="shared" si="5"/>
        <v>0</v>
      </c>
      <c r="AC66" s="58">
        <f t="shared" si="5"/>
        <v>0</v>
      </c>
      <c r="AD66" s="59">
        <f t="shared" si="6"/>
        <v>0</v>
      </c>
      <c r="AE66" s="60">
        <f t="shared" si="4"/>
        <v>0</v>
      </c>
    </row>
    <row r="67" spans="1:31" x14ac:dyDescent="0.25">
      <c r="A67" s="67">
        <v>63</v>
      </c>
      <c r="B67" s="68"/>
      <c r="C67" s="67"/>
      <c r="D67" s="67"/>
      <c r="E67" s="68"/>
      <c r="F67" s="68"/>
      <c r="G67" s="72"/>
      <c r="H67" s="72"/>
      <c r="I67" s="72"/>
      <c r="J67" s="54"/>
      <c r="K67" s="55"/>
      <c r="L67" s="69"/>
      <c r="M67" s="56"/>
      <c r="N67" s="55"/>
      <c r="O67" s="69"/>
      <c r="P67" s="54"/>
      <c r="Q67" s="55"/>
      <c r="R67" s="69"/>
      <c r="S67" s="56"/>
      <c r="T67" s="55"/>
      <c r="U67" s="69"/>
      <c r="V67" s="54"/>
      <c r="W67" s="55"/>
      <c r="X67" s="69"/>
      <c r="Y67" s="56"/>
      <c r="Z67" s="55"/>
      <c r="AA67" s="69"/>
      <c r="AB67" s="57">
        <f t="shared" si="5"/>
        <v>0</v>
      </c>
      <c r="AC67" s="58">
        <f t="shared" si="5"/>
        <v>0</v>
      </c>
      <c r="AD67" s="59">
        <f t="shared" si="6"/>
        <v>0</v>
      </c>
      <c r="AE67" s="60">
        <f t="shared" si="4"/>
        <v>0</v>
      </c>
    </row>
    <row r="68" spans="1:31" x14ac:dyDescent="0.25">
      <c r="A68" s="67">
        <v>64</v>
      </c>
      <c r="B68" s="68"/>
      <c r="C68" s="67"/>
      <c r="D68" s="67"/>
      <c r="E68" s="68"/>
      <c r="F68" s="68"/>
      <c r="G68" s="72"/>
      <c r="H68" s="72"/>
      <c r="I68" s="72"/>
      <c r="J68" s="54"/>
      <c r="K68" s="55"/>
      <c r="L68" s="69"/>
      <c r="M68" s="56"/>
      <c r="N68" s="55"/>
      <c r="O68" s="69"/>
      <c r="P68" s="54"/>
      <c r="Q68" s="55"/>
      <c r="R68" s="69"/>
      <c r="S68" s="56"/>
      <c r="T68" s="55"/>
      <c r="U68" s="69"/>
      <c r="V68" s="54"/>
      <c r="W68" s="55"/>
      <c r="X68" s="69"/>
      <c r="Y68" s="56"/>
      <c r="Z68" s="55"/>
      <c r="AA68" s="69"/>
      <c r="AB68" s="57">
        <f t="shared" si="5"/>
        <v>0</v>
      </c>
      <c r="AC68" s="58">
        <f t="shared" si="5"/>
        <v>0</v>
      </c>
      <c r="AD68" s="59">
        <f t="shared" si="6"/>
        <v>0</v>
      </c>
      <c r="AE68" s="60">
        <f t="shared" si="4"/>
        <v>0</v>
      </c>
    </row>
    <row r="69" spans="1:31" x14ac:dyDescent="0.25">
      <c r="A69" s="67">
        <v>65</v>
      </c>
      <c r="B69" s="68"/>
      <c r="C69" s="67"/>
      <c r="D69" s="67"/>
      <c r="E69" s="68"/>
      <c r="F69" s="68"/>
      <c r="G69" s="72"/>
      <c r="H69" s="72"/>
      <c r="I69" s="72"/>
      <c r="J69" s="54"/>
      <c r="K69" s="55"/>
      <c r="L69" s="69"/>
      <c r="M69" s="56"/>
      <c r="N69" s="55"/>
      <c r="O69" s="69"/>
      <c r="P69" s="54"/>
      <c r="Q69" s="55"/>
      <c r="R69" s="69"/>
      <c r="S69" s="56"/>
      <c r="T69" s="55"/>
      <c r="U69" s="69"/>
      <c r="V69" s="54"/>
      <c r="W69" s="55"/>
      <c r="X69" s="69"/>
      <c r="Y69" s="56"/>
      <c r="Z69" s="55"/>
      <c r="AA69" s="69"/>
      <c r="AB69" s="57">
        <f t="shared" si="5"/>
        <v>0</v>
      </c>
      <c r="AC69" s="58">
        <f t="shared" si="5"/>
        <v>0</v>
      </c>
      <c r="AD69" s="59">
        <f t="shared" si="6"/>
        <v>0</v>
      </c>
      <c r="AE69" s="60">
        <f t="shared" si="4"/>
        <v>0</v>
      </c>
    </row>
    <row r="70" spans="1:31" x14ac:dyDescent="0.25">
      <c r="A70" s="67">
        <v>66</v>
      </c>
      <c r="B70" s="68"/>
      <c r="C70" s="67"/>
      <c r="D70" s="67"/>
      <c r="E70" s="68"/>
      <c r="F70" s="68"/>
      <c r="G70" s="72"/>
      <c r="H70" s="72"/>
      <c r="I70" s="72"/>
      <c r="J70" s="54"/>
      <c r="K70" s="55"/>
      <c r="L70" s="69"/>
      <c r="M70" s="56"/>
      <c r="N70" s="55"/>
      <c r="O70" s="69"/>
      <c r="P70" s="54"/>
      <c r="Q70" s="55"/>
      <c r="R70" s="69"/>
      <c r="S70" s="56"/>
      <c r="T70" s="55"/>
      <c r="U70" s="69"/>
      <c r="V70" s="54"/>
      <c r="W70" s="55"/>
      <c r="X70" s="69"/>
      <c r="Y70" s="56"/>
      <c r="Z70" s="55"/>
      <c r="AA70" s="69"/>
      <c r="AB70" s="57">
        <f t="shared" si="5"/>
        <v>0</v>
      </c>
      <c r="AC70" s="58">
        <f t="shared" si="5"/>
        <v>0</v>
      </c>
      <c r="AD70" s="59">
        <f t="shared" si="6"/>
        <v>0</v>
      </c>
      <c r="AE70" s="60">
        <f t="shared" si="4"/>
        <v>0</v>
      </c>
    </row>
    <row r="71" spans="1:31" x14ac:dyDescent="0.25">
      <c r="A71" s="67">
        <v>67</v>
      </c>
      <c r="B71" s="68"/>
      <c r="C71" s="67"/>
      <c r="D71" s="67"/>
      <c r="E71" s="68"/>
      <c r="F71" s="68"/>
      <c r="G71" s="72"/>
      <c r="H71" s="72"/>
      <c r="I71" s="72"/>
      <c r="J71" s="54"/>
      <c r="K71" s="55"/>
      <c r="L71" s="69"/>
      <c r="M71" s="56"/>
      <c r="N71" s="55"/>
      <c r="O71" s="69"/>
      <c r="P71" s="54"/>
      <c r="Q71" s="55"/>
      <c r="R71" s="69"/>
      <c r="S71" s="56"/>
      <c r="T71" s="55"/>
      <c r="U71" s="69"/>
      <c r="V71" s="54"/>
      <c r="W71" s="55"/>
      <c r="X71" s="69"/>
      <c r="Y71" s="56"/>
      <c r="Z71" s="55"/>
      <c r="AA71" s="69"/>
      <c r="AB71" s="57">
        <f t="shared" si="5"/>
        <v>0</v>
      </c>
      <c r="AC71" s="58">
        <f t="shared" si="5"/>
        <v>0</v>
      </c>
      <c r="AD71" s="59">
        <f t="shared" si="6"/>
        <v>0</v>
      </c>
      <c r="AE71" s="60">
        <f t="shared" si="4"/>
        <v>0</v>
      </c>
    </row>
    <row r="72" spans="1:31" x14ac:dyDescent="0.25">
      <c r="A72" s="67">
        <v>68</v>
      </c>
      <c r="B72" s="68"/>
      <c r="C72" s="67"/>
      <c r="D72" s="67"/>
      <c r="E72" s="68"/>
      <c r="F72" s="68"/>
      <c r="G72" s="72"/>
      <c r="H72" s="72"/>
      <c r="I72" s="72"/>
      <c r="J72" s="54"/>
      <c r="K72" s="55"/>
      <c r="L72" s="69"/>
      <c r="M72" s="56"/>
      <c r="N72" s="55"/>
      <c r="O72" s="69"/>
      <c r="P72" s="54"/>
      <c r="Q72" s="55"/>
      <c r="R72" s="69"/>
      <c r="S72" s="56"/>
      <c r="T72" s="55"/>
      <c r="U72" s="69"/>
      <c r="V72" s="54"/>
      <c r="W72" s="55"/>
      <c r="X72" s="69"/>
      <c r="Y72" s="56"/>
      <c r="Z72" s="55"/>
      <c r="AA72" s="69"/>
      <c r="AB72" s="57">
        <f t="shared" si="5"/>
        <v>0</v>
      </c>
      <c r="AC72" s="58">
        <f t="shared" si="5"/>
        <v>0</v>
      </c>
      <c r="AD72" s="59">
        <f t="shared" si="6"/>
        <v>0</v>
      </c>
      <c r="AE72" s="60">
        <f t="shared" si="4"/>
        <v>0</v>
      </c>
    </row>
    <row r="73" spans="1:31" x14ac:dyDescent="0.25">
      <c r="A73" s="67">
        <v>69</v>
      </c>
      <c r="B73" s="68"/>
      <c r="C73" s="67"/>
      <c r="D73" s="67"/>
      <c r="E73" s="68"/>
      <c r="F73" s="68"/>
      <c r="G73" s="72"/>
      <c r="H73" s="72"/>
      <c r="I73" s="72"/>
      <c r="J73" s="54"/>
      <c r="K73" s="55"/>
      <c r="L73" s="69"/>
      <c r="M73" s="56"/>
      <c r="N73" s="55"/>
      <c r="O73" s="69"/>
      <c r="P73" s="54"/>
      <c r="Q73" s="55"/>
      <c r="R73" s="69"/>
      <c r="S73" s="56"/>
      <c r="T73" s="55"/>
      <c r="U73" s="69"/>
      <c r="V73" s="54"/>
      <c r="W73" s="55"/>
      <c r="X73" s="69"/>
      <c r="Y73" s="56"/>
      <c r="Z73" s="55"/>
      <c r="AA73" s="69"/>
      <c r="AB73" s="57">
        <f t="shared" si="5"/>
        <v>0</v>
      </c>
      <c r="AC73" s="58">
        <f t="shared" si="5"/>
        <v>0</v>
      </c>
      <c r="AD73" s="59">
        <f t="shared" si="6"/>
        <v>0</v>
      </c>
      <c r="AE73" s="60">
        <f t="shared" si="4"/>
        <v>0</v>
      </c>
    </row>
    <row r="74" spans="1:31" x14ac:dyDescent="0.25">
      <c r="A74" s="67">
        <v>70</v>
      </c>
      <c r="B74" s="68"/>
      <c r="C74" s="67"/>
      <c r="D74" s="67"/>
      <c r="E74" s="68"/>
      <c r="F74" s="68"/>
      <c r="G74" s="72"/>
      <c r="H74" s="72"/>
      <c r="I74" s="72"/>
      <c r="J74" s="54"/>
      <c r="K74" s="55"/>
      <c r="L74" s="69"/>
      <c r="M74" s="56"/>
      <c r="N74" s="55"/>
      <c r="O74" s="69"/>
      <c r="P74" s="54"/>
      <c r="Q74" s="55"/>
      <c r="R74" s="69"/>
      <c r="S74" s="56"/>
      <c r="T74" s="55"/>
      <c r="U74" s="69"/>
      <c r="V74" s="54"/>
      <c r="W74" s="55"/>
      <c r="X74" s="69"/>
      <c r="Y74" s="56"/>
      <c r="Z74" s="55"/>
      <c r="AA74" s="69"/>
      <c r="AB74" s="57">
        <f t="shared" si="5"/>
        <v>0</v>
      </c>
      <c r="AC74" s="58">
        <f t="shared" si="5"/>
        <v>0</v>
      </c>
      <c r="AD74" s="59">
        <f t="shared" si="6"/>
        <v>0</v>
      </c>
      <c r="AE74" s="60">
        <f t="shared" si="4"/>
        <v>0</v>
      </c>
    </row>
    <row r="75" spans="1:31" x14ac:dyDescent="0.25">
      <c r="A75" s="67">
        <v>71</v>
      </c>
      <c r="B75" s="68"/>
      <c r="C75" s="67"/>
      <c r="D75" s="67"/>
      <c r="E75" s="68"/>
      <c r="F75" s="68"/>
      <c r="G75" s="72"/>
      <c r="H75" s="72"/>
      <c r="I75" s="72"/>
      <c r="J75" s="54"/>
      <c r="K75" s="55"/>
      <c r="L75" s="69"/>
      <c r="M75" s="56"/>
      <c r="N75" s="55"/>
      <c r="O75" s="69"/>
      <c r="P75" s="54"/>
      <c r="Q75" s="55"/>
      <c r="R75" s="69"/>
      <c r="S75" s="56"/>
      <c r="T75" s="55"/>
      <c r="U75" s="69"/>
      <c r="V75" s="54"/>
      <c r="W75" s="55"/>
      <c r="X75" s="69"/>
      <c r="Y75" s="56"/>
      <c r="Z75" s="55"/>
      <c r="AA75" s="69"/>
      <c r="AB75" s="57">
        <f t="shared" si="5"/>
        <v>0</v>
      </c>
      <c r="AC75" s="58">
        <f t="shared" si="5"/>
        <v>0</v>
      </c>
      <c r="AD75" s="59">
        <f t="shared" si="6"/>
        <v>0</v>
      </c>
      <c r="AE75" s="60">
        <f t="shared" si="4"/>
        <v>0</v>
      </c>
    </row>
    <row r="76" spans="1:31" x14ac:dyDescent="0.25">
      <c r="A76" s="67">
        <v>72</v>
      </c>
      <c r="B76" s="68"/>
      <c r="C76" s="67"/>
      <c r="D76" s="67"/>
      <c r="E76" s="68"/>
      <c r="F76" s="68"/>
      <c r="G76" s="72"/>
      <c r="H76" s="72"/>
      <c r="I76" s="72"/>
      <c r="J76" s="54"/>
      <c r="K76" s="55"/>
      <c r="L76" s="69"/>
      <c r="M76" s="56"/>
      <c r="N76" s="55"/>
      <c r="O76" s="69"/>
      <c r="P76" s="54"/>
      <c r="Q76" s="55"/>
      <c r="R76" s="69"/>
      <c r="S76" s="56"/>
      <c r="T76" s="55"/>
      <c r="U76" s="69"/>
      <c r="V76" s="54"/>
      <c r="W76" s="55"/>
      <c r="X76" s="69"/>
      <c r="Y76" s="56"/>
      <c r="Z76" s="55"/>
      <c r="AA76" s="69"/>
      <c r="AB76" s="57">
        <f t="shared" si="5"/>
        <v>0</v>
      </c>
      <c r="AC76" s="58">
        <f t="shared" si="5"/>
        <v>0</v>
      </c>
      <c r="AD76" s="59">
        <f t="shared" si="6"/>
        <v>0</v>
      </c>
      <c r="AE76" s="60">
        <f t="shared" si="4"/>
        <v>0</v>
      </c>
    </row>
    <row r="77" spans="1:31" x14ac:dyDescent="0.25">
      <c r="A77" s="67">
        <v>73</v>
      </c>
      <c r="B77" s="68"/>
      <c r="C77" s="67"/>
      <c r="D77" s="67"/>
      <c r="E77" s="68"/>
      <c r="F77" s="68"/>
      <c r="G77" s="72"/>
      <c r="H77" s="72"/>
      <c r="I77" s="72"/>
      <c r="J77" s="54"/>
      <c r="K77" s="55"/>
      <c r="L77" s="69"/>
      <c r="M77" s="56"/>
      <c r="N77" s="55"/>
      <c r="O77" s="69"/>
      <c r="P77" s="54"/>
      <c r="Q77" s="55"/>
      <c r="R77" s="69"/>
      <c r="S77" s="56"/>
      <c r="T77" s="55"/>
      <c r="U77" s="69"/>
      <c r="V77" s="54"/>
      <c r="W77" s="55"/>
      <c r="X77" s="69"/>
      <c r="Y77" s="56"/>
      <c r="Z77" s="55"/>
      <c r="AA77" s="69"/>
      <c r="AB77" s="57">
        <f t="shared" si="5"/>
        <v>0</v>
      </c>
      <c r="AC77" s="58">
        <f t="shared" si="5"/>
        <v>0</v>
      </c>
      <c r="AD77" s="59">
        <f t="shared" si="6"/>
        <v>0</v>
      </c>
      <c r="AE77" s="60">
        <f t="shared" si="4"/>
        <v>0</v>
      </c>
    </row>
  </sheetData>
  <mergeCells count="28">
    <mergeCell ref="Z3:AA3"/>
    <mergeCell ref="A1:F1"/>
    <mergeCell ref="Q3:R3"/>
    <mergeCell ref="S3:S4"/>
    <mergeCell ref="T3:U3"/>
    <mergeCell ref="V3:V4"/>
    <mergeCell ref="W3:X3"/>
    <mergeCell ref="Y3:Y4"/>
    <mergeCell ref="G1:AE1"/>
    <mergeCell ref="V2:X2"/>
    <mergeCell ref="Y2:AA2"/>
    <mergeCell ref="AB2:AB4"/>
    <mergeCell ref="AC2:AC4"/>
    <mergeCell ref="AD2:AD4"/>
    <mergeCell ref="AE2:AE4"/>
    <mergeCell ref="A3:A4"/>
    <mergeCell ref="S2:U2"/>
    <mergeCell ref="P3:P4"/>
    <mergeCell ref="A2:F2"/>
    <mergeCell ref="G2:I3"/>
    <mergeCell ref="J2:L2"/>
    <mergeCell ref="M2:O2"/>
    <mergeCell ref="P2:R2"/>
    <mergeCell ref="B3:F3"/>
    <mergeCell ref="J3:J4"/>
    <mergeCell ref="K3:L3"/>
    <mergeCell ref="M3:M4"/>
    <mergeCell ref="N3:O3"/>
  </mergeCells>
  <hyperlinks>
    <hyperlink ref="A1:F1" location="ANASAYFA!A1" display="ANASAYFA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3"/>
  <sheetViews>
    <sheetView workbookViewId="0">
      <pane xSplit="6" ySplit="4" topLeftCell="J80" activePane="bottomRight" state="frozen"/>
      <selection pane="topRight" activeCell="F1" sqref="F1"/>
      <selection pane="bottomLeft" activeCell="A5" sqref="A5"/>
      <selection pane="bottomRight" activeCell="K65" sqref="K65"/>
    </sheetView>
  </sheetViews>
  <sheetFormatPr defaultRowHeight="21" x14ac:dyDescent="0.35"/>
  <cols>
    <col min="1" max="1" width="9.140625" style="66"/>
    <col min="2" max="2" width="18.7109375" style="66" customWidth="1"/>
    <col min="3" max="3" width="13.140625" style="66" bestFit="1" customWidth="1"/>
    <col min="4" max="4" width="13.140625" style="66" customWidth="1"/>
    <col min="5" max="6" width="15.28515625" style="66" customWidth="1"/>
    <col min="7" max="9" width="16.42578125" style="25" customWidth="1"/>
    <col min="10" max="10" width="20.7109375" style="62" customWidth="1"/>
    <col min="11" max="12" width="11.28515625" style="62" customWidth="1"/>
    <col min="13" max="13" width="20.7109375" style="62" customWidth="1"/>
    <col min="14" max="15" width="11.28515625" style="62" customWidth="1"/>
    <col min="16" max="16" width="20.7109375" style="62" customWidth="1"/>
    <col min="17" max="18" width="11.28515625" style="62" customWidth="1"/>
    <col min="19" max="19" width="22" style="62" customWidth="1"/>
    <col min="20" max="21" width="11.28515625" style="62" customWidth="1"/>
    <col min="22" max="22" width="20.7109375" style="62" customWidth="1"/>
    <col min="23" max="24" width="11.28515625" style="62" customWidth="1"/>
    <col min="25" max="25" width="20.7109375" style="62" customWidth="1"/>
    <col min="26" max="27" width="11.28515625" style="62" customWidth="1"/>
    <col min="28" max="28" width="22.28515625" style="63" customWidth="1"/>
    <col min="29" max="30" width="21.28515625" style="63" customWidth="1"/>
    <col min="31" max="31" width="19.140625" style="64" customWidth="1"/>
  </cols>
  <sheetData>
    <row r="1" spans="1:31" ht="75.75" customHeight="1" x14ac:dyDescent="0.25">
      <c r="A1" s="293" t="s">
        <v>289</v>
      </c>
      <c r="B1" s="293"/>
      <c r="C1" s="293"/>
      <c r="D1" s="293"/>
      <c r="E1" s="293"/>
      <c r="F1" s="294"/>
      <c r="G1" s="295" t="s">
        <v>24</v>
      </c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7"/>
    </row>
    <row r="2" spans="1:31" ht="34.5" customHeight="1" x14ac:dyDescent="0.25">
      <c r="A2" s="276"/>
      <c r="B2" s="276"/>
      <c r="C2" s="276"/>
      <c r="D2" s="276"/>
      <c r="E2" s="276"/>
      <c r="F2" s="276"/>
      <c r="G2" s="277" t="s">
        <v>17</v>
      </c>
      <c r="H2" s="278"/>
      <c r="I2" s="279"/>
      <c r="J2" s="283" t="s">
        <v>2</v>
      </c>
      <c r="K2" s="284"/>
      <c r="L2" s="285"/>
      <c r="M2" s="271" t="s">
        <v>3</v>
      </c>
      <c r="N2" s="272"/>
      <c r="O2" s="273"/>
      <c r="P2" s="283" t="s">
        <v>10</v>
      </c>
      <c r="Q2" s="284"/>
      <c r="R2" s="285"/>
      <c r="S2" s="271" t="s">
        <v>25</v>
      </c>
      <c r="T2" s="272"/>
      <c r="U2" s="273"/>
      <c r="V2" s="283" t="s">
        <v>4</v>
      </c>
      <c r="W2" s="284"/>
      <c r="X2" s="285"/>
      <c r="Y2" s="271" t="s">
        <v>23</v>
      </c>
      <c r="Z2" s="272"/>
      <c r="AA2" s="273"/>
      <c r="AB2" s="298" t="s">
        <v>26</v>
      </c>
      <c r="AC2" s="301" t="s">
        <v>277</v>
      </c>
      <c r="AD2" s="304" t="s">
        <v>278</v>
      </c>
      <c r="AE2" s="307" t="s">
        <v>279</v>
      </c>
    </row>
    <row r="3" spans="1:31" ht="21" customHeight="1" x14ac:dyDescent="0.25">
      <c r="A3" s="286" t="s">
        <v>5</v>
      </c>
      <c r="B3" s="286" t="s">
        <v>1</v>
      </c>
      <c r="C3" s="286"/>
      <c r="D3" s="286"/>
      <c r="E3" s="286"/>
      <c r="F3" s="286"/>
      <c r="G3" s="280"/>
      <c r="H3" s="281"/>
      <c r="I3" s="282"/>
      <c r="J3" s="274" t="s">
        <v>27</v>
      </c>
      <c r="K3" s="287" t="s">
        <v>28</v>
      </c>
      <c r="L3" s="288"/>
      <c r="M3" s="289" t="s">
        <v>27</v>
      </c>
      <c r="N3" s="291" t="s">
        <v>28</v>
      </c>
      <c r="O3" s="292"/>
      <c r="P3" s="274" t="s">
        <v>27</v>
      </c>
      <c r="Q3" s="287" t="s">
        <v>28</v>
      </c>
      <c r="R3" s="288"/>
      <c r="S3" s="289" t="s">
        <v>27</v>
      </c>
      <c r="T3" s="291" t="s">
        <v>28</v>
      </c>
      <c r="U3" s="292"/>
      <c r="V3" s="274" t="s">
        <v>27</v>
      </c>
      <c r="W3" s="287" t="s">
        <v>28</v>
      </c>
      <c r="X3" s="288"/>
      <c r="Y3" s="289" t="s">
        <v>27</v>
      </c>
      <c r="Z3" s="291" t="s">
        <v>28</v>
      </c>
      <c r="AA3" s="292"/>
      <c r="AB3" s="299"/>
      <c r="AC3" s="302"/>
      <c r="AD3" s="305"/>
      <c r="AE3" s="308"/>
    </row>
    <row r="4" spans="1:31" ht="31.5" x14ac:dyDescent="0.25">
      <c r="A4" s="286"/>
      <c r="B4" s="70" t="s">
        <v>0</v>
      </c>
      <c r="C4" s="70" t="s">
        <v>13</v>
      </c>
      <c r="D4" s="170"/>
      <c r="E4" s="70" t="s">
        <v>11</v>
      </c>
      <c r="F4" s="70" t="s">
        <v>12</v>
      </c>
      <c r="G4" s="65" t="s">
        <v>14</v>
      </c>
      <c r="H4" s="65" t="s">
        <v>15</v>
      </c>
      <c r="I4" s="65" t="s">
        <v>16</v>
      </c>
      <c r="J4" s="275"/>
      <c r="K4" s="51" t="s">
        <v>29</v>
      </c>
      <c r="L4" s="52" t="s">
        <v>30</v>
      </c>
      <c r="M4" s="290"/>
      <c r="N4" s="53" t="s">
        <v>29</v>
      </c>
      <c r="O4" s="53" t="s">
        <v>30</v>
      </c>
      <c r="P4" s="275"/>
      <c r="Q4" s="52" t="s">
        <v>29</v>
      </c>
      <c r="R4" s="52" t="s">
        <v>30</v>
      </c>
      <c r="S4" s="290"/>
      <c r="T4" s="53" t="s">
        <v>29</v>
      </c>
      <c r="U4" s="53" t="s">
        <v>30</v>
      </c>
      <c r="V4" s="275"/>
      <c r="W4" s="52" t="s">
        <v>29</v>
      </c>
      <c r="X4" s="52" t="s">
        <v>30</v>
      </c>
      <c r="Y4" s="290"/>
      <c r="Z4" s="53" t="s">
        <v>29</v>
      </c>
      <c r="AA4" s="53" t="s">
        <v>30</v>
      </c>
      <c r="AB4" s="300"/>
      <c r="AC4" s="303"/>
      <c r="AD4" s="306"/>
      <c r="AE4" s="309"/>
    </row>
    <row r="5" spans="1:31" x14ac:dyDescent="0.25">
      <c r="A5" s="67">
        <v>1</v>
      </c>
      <c r="B5" s="68" t="s">
        <v>124</v>
      </c>
      <c r="C5" s="67" t="s">
        <v>407</v>
      </c>
      <c r="D5" s="67">
        <v>28</v>
      </c>
      <c r="E5" s="68" t="s">
        <v>408</v>
      </c>
      <c r="F5" s="68" t="s">
        <v>409</v>
      </c>
      <c r="G5" s="72">
        <v>56.3</v>
      </c>
      <c r="H5" s="72">
        <v>62.33</v>
      </c>
      <c r="I5" s="72">
        <v>0</v>
      </c>
      <c r="J5" s="54"/>
      <c r="K5" s="55">
        <v>55</v>
      </c>
      <c r="L5" s="69"/>
      <c r="M5" s="56"/>
      <c r="N5" s="55">
        <v>20</v>
      </c>
      <c r="O5" s="69"/>
      <c r="P5" s="54"/>
      <c r="Q5" s="55">
        <v>55</v>
      </c>
      <c r="R5" s="69"/>
      <c r="S5" s="56"/>
      <c r="T5" s="55">
        <v>35</v>
      </c>
      <c r="U5" s="69"/>
      <c r="V5" s="54"/>
      <c r="W5" s="55">
        <v>20</v>
      </c>
      <c r="X5" s="69"/>
      <c r="Y5" s="56"/>
      <c r="Z5" s="55">
        <v>35</v>
      </c>
      <c r="AA5" s="69"/>
      <c r="AB5" s="57">
        <f t="shared" ref="AB5:AC14" si="0">(((K5*4)+(N5*4)+(Q5*4)+(T5*2)+(W5*2)+(Z5*2))/18)/100*700</f>
        <v>272.22222222222217</v>
      </c>
      <c r="AC5" s="58">
        <f t="shared" si="0"/>
        <v>0</v>
      </c>
      <c r="AD5" s="59">
        <f t="shared" ref="AD5:AD14" si="1">IF(AC5=0,AB5,(AB5+AC5)/2)</f>
        <v>272.22222222222217</v>
      </c>
      <c r="AE5" s="60">
        <f t="shared" ref="AE5:AE13" si="2">(G5+H5+I5+AD5)/2</f>
        <v>195.42611111111108</v>
      </c>
    </row>
    <row r="6" spans="1:31" x14ac:dyDescent="0.25">
      <c r="A6" s="67">
        <v>2</v>
      </c>
      <c r="B6" s="68" t="s">
        <v>124</v>
      </c>
      <c r="C6" s="67" t="s">
        <v>407</v>
      </c>
      <c r="D6" s="67">
        <v>40</v>
      </c>
      <c r="E6" s="68" t="s">
        <v>204</v>
      </c>
      <c r="F6" s="68" t="s">
        <v>196</v>
      </c>
      <c r="G6" s="72">
        <v>54.17</v>
      </c>
      <c r="H6" s="72">
        <v>60.01</v>
      </c>
      <c r="I6" s="72">
        <v>0</v>
      </c>
      <c r="J6" s="54"/>
      <c r="K6" s="55">
        <v>20</v>
      </c>
      <c r="L6" s="69"/>
      <c r="M6" s="56"/>
      <c r="N6" s="55">
        <v>45</v>
      </c>
      <c r="O6" s="69"/>
      <c r="P6" s="54"/>
      <c r="Q6" s="55">
        <v>35</v>
      </c>
      <c r="R6" s="69"/>
      <c r="S6" s="56"/>
      <c r="T6" s="55">
        <v>15</v>
      </c>
      <c r="U6" s="69"/>
      <c r="V6" s="54"/>
      <c r="W6" s="55">
        <v>40</v>
      </c>
      <c r="X6" s="69"/>
      <c r="Y6" s="56"/>
      <c r="Z6" s="55">
        <v>70</v>
      </c>
      <c r="AA6" s="69"/>
      <c r="AB6" s="57">
        <f t="shared" si="0"/>
        <v>252.7777777777778</v>
      </c>
      <c r="AC6" s="58">
        <f t="shared" si="0"/>
        <v>0</v>
      </c>
      <c r="AD6" s="59">
        <f t="shared" si="1"/>
        <v>252.7777777777778</v>
      </c>
      <c r="AE6" s="60">
        <f t="shared" si="2"/>
        <v>183.47888888888889</v>
      </c>
    </row>
    <row r="7" spans="1:31" x14ac:dyDescent="0.25">
      <c r="A7" s="67">
        <v>3</v>
      </c>
      <c r="B7" s="68" t="s">
        <v>124</v>
      </c>
      <c r="C7" s="67" t="s">
        <v>407</v>
      </c>
      <c r="D7" s="67">
        <v>142</v>
      </c>
      <c r="E7" s="68" t="s">
        <v>410</v>
      </c>
      <c r="F7" s="68" t="s">
        <v>187</v>
      </c>
      <c r="G7" s="72">
        <v>73.5</v>
      </c>
      <c r="H7" s="72">
        <v>75.400000000000006</v>
      </c>
      <c r="I7" s="72">
        <v>0</v>
      </c>
      <c r="J7" s="54"/>
      <c r="K7" s="55">
        <v>55</v>
      </c>
      <c r="L7" s="69"/>
      <c r="M7" s="56"/>
      <c r="N7" s="55">
        <v>45</v>
      </c>
      <c r="O7" s="69"/>
      <c r="P7" s="54"/>
      <c r="Q7" s="55">
        <v>50</v>
      </c>
      <c r="R7" s="69"/>
      <c r="S7" s="56"/>
      <c r="T7" s="55">
        <v>95</v>
      </c>
      <c r="U7" s="69"/>
      <c r="V7" s="54"/>
      <c r="W7" s="55">
        <v>55</v>
      </c>
      <c r="X7" s="69"/>
      <c r="Y7" s="56"/>
      <c r="Z7" s="55">
        <v>90</v>
      </c>
      <c r="AA7" s="69"/>
      <c r="AB7" s="57">
        <f t="shared" si="0"/>
        <v>420</v>
      </c>
      <c r="AC7" s="58">
        <f t="shared" si="0"/>
        <v>0</v>
      </c>
      <c r="AD7" s="59">
        <f t="shared" si="1"/>
        <v>420</v>
      </c>
      <c r="AE7" s="60">
        <f t="shared" si="2"/>
        <v>284.45</v>
      </c>
    </row>
    <row r="8" spans="1:31" x14ac:dyDescent="0.25">
      <c r="A8" s="67">
        <v>4</v>
      </c>
      <c r="B8" s="68" t="s">
        <v>124</v>
      </c>
      <c r="C8" s="67" t="s">
        <v>407</v>
      </c>
      <c r="D8" s="67">
        <v>43</v>
      </c>
      <c r="E8" s="68" t="s">
        <v>147</v>
      </c>
      <c r="F8" s="68" t="s">
        <v>90</v>
      </c>
      <c r="G8" s="72">
        <v>59.52</v>
      </c>
      <c r="H8" s="72">
        <v>70.69</v>
      </c>
      <c r="I8" s="72">
        <v>0</v>
      </c>
      <c r="J8" s="54"/>
      <c r="K8" s="55">
        <v>50</v>
      </c>
      <c r="L8" s="69"/>
      <c r="M8" s="56"/>
      <c r="N8" s="55">
        <v>55</v>
      </c>
      <c r="O8" s="69"/>
      <c r="P8" s="54"/>
      <c r="Q8" s="55">
        <v>45</v>
      </c>
      <c r="R8" s="69"/>
      <c r="S8" s="56"/>
      <c r="T8" s="55">
        <v>55</v>
      </c>
      <c r="U8" s="69"/>
      <c r="V8" s="54"/>
      <c r="W8" s="55">
        <v>30</v>
      </c>
      <c r="X8" s="69"/>
      <c r="Y8" s="56"/>
      <c r="Z8" s="55">
        <v>55</v>
      </c>
      <c r="AA8" s="69"/>
      <c r="AB8" s="57">
        <f t="shared" si="0"/>
        <v>342.22222222222223</v>
      </c>
      <c r="AC8" s="58">
        <f t="shared" si="0"/>
        <v>0</v>
      </c>
      <c r="AD8" s="59">
        <f t="shared" si="1"/>
        <v>342.22222222222223</v>
      </c>
      <c r="AE8" s="60">
        <f t="shared" si="2"/>
        <v>236.2161111111111</v>
      </c>
    </row>
    <row r="9" spans="1:31" x14ac:dyDescent="0.25">
      <c r="A9" s="67">
        <v>5</v>
      </c>
      <c r="B9" s="68" t="s">
        <v>124</v>
      </c>
      <c r="C9" s="67" t="s">
        <v>407</v>
      </c>
      <c r="D9" s="67">
        <v>95</v>
      </c>
      <c r="E9" s="68" t="s">
        <v>411</v>
      </c>
      <c r="F9" s="68" t="s">
        <v>201</v>
      </c>
      <c r="G9" s="72">
        <v>74.06</v>
      </c>
      <c r="H9" s="72">
        <v>83.34</v>
      </c>
      <c r="I9" s="72">
        <v>0</v>
      </c>
      <c r="J9" s="54"/>
      <c r="K9" s="55">
        <v>80</v>
      </c>
      <c r="L9" s="69"/>
      <c r="M9" s="56"/>
      <c r="N9" s="55">
        <v>60</v>
      </c>
      <c r="O9" s="69"/>
      <c r="P9" s="54"/>
      <c r="Q9" s="55">
        <v>70</v>
      </c>
      <c r="R9" s="69"/>
      <c r="S9" s="56"/>
      <c r="T9" s="55">
        <v>45</v>
      </c>
      <c r="U9" s="69"/>
      <c r="V9" s="54"/>
      <c r="W9" s="55">
        <v>60</v>
      </c>
      <c r="X9" s="69"/>
      <c r="Y9" s="56"/>
      <c r="Z9" s="55">
        <v>80</v>
      </c>
      <c r="AA9" s="69"/>
      <c r="AB9" s="57">
        <f t="shared" si="0"/>
        <v>470.5555555555556</v>
      </c>
      <c r="AC9" s="58">
        <f t="shared" si="0"/>
        <v>0</v>
      </c>
      <c r="AD9" s="59">
        <f t="shared" si="1"/>
        <v>470.5555555555556</v>
      </c>
      <c r="AE9" s="60">
        <f t="shared" si="2"/>
        <v>313.97777777777782</v>
      </c>
    </row>
    <row r="10" spans="1:31" x14ac:dyDescent="0.25">
      <c r="A10" s="67">
        <v>6</v>
      </c>
      <c r="B10" s="68" t="s">
        <v>124</v>
      </c>
      <c r="C10" s="67" t="s">
        <v>407</v>
      </c>
      <c r="D10" s="67">
        <v>223</v>
      </c>
      <c r="E10" s="68" t="s">
        <v>412</v>
      </c>
      <c r="F10" s="68" t="s">
        <v>130</v>
      </c>
      <c r="G10" s="72">
        <v>59.15</v>
      </c>
      <c r="H10" s="72">
        <v>70.91</v>
      </c>
      <c r="I10" s="72">
        <v>0</v>
      </c>
      <c r="J10" s="54"/>
      <c r="K10" s="55">
        <v>45</v>
      </c>
      <c r="L10" s="69"/>
      <c r="M10" s="56"/>
      <c r="N10" s="55">
        <v>40</v>
      </c>
      <c r="O10" s="69"/>
      <c r="P10" s="54"/>
      <c r="Q10" s="55">
        <v>45</v>
      </c>
      <c r="R10" s="69"/>
      <c r="S10" s="56"/>
      <c r="T10" s="55">
        <v>40</v>
      </c>
      <c r="U10" s="69"/>
      <c r="V10" s="54"/>
      <c r="W10" s="55">
        <v>35</v>
      </c>
      <c r="X10" s="69"/>
      <c r="Y10" s="56"/>
      <c r="Z10" s="55">
        <v>25</v>
      </c>
      <c r="AA10" s="69"/>
      <c r="AB10" s="57">
        <f t="shared" si="0"/>
        <v>280</v>
      </c>
      <c r="AC10" s="58">
        <f t="shared" si="0"/>
        <v>0</v>
      </c>
      <c r="AD10" s="59">
        <f t="shared" si="1"/>
        <v>280</v>
      </c>
      <c r="AE10" s="60">
        <f t="shared" si="2"/>
        <v>205.03</v>
      </c>
    </row>
    <row r="11" spans="1:31" x14ac:dyDescent="0.25">
      <c r="A11" s="67">
        <v>7</v>
      </c>
      <c r="B11" s="68" t="s">
        <v>124</v>
      </c>
      <c r="C11" s="67" t="s">
        <v>407</v>
      </c>
      <c r="D11" s="67">
        <v>209</v>
      </c>
      <c r="E11" s="68" t="s">
        <v>413</v>
      </c>
      <c r="F11" s="68" t="s">
        <v>68</v>
      </c>
      <c r="G11" s="72">
        <v>69.53</v>
      </c>
      <c r="H11" s="72">
        <v>78.069999999999993</v>
      </c>
      <c r="I11" s="72">
        <v>0</v>
      </c>
      <c r="J11" s="54"/>
      <c r="K11" s="55">
        <v>70</v>
      </c>
      <c r="L11" s="69"/>
      <c r="M11" s="56"/>
      <c r="N11" s="55">
        <v>50</v>
      </c>
      <c r="O11" s="69"/>
      <c r="P11" s="54"/>
      <c r="Q11" s="55">
        <v>45</v>
      </c>
      <c r="R11" s="69"/>
      <c r="S11" s="56"/>
      <c r="T11" s="55">
        <v>75</v>
      </c>
      <c r="U11" s="69"/>
      <c r="V11" s="54"/>
      <c r="W11" s="55">
        <v>50</v>
      </c>
      <c r="X11" s="69"/>
      <c r="Y11" s="56"/>
      <c r="Z11" s="55">
        <v>90</v>
      </c>
      <c r="AA11" s="69"/>
      <c r="AB11" s="57">
        <f t="shared" si="0"/>
        <v>423.88888888888891</v>
      </c>
      <c r="AC11" s="58">
        <f t="shared" si="0"/>
        <v>0</v>
      </c>
      <c r="AD11" s="59">
        <f t="shared" si="1"/>
        <v>423.88888888888891</v>
      </c>
      <c r="AE11" s="60">
        <f t="shared" si="2"/>
        <v>285.74444444444447</v>
      </c>
    </row>
    <row r="12" spans="1:31" x14ac:dyDescent="0.25">
      <c r="A12" s="67">
        <v>8</v>
      </c>
      <c r="B12" s="68" t="s">
        <v>124</v>
      </c>
      <c r="C12" s="67" t="s">
        <v>407</v>
      </c>
      <c r="D12" s="67">
        <v>119</v>
      </c>
      <c r="E12" s="68" t="s">
        <v>167</v>
      </c>
      <c r="F12" s="68" t="s">
        <v>144</v>
      </c>
      <c r="G12" s="72">
        <v>68.739999999999995</v>
      </c>
      <c r="H12" s="72">
        <v>76.31</v>
      </c>
      <c r="I12" s="72">
        <v>0</v>
      </c>
      <c r="J12" s="54"/>
      <c r="K12" s="55">
        <v>75</v>
      </c>
      <c r="L12" s="69"/>
      <c r="M12" s="56"/>
      <c r="N12" s="55">
        <v>20</v>
      </c>
      <c r="O12" s="69"/>
      <c r="P12" s="54"/>
      <c r="Q12" s="55">
        <v>70</v>
      </c>
      <c r="R12" s="69"/>
      <c r="S12" s="56"/>
      <c r="T12" s="55">
        <v>70</v>
      </c>
      <c r="U12" s="69"/>
      <c r="V12" s="54"/>
      <c r="W12" s="55">
        <v>55</v>
      </c>
      <c r="X12" s="69"/>
      <c r="Y12" s="56"/>
      <c r="Z12" s="55">
        <v>95</v>
      </c>
      <c r="AA12" s="69"/>
      <c r="AB12" s="57">
        <f t="shared" si="0"/>
        <v>427.77777777777783</v>
      </c>
      <c r="AC12" s="58">
        <f t="shared" si="0"/>
        <v>0</v>
      </c>
      <c r="AD12" s="59">
        <f t="shared" si="1"/>
        <v>427.77777777777783</v>
      </c>
      <c r="AE12" s="60">
        <f t="shared" si="2"/>
        <v>286.41388888888889</v>
      </c>
    </row>
    <row r="13" spans="1:31" x14ac:dyDescent="0.25">
      <c r="A13" s="67">
        <v>9</v>
      </c>
      <c r="B13" s="68" t="s">
        <v>124</v>
      </c>
      <c r="C13" s="67" t="s">
        <v>407</v>
      </c>
      <c r="D13" s="67">
        <v>123</v>
      </c>
      <c r="E13" s="68" t="s">
        <v>214</v>
      </c>
      <c r="F13" s="68" t="s">
        <v>414</v>
      </c>
      <c r="G13" s="72">
        <v>61.63</v>
      </c>
      <c r="H13" s="72">
        <v>63.25</v>
      </c>
      <c r="I13" s="72">
        <v>0</v>
      </c>
      <c r="J13" s="54"/>
      <c r="K13" s="55">
        <v>65</v>
      </c>
      <c r="L13" s="69"/>
      <c r="M13" s="56"/>
      <c r="N13" s="55">
        <v>50</v>
      </c>
      <c r="O13" s="69"/>
      <c r="P13" s="54"/>
      <c r="Q13" s="55">
        <v>45</v>
      </c>
      <c r="R13" s="69"/>
      <c r="S13" s="56"/>
      <c r="T13" s="55">
        <v>50</v>
      </c>
      <c r="U13" s="69"/>
      <c r="V13" s="54"/>
      <c r="W13" s="55">
        <v>25</v>
      </c>
      <c r="X13" s="69"/>
      <c r="Y13" s="56"/>
      <c r="Z13" s="55">
        <v>80</v>
      </c>
      <c r="AA13" s="69"/>
      <c r="AB13" s="57">
        <f t="shared" si="0"/>
        <v>369.44444444444446</v>
      </c>
      <c r="AC13" s="58">
        <f t="shared" si="0"/>
        <v>0</v>
      </c>
      <c r="AD13" s="59">
        <f t="shared" si="1"/>
        <v>369.44444444444446</v>
      </c>
      <c r="AE13" s="60">
        <f t="shared" si="2"/>
        <v>247.16222222222223</v>
      </c>
    </row>
    <row r="14" spans="1:31" x14ac:dyDescent="0.25">
      <c r="A14" s="67">
        <v>10</v>
      </c>
      <c r="B14" s="68" t="s">
        <v>124</v>
      </c>
      <c r="C14" s="67" t="s">
        <v>407</v>
      </c>
      <c r="D14" s="67">
        <v>261</v>
      </c>
      <c r="E14" s="68" t="s">
        <v>415</v>
      </c>
      <c r="F14" s="68" t="s">
        <v>416</v>
      </c>
      <c r="G14" s="72">
        <v>53.82</v>
      </c>
      <c r="H14" s="72">
        <v>63.86</v>
      </c>
      <c r="I14" s="72">
        <v>0</v>
      </c>
      <c r="J14" s="54"/>
      <c r="K14" s="55">
        <v>50</v>
      </c>
      <c r="L14" s="69"/>
      <c r="M14" s="56"/>
      <c r="N14" s="55">
        <v>20</v>
      </c>
      <c r="O14" s="69"/>
      <c r="P14" s="54"/>
      <c r="Q14" s="55">
        <v>45</v>
      </c>
      <c r="R14" s="69"/>
      <c r="S14" s="56"/>
      <c r="T14" s="55">
        <v>35</v>
      </c>
      <c r="U14" s="69"/>
      <c r="V14" s="54"/>
      <c r="W14" s="55">
        <v>35</v>
      </c>
      <c r="X14" s="69"/>
      <c r="Y14" s="56"/>
      <c r="Z14" s="55">
        <v>40</v>
      </c>
      <c r="AA14" s="69"/>
      <c r="AB14" s="57">
        <f t="shared" si="0"/>
        <v>264.44444444444446</v>
      </c>
      <c r="AC14" s="58">
        <f t="shared" si="0"/>
        <v>0</v>
      </c>
      <c r="AD14" s="59">
        <f t="shared" si="1"/>
        <v>264.44444444444446</v>
      </c>
      <c r="AE14" s="60">
        <f t="shared" ref="AE14:AE77" si="3">(G14+H14+I14+AD14)/2</f>
        <v>191.06222222222223</v>
      </c>
    </row>
    <row r="15" spans="1:31" x14ac:dyDescent="0.25">
      <c r="A15" s="67">
        <v>11</v>
      </c>
      <c r="B15" s="68" t="s">
        <v>124</v>
      </c>
      <c r="C15" s="67" t="s">
        <v>407</v>
      </c>
      <c r="D15" s="67">
        <v>218</v>
      </c>
      <c r="E15" s="68" t="s">
        <v>63</v>
      </c>
      <c r="F15" s="68" t="s">
        <v>417</v>
      </c>
      <c r="G15" s="72">
        <v>51.49</v>
      </c>
      <c r="H15" s="72">
        <v>58.39</v>
      </c>
      <c r="I15" s="72">
        <v>0</v>
      </c>
      <c r="J15" s="54"/>
      <c r="K15" s="55">
        <v>50</v>
      </c>
      <c r="L15" s="69"/>
      <c r="M15" s="56"/>
      <c r="N15" s="55">
        <v>20</v>
      </c>
      <c r="O15" s="69"/>
      <c r="P15" s="54"/>
      <c r="Q15" s="55">
        <v>40</v>
      </c>
      <c r="R15" s="69"/>
      <c r="S15" s="56"/>
      <c r="T15" s="55">
        <v>45</v>
      </c>
      <c r="U15" s="69"/>
      <c r="V15" s="54"/>
      <c r="W15" s="55">
        <v>5</v>
      </c>
      <c r="X15" s="69"/>
      <c r="Y15" s="56"/>
      <c r="Z15" s="55">
        <v>40</v>
      </c>
      <c r="AA15" s="69"/>
      <c r="AB15" s="57">
        <f t="shared" ref="AB15:AC30" si="4">(((K15*4)+(N15*4)+(Q15*4)+(T15*2)+(W15*2)+(Z15*2))/18)/100*700</f>
        <v>241.11111111111111</v>
      </c>
      <c r="AC15" s="58">
        <f t="shared" si="4"/>
        <v>0</v>
      </c>
      <c r="AD15" s="59">
        <f t="shared" ref="AD15:AD78" si="5">IF(AC15=0,AB15,(AB15+AC15)/2)</f>
        <v>241.11111111111111</v>
      </c>
      <c r="AE15" s="60">
        <f t="shared" si="3"/>
        <v>175.49555555555554</v>
      </c>
    </row>
    <row r="16" spans="1:31" x14ac:dyDescent="0.25">
      <c r="A16" s="67">
        <v>12</v>
      </c>
      <c r="B16" s="68" t="s">
        <v>124</v>
      </c>
      <c r="C16" s="67" t="s">
        <v>407</v>
      </c>
      <c r="D16" s="67">
        <v>99</v>
      </c>
      <c r="E16" s="68" t="s">
        <v>92</v>
      </c>
      <c r="F16" s="68" t="s">
        <v>57</v>
      </c>
      <c r="G16" s="72">
        <v>60.73</v>
      </c>
      <c r="H16" s="72">
        <v>68.3</v>
      </c>
      <c r="I16" s="72">
        <v>0</v>
      </c>
      <c r="J16" s="54"/>
      <c r="K16" s="55">
        <v>50</v>
      </c>
      <c r="L16" s="69"/>
      <c r="M16" s="56"/>
      <c r="N16" s="55">
        <v>50</v>
      </c>
      <c r="O16" s="69"/>
      <c r="P16" s="54"/>
      <c r="Q16" s="55">
        <v>60</v>
      </c>
      <c r="R16" s="69"/>
      <c r="S16" s="56"/>
      <c r="T16" s="55">
        <v>80</v>
      </c>
      <c r="U16" s="69"/>
      <c r="V16" s="54"/>
      <c r="W16" s="55">
        <v>70</v>
      </c>
      <c r="X16" s="69"/>
      <c r="Y16" s="56"/>
      <c r="Z16" s="55">
        <v>70</v>
      </c>
      <c r="AA16" s="69"/>
      <c r="AB16" s="57">
        <f t="shared" si="4"/>
        <v>420</v>
      </c>
      <c r="AC16" s="58">
        <f t="shared" si="4"/>
        <v>0</v>
      </c>
      <c r="AD16" s="59">
        <f t="shared" si="5"/>
        <v>420</v>
      </c>
      <c r="AE16" s="60">
        <f t="shared" si="3"/>
        <v>274.51499999999999</v>
      </c>
    </row>
    <row r="17" spans="1:31" x14ac:dyDescent="0.25">
      <c r="A17" s="67">
        <v>13</v>
      </c>
      <c r="B17" s="68" t="s">
        <v>124</v>
      </c>
      <c r="C17" s="67" t="s">
        <v>407</v>
      </c>
      <c r="D17" s="67">
        <v>114</v>
      </c>
      <c r="E17" s="68" t="s">
        <v>418</v>
      </c>
      <c r="F17" s="68" t="s">
        <v>150</v>
      </c>
      <c r="G17" s="72">
        <v>72.06</v>
      </c>
      <c r="H17" s="72">
        <v>76.930000000000007</v>
      </c>
      <c r="I17" s="72">
        <v>0</v>
      </c>
      <c r="J17" s="54"/>
      <c r="K17" s="55">
        <v>80</v>
      </c>
      <c r="L17" s="69"/>
      <c r="M17" s="56"/>
      <c r="N17" s="55">
        <v>50</v>
      </c>
      <c r="O17" s="69"/>
      <c r="P17" s="54"/>
      <c r="Q17" s="55">
        <v>70</v>
      </c>
      <c r="R17" s="69"/>
      <c r="S17" s="56"/>
      <c r="T17" s="55">
        <v>100</v>
      </c>
      <c r="U17" s="69"/>
      <c r="V17" s="54"/>
      <c r="W17" s="55">
        <v>70</v>
      </c>
      <c r="X17" s="69"/>
      <c r="Y17" s="56"/>
      <c r="Z17" s="55">
        <v>90</v>
      </c>
      <c r="AA17" s="69"/>
      <c r="AB17" s="57">
        <f t="shared" si="4"/>
        <v>513.33333333333326</v>
      </c>
      <c r="AC17" s="58">
        <f t="shared" si="4"/>
        <v>0</v>
      </c>
      <c r="AD17" s="59">
        <f t="shared" si="5"/>
        <v>513.33333333333326</v>
      </c>
      <c r="AE17" s="60">
        <f t="shared" si="3"/>
        <v>331.16166666666663</v>
      </c>
    </row>
    <row r="18" spans="1:31" x14ac:dyDescent="0.25">
      <c r="A18" s="67">
        <v>14</v>
      </c>
      <c r="B18" s="68" t="s">
        <v>124</v>
      </c>
      <c r="C18" s="67" t="s">
        <v>407</v>
      </c>
      <c r="D18" s="67">
        <v>105</v>
      </c>
      <c r="E18" s="68" t="s">
        <v>419</v>
      </c>
      <c r="F18" s="68" t="s">
        <v>187</v>
      </c>
      <c r="G18" s="72">
        <v>78.16</v>
      </c>
      <c r="H18" s="72">
        <v>86.42</v>
      </c>
      <c r="I18" s="72">
        <v>0</v>
      </c>
      <c r="J18" s="54"/>
      <c r="K18" s="55">
        <v>95</v>
      </c>
      <c r="L18" s="69"/>
      <c r="M18" s="56"/>
      <c r="N18" s="55">
        <v>80</v>
      </c>
      <c r="O18" s="69"/>
      <c r="P18" s="54"/>
      <c r="Q18" s="55">
        <v>95</v>
      </c>
      <c r="R18" s="69"/>
      <c r="S18" s="56"/>
      <c r="T18" s="55">
        <v>80</v>
      </c>
      <c r="U18" s="69"/>
      <c r="V18" s="54"/>
      <c r="W18" s="55">
        <v>70</v>
      </c>
      <c r="X18" s="69"/>
      <c r="Y18" s="56"/>
      <c r="Z18" s="55">
        <v>85</v>
      </c>
      <c r="AA18" s="69"/>
      <c r="AB18" s="57">
        <f t="shared" si="4"/>
        <v>602.77777777777783</v>
      </c>
      <c r="AC18" s="58">
        <f t="shared" si="4"/>
        <v>0</v>
      </c>
      <c r="AD18" s="59">
        <f t="shared" si="5"/>
        <v>602.77777777777783</v>
      </c>
      <c r="AE18" s="60">
        <f t="shared" si="3"/>
        <v>383.67888888888888</v>
      </c>
    </row>
    <row r="19" spans="1:31" x14ac:dyDescent="0.25">
      <c r="A19" s="67">
        <v>15</v>
      </c>
      <c r="B19" s="68" t="s">
        <v>124</v>
      </c>
      <c r="C19" s="67" t="s">
        <v>407</v>
      </c>
      <c r="D19" s="67">
        <v>185</v>
      </c>
      <c r="E19" s="68" t="s">
        <v>420</v>
      </c>
      <c r="F19" s="68" t="s">
        <v>131</v>
      </c>
      <c r="G19" s="72">
        <v>57.08</v>
      </c>
      <c r="H19" s="72">
        <v>63.63</v>
      </c>
      <c r="I19" s="72">
        <v>0</v>
      </c>
      <c r="J19" s="54"/>
      <c r="K19" s="55">
        <v>70</v>
      </c>
      <c r="L19" s="69"/>
      <c r="M19" s="56"/>
      <c r="N19" s="55">
        <v>65</v>
      </c>
      <c r="O19" s="69"/>
      <c r="P19" s="54"/>
      <c r="Q19" s="55">
        <v>45</v>
      </c>
      <c r="R19" s="69"/>
      <c r="S19" s="56"/>
      <c r="T19" s="55">
        <v>45</v>
      </c>
      <c r="U19" s="69"/>
      <c r="V19" s="54"/>
      <c r="W19" s="55">
        <v>35</v>
      </c>
      <c r="X19" s="69"/>
      <c r="Y19" s="56"/>
      <c r="Z19" s="55">
        <v>95</v>
      </c>
      <c r="AA19" s="69"/>
      <c r="AB19" s="57">
        <f t="shared" si="4"/>
        <v>416.11111111111109</v>
      </c>
      <c r="AC19" s="58">
        <f t="shared" si="4"/>
        <v>0</v>
      </c>
      <c r="AD19" s="59">
        <f t="shared" si="5"/>
        <v>416.11111111111109</v>
      </c>
      <c r="AE19" s="60">
        <f t="shared" si="3"/>
        <v>268.41055555555556</v>
      </c>
    </row>
    <row r="20" spans="1:31" x14ac:dyDescent="0.25">
      <c r="A20" s="67">
        <v>16</v>
      </c>
      <c r="B20" s="68" t="s">
        <v>124</v>
      </c>
      <c r="C20" s="67" t="s">
        <v>407</v>
      </c>
      <c r="D20" s="67">
        <v>167</v>
      </c>
      <c r="E20" s="68" t="s">
        <v>421</v>
      </c>
      <c r="F20" s="68" t="s">
        <v>422</v>
      </c>
      <c r="G20" s="72">
        <v>66.510000000000005</v>
      </c>
      <c r="H20" s="72">
        <v>71.33</v>
      </c>
      <c r="I20" s="72">
        <v>0</v>
      </c>
      <c r="J20" s="54"/>
      <c r="K20" s="55">
        <v>55</v>
      </c>
      <c r="L20" s="69"/>
      <c r="M20" s="56"/>
      <c r="N20" s="55">
        <v>15</v>
      </c>
      <c r="O20" s="69"/>
      <c r="P20" s="54"/>
      <c r="Q20" s="55">
        <v>55</v>
      </c>
      <c r="R20" s="69"/>
      <c r="S20" s="56"/>
      <c r="T20" s="55">
        <v>60</v>
      </c>
      <c r="U20" s="69"/>
      <c r="V20" s="54"/>
      <c r="W20" s="55">
        <v>25</v>
      </c>
      <c r="X20" s="69"/>
      <c r="Y20" s="56"/>
      <c r="Z20" s="55">
        <v>95</v>
      </c>
      <c r="AA20" s="69"/>
      <c r="AB20" s="57">
        <f t="shared" si="4"/>
        <v>334.44444444444446</v>
      </c>
      <c r="AC20" s="58">
        <f t="shared" si="4"/>
        <v>0</v>
      </c>
      <c r="AD20" s="59">
        <f t="shared" si="5"/>
        <v>334.44444444444446</v>
      </c>
      <c r="AE20" s="60">
        <f t="shared" si="3"/>
        <v>236.14222222222224</v>
      </c>
    </row>
    <row r="21" spans="1:31" x14ac:dyDescent="0.25">
      <c r="A21" s="67">
        <v>17</v>
      </c>
      <c r="B21" s="68" t="s">
        <v>124</v>
      </c>
      <c r="C21" s="67" t="s">
        <v>407</v>
      </c>
      <c r="D21" s="67">
        <v>155</v>
      </c>
      <c r="E21" s="68" t="s">
        <v>423</v>
      </c>
      <c r="F21" s="68" t="s">
        <v>424</v>
      </c>
      <c r="G21" s="72">
        <v>71.989999999999995</v>
      </c>
      <c r="H21" s="72">
        <v>80.53</v>
      </c>
      <c r="I21" s="72">
        <v>0</v>
      </c>
      <c r="J21" s="54"/>
      <c r="K21" s="55">
        <v>70</v>
      </c>
      <c r="L21" s="69"/>
      <c r="M21" s="56"/>
      <c r="N21" s="55">
        <v>40</v>
      </c>
      <c r="O21" s="69"/>
      <c r="P21" s="54"/>
      <c r="Q21" s="55">
        <v>45</v>
      </c>
      <c r="R21" s="69"/>
      <c r="S21" s="56"/>
      <c r="T21" s="55">
        <v>50</v>
      </c>
      <c r="U21" s="69"/>
      <c r="V21" s="54"/>
      <c r="W21" s="55">
        <v>70</v>
      </c>
      <c r="X21" s="69"/>
      <c r="Y21" s="56"/>
      <c r="Z21" s="55">
        <v>75</v>
      </c>
      <c r="AA21" s="69"/>
      <c r="AB21" s="57">
        <f t="shared" si="4"/>
        <v>392.77777777777777</v>
      </c>
      <c r="AC21" s="58">
        <f t="shared" si="4"/>
        <v>0</v>
      </c>
      <c r="AD21" s="59">
        <f t="shared" si="5"/>
        <v>392.77777777777777</v>
      </c>
      <c r="AE21" s="60">
        <f t="shared" si="3"/>
        <v>272.64888888888891</v>
      </c>
    </row>
    <row r="22" spans="1:31" x14ac:dyDescent="0.25">
      <c r="A22" s="67">
        <v>18</v>
      </c>
      <c r="B22" s="68" t="s">
        <v>124</v>
      </c>
      <c r="C22" s="67" t="s">
        <v>407</v>
      </c>
      <c r="D22" s="67">
        <v>255</v>
      </c>
      <c r="E22" s="68" t="s">
        <v>425</v>
      </c>
      <c r="F22" s="68" t="s">
        <v>133</v>
      </c>
      <c r="G22" s="72">
        <v>49.77</v>
      </c>
      <c r="H22" s="72">
        <v>58.98</v>
      </c>
      <c r="I22" s="72">
        <v>0</v>
      </c>
      <c r="J22" s="54"/>
      <c r="K22" s="55">
        <v>40</v>
      </c>
      <c r="L22" s="69"/>
      <c r="M22" s="56"/>
      <c r="N22" s="55">
        <v>20</v>
      </c>
      <c r="O22" s="69"/>
      <c r="P22" s="54"/>
      <c r="Q22" s="55">
        <v>25</v>
      </c>
      <c r="R22" s="69"/>
      <c r="S22" s="56"/>
      <c r="T22" s="55">
        <v>30</v>
      </c>
      <c r="U22" s="69"/>
      <c r="V22" s="54"/>
      <c r="W22" s="55">
        <v>20</v>
      </c>
      <c r="X22" s="69"/>
      <c r="Y22" s="56"/>
      <c r="Z22" s="55">
        <v>25</v>
      </c>
      <c r="AA22" s="69"/>
      <c r="AB22" s="57">
        <f t="shared" si="4"/>
        <v>190.55555555555554</v>
      </c>
      <c r="AC22" s="58">
        <f t="shared" si="4"/>
        <v>0</v>
      </c>
      <c r="AD22" s="59">
        <f t="shared" si="5"/>
        <v>190.55555555555554</v>
      </c>
      <c r="AE22" s="60">
        <f t="shared" si="3"/>
        <v>149.65277777777777</v>
      </c>
    </row>
    <row r="23" spans="1:31" x14ac:dyDescent="0.25">
      <c r="A23" s="67">
        <v>19</v>
      </c>
      <c r="B23" s="68" t="s">
        <v>124</v>
      </c>
      <c r="C23" s="67" t="s">
        <v>407</v>
      </c>
      <c r="D23" s="67">
        <v>186</v>
      </c>
      <c r="E23" s="68" t="s">
        <v>426</v>
      </c>
      <c r="F23" s="68" t="s">
        <v>208</v>
      </c>
      <c r="G23" s="72">
        <v>58.17</v>
      </c>
      <c r="H23" s="72">
        <v>63.64</v>
      </c>
      <c r="I23" s="72">
        <v>0</v>
      </c>
      <c r="J23" s="54"/>
      <c r="K23" s="55">
        <v>50</v>
      </c>
      <c r="L23" s="69"/>
      <c r="M23" s="56"/>
      <c r="N23" s="55">
        <v>30</v>
      </c>
      <c r="O23" s="69"/>
      <c r="P23" s="54"/>
      <c r="Q23" s="55">
        <v>55</v>
      </c>
      <c r="R23" s="69"/>
      <c r="S23" s="56"/>
      <c r="T23" s="55">
        <v>40</v>
      </c>
      <c r="U23" s="69"/>
      <c r="V23" s="54"/>
      <c r="W23" s="55">
        <v>25</v>
      </c>
      <c r="X23" s="69"/>
      <c r="Y23" s="56"/>
      <c r="Z23" s="55">
        <v>70</v>
      </c>
      <c r="AA23" s="69"/>
      <c r="AB23" s="57">
        <f t="shared" si="4"/>
        <v>315</v>
      </c>
      <c r="AC23" s="58">
        <f t="shared" si="4"/>
        <v>0</v>
      </c>
      <c r="AD23" s="59">
        <f t="shared" si="5"/>
        <v>315</v>
      </c>
      <c r="AE23" s="60">
        <f t="shared" si="3"/>
        <v>218.405</v>
      </c>
    </row>
    <row r="24" spans="1:31" x14ac:dyDescent="0.25">
      <c r="A24" s="67">
        <v>20</v>
      </c>
      <c r="B24" s="68" t="s">
        <v>124</v>
      </c>
      <c r="C24" s="67" t="s">
        <v>407</v>
      </c>
      <c r="D24" s="67">
        <v>97</v>
      </c>
      <c r="E24" s="68" t="s">
        <v>215</v>
      </c>
      <c r="F24" s="68" t="s">
        <v>251</v>
      </c>
      <c r="G24" s="72">
        <v>77.81</v>
      </c>
      <c r="H24" s="72">
        <v>87.66</v>
      </c>
      <c r="I24" s="72">
        <v>0</v>
      </c>
      <c r="J24" s="54"/>
      <c r="K24" s="55">
        <v>75</v>
      </c>
      <c r="L24" s="69"/>
      <c r="M24" s="56"/>
      <c r="N24" s="55">
        <v>65</v>
      </c>
      <c r="O24" s="69"/>
      <c r="P24" s="54"/>
      <c r="Q24" s="55">
        <v>80</v>
      </c>
      <c r="R24" s="69"/>
      <c r="S24" s="56"/>
      <c r="T24" s="55">
        <v>60</v>
      </c>
      <c r="U24" s="69"/>
      <c r="V24" s="54"/>
      <c r="W24" s="55">
        <v>80</v>
      </c>
      <c r="X24" s="69"/>
      <c r="Y24" s="56"/>
      <c r="Z24" s="55">
        <v>80</v>
      </c>
      <c r="AA24" s="69"/>
      <c r="AB24" s="57">
        <f t="shared" si="4"/>
        <v>513.33333333333326</v>
      </c>
      <c r="AC24" s="58">
        <f t="shared" si="4"/>
        <v>0</v>
      </c>
      <c r="AD24" s="59">
        <f t="shared" si="5"/>
        <v>513.33333333333326</v>
      </c>
      <c r="AE24" s="60">
        <f t="shared" si="3"/>
        <v>339.40166666666664</v>
      </c>
    </row>
    <row r="25" spans="1:31" x14ac:dyDescent="0.25">
      <c r="A25" s="67">
        <v>21</v>
      </c>
      <c r="B25" s="68" t="s">
        <v>124</v>
      </c>
      <c r="C25" s="67" t="s">
        <v>407</v>
      </c>
      <c r="D25" s="67">
        <v>144</v>
      </c>
      <c r="E25" s="68" t="s">
        <v>324</v>
      </c>
      <c r="F25" s="68" t="s">
        <v>427</v>
      </c>
      <c r="G25" s="72">
        <v>77.33</v>
      </c>
      <c r="H25" s="72">
        <v>80.41</v>
      </c>
      <c r="I25" s="72">
        <v>0</v>
      </c>
      <c r="J25" s="54"/>
      <c r="K25" s="55">
        <v>90</v>
      </c>
      <c r="L25" s="69"/>
      <c r="M25" s="56"/>
      <c r="N25" s="55">
        <v>70</v>
      </c>
      <c r="O25" s="69"/>
      <c r="P25" s="54"/>
      <c r="Q25" s="55">
        <v>60</v>
      </c>
      <c r="R25" s="69"/>
      <c r="S25" s="56"/>
      <c r="T25" s="55">
        <v>90</v>
      </c>
      <c r="U25" s="69"/>
      <c r="V25" s="54"/>
      <c r="W25" s="55">
        <v>75</v>
      </c>
      <c r="X25" s="69"/>
      <c r="Y25" s="56"/>
      <c r="Z25" s="55">
        <v>100</v>
      </c>
      <c r="AA25" s="69"/>
      <c r="AB25" s="57">
        <f t="shared" si="4"/>
        <v>548.33333333333337</v>
      </c>
      <c r="AC25" s="58">
        <f t="shared" si="4"/>
        <v>0</v>
      </c>
      <c r="AD25" s="59">
        <f t="shared" si="5"/>
        <v>548.33333333333337</v>
      </c>
      <c r="AE25" s="60">
        <f t="shared" si="3"/>
        <v>353.03666666666669</v>
      </c>
    </row>
    <row r="26" spans="1:31" x14ac:dyDescent="0.25">
      <c r="A26" s="67">
        <v>22</v>
      </c>
      <c r="B26" s="68" t="s">
        <v>124</v>
      </c>
      <c r="C26" s="67" t="s">
        <v>428</v>
      </c>
      <c r="D26" s="67">
        <v>133</v>
      </c>
      <c r="E26" s="68" t="s">
        <v>132</v>
      </c>
      <c r="F26" s="68" t="s">
        <v>242</v>
      </c>
      <c r="G26" s="72">
        <v>71.319999999999993</v>
      </c>
      <c r="H26" s="72">
        <v>70.83</v>
      </c>
      <c r="I26" s="72">
        <v>0</v>
      </c>
      <c r="J26" s="54"/>
      <c r="K26" s="55">
        <v>35</v>
      </c>
      <c r="L26" s="69"/>
      <c r="M26" s="56"/>
      <c r="N26" s="55">
        <v>15</v>
      </c>
      <c r="O26" s="69"/>
      <c r="P26" s="54"/>
      <c r="Q26" s="55">
        <v>45</v>
      </c>
      <c r="R26" s="69"/>
      <c r="S26" s="56"/>
      <c r="T26" s="55">
        <v>25</v>
      </c>
      <c r="U26" s="69"/>
      <c r="V26" s="54"/>
      <c r="W26" s="55">
        <v>30</v>
      </c>
      <c r="X26" s="69"/>
      <c r="Y26" s="56"/>
      <c r="Z26" s="55">
        <v>55</v>
      </c>
      <c r="AA26" s="69"/>
      <c r="AB26" s="57">
        <f t="shared" si="4"/>
        <v>233.33333333333337</v>
      </c>
      <c r="AC26" s="58">
        <f t="shared" si="4"/>
        <v>0</v>
      </c>
      <c r="AD26" s="59">
        <f t="shared" si="5"/>
        <v>233.33333333333337</v>
      </c>
      <c r="AE26" s="60">
        <f t="shared" si="3"/>
        <v>187.74166666666667</v>
      </c>
    </row>
    <row r="27" spans="1:31" x14ac:dyDescent="0.25">
      <c r="A27" s="67">
        <v>23</v>
      </c>
      <c r="B27" s="68" t="s">
        <v>124</v>
      </c>
      <c r="C27" s="67" t="s">
        <v>428</v>
      </c>
      <c r="D27" s="67">
        <v>109</v>
      </c>
      <c r="E27" s="68" t="s">
        <v>429</v>
      </c>
      <c r="F27" s="68" t="s">
        <v>430</v>
      </c>
      <c r="G27" s="72">
        <v>68.03</v>
      </c>
      <c r="H27" s="72">
        <v>74.510000000000005</v>
      </c>
      <c r="I27" s="72">
        <v>0</v>
      </c>
      <c r="J27" s="54"/>
      <c r="K27" s="55">
        <v>60</v>
      </c>
      <c r="L27" s="69"/>
      <c r="M27" s="56"/>
      <c r="N27" s="55">
        <v>45</v>
      </c>
      <c r="O27" s="69"/>
      <c r="P27" s="54"/>
      <c r="Q27" s="55">
        <v>35</v>
      </c>
      <c r="R27" s="69"/>
      <c r="S27" s="56"/>
      <c r="T27" s="55">
        <v>70</v>
      </c>
      <c r="U27" s="69"/>
      <c r="V27" s="54"/>
      <c r="W27" s="55">
        <v>30</v>
      </c>
      <c r="X27" s="69"/>
      <c r="Y27" s="56"/>
      <c r="Z27" s="55">
        <v>75</v>
      </c>
      <c r="AA27" s="69"/>
      <c r="AB27" s="57">
        <f t="shared" si="4"/>
        <v>353.88888888888886</v>
      </c>
      <c r="AC27" s="58">
        <f t="shared" si="4"/>
        <v>0</v>
      </c>
      <c r="AD27" s="59">
        <f t="shared" si="5"/>
        <v>353.88888888888886</v>
      </c>
      <c r="AE27" s="60">
        <f t="shared" si="3"/>
        <v>248.21444444444444</v>
      </c>
    </row>
    <row r="28" spans="1:31" x14ac:dyDescent="0.25">
      <c r="A28" s="67">
        <v>24</v>
      </c>
      <c r="B28" s="68" t="s">
        <v>124</v>
      </c>
      <c r="C28" s="67" t="s">
        <v>428</v>
      </c>
      <c r="D28" s="67">
        <v>383</v>
      </c>
      <c r="E28" s="68" t="s">
        <v>105</v>
      </c>
      <c r="F28" s="68" t="s">
        <v>431</v>
      </c>
      <c r="G28" s="72">
        <v>84.38</v>
      </c>
      <c r="H28" s="72">
        <v>92.52</v>
      </c>
      <c r="I28" s="72">
        <v>0</v>
      </c>
      <c r="J28" s="54"/>
      <c r="K28" s="55">
        <v>100</v>
      </c>
      <c r="L28" s="69"/>
      <c r="M28" s="56"/>
      <c r="N28" s="55">
        <v>80</v>
      </c>
      <c r="O28" s="69"/>
      <c r="P28" s="54"/>
      <c r="Q28" s="55">
        <v>90</v>
      </c>
      <c r="R28" s="69"/>
      <c r="S28" s="56"/>
      <c r="T28" s="55">
        <v>95</v>
      </c>
      <c r="U28" s="69"/>
      <c r="V28" s="54"/>
      <c r="W28" s="55">
        <v>85</v>
      </c>
      <c r="X28" s="69"/>
      <c r="Y28" s="56"/>
      <c r="Z28" s="55">
        <v>100</v>
      </c>
      <c r="AA28" s="69"/>
      <c r="AB28" s="57">
        <f t="shared" si="4"/>
        <v>637.77777777777771</v>
      </c>
      <c r="AC28" s="58">
        <f t="shared" si="4"/>
        <v>0</v>
      </c>
      <c r="AD28" s="59">
        <f t="shared" si="5"/>
        <v>637.77777777777771</v>
      </c>
      <c r="AE28" s="60">
        <f t="shared" si="3"/>
        <v>407.33888888888885</v>
      </c>
    </row>
    <row r="29" spans="1:31" x14ac:dyDescent="0.25">
      <c r="A29" s="67">
        <v>25</v>
      </c>
      <c r="B29" s="68" t="s">
        <v>124</v>
      </c>
      <c r="C29" s="67" t="s">
        <v>428</v>
      </c>
      <c r="D29" s="67">
        <v>150</v>
      </c>
      <c r="E29" s="68" t="s">
        <v>432</v>
      </c>
      <c r="F29" s="68" t="s">
        <v>433</v>
      </c>
      <c r="G29" s="72">
        <v>95.96</v>
      </c>
      <c r="H29" s="72">
        <v>99.13</v>
      </c>
      <c r="I29" s="72">
        <v>0</v>
      </c>
      <c r="J29" s="54"/>
      <c r="K29" s="55">
        <v>95</v>
      </c>
      <c r="L29" s="69"/>
      <c r="M29" s="56"/>
      <c r="N29" s="55">
        <v>100</v>
      </c>
      <c r="O29" s="69"/>
      <c r="P29" s="54"/>
      <c r="Q29" s="55">
        <v>100</v>
      </c>
      <c r="R29" s="69"/>
      <c r="S29" s="56"/>
      <c r="T29" s="55">
        <v>95</v>
      </c>
      <c r="U29" s="69"/>
      <c r="V29" s="54"/>
      <c r="W29" s="55">
        <v>95</v>
      </c>
      <c r="X29" s="69"/>
      <c r="Y29" s="56"/>
      <c r="Z29" s="55">
        <v>100</v>
      </c>
      <c r="AA29" s="69"/>
      <c r="AB29" s="57">
        <f t="shared" si="4"/>
        <v>684.44444444444446</v>
      </c>
      <c r="AC29" s="58">
        <f t="shared" si="4"/>
        <v>0</v>
      </c>
      <c r="AD29" s="59">
        <f t="shared" si="5"/>
        <v>684.44444444444446</v>
      </c>
      <c r="AE29" s="60">
        <f t="shared" si="3"/>
        <v>439.76722222222224</v>
      </c>
    </row>
    <row r="30" spans="1:31" x14ac:dyDescent="0.25">
      <c r="A30" s="67">
        <v>26</v>
      </c>
      <c r="B30" s="68" t="s">
        <v>124</v>
      </c>
      <c r="C30" s="67" t="s">
        <v>428</v>
      </c>
      <c r="D30" s="67">
        <v>132</v>
      </c>
      <c r="E30" s="68" t="s">
        <v>70</v>
      </c>
      <c r="F30" s="68" t="s">
        <v>434</v>
      </c>
      <c r="G30" s="72">
        <v>95.54</v>
      </c>
      <c r="H30" s="72">
        <v>98.31</v>
      </c>
      <c r="I30" s="72">
        <v>0</v>
      </c>
      <c r="J30" s="54"/>
      <c r="K30" s="55">
        <v>95</v>
      </c>
      <c r="L30" s="69"/>
      <c r="M30" s="56"/>
      <c r="N30" s="55">
        <v>95</v>
      </c>
      <c r="O30" s="69"/>
      <c r="P30" s="54"/>
      <c r="Q30" s="55">
        <v>100</v>
      </c>
      <c r="R30" s="69"/>
      <c r="S30" s="56"/>
      <c r="T30" s="55">
        <v>100</v>
      </c>
      <c r="U30" s="69"/>
      <c r="V30" s="54"/>
      <c r="W30" s="55">
        <v>95</v>
      </c>
      <c r="X30" s="69"/>
      <c r="Y30" s="56"/>
      <c r="Z30" s="55">
        <v>100</v>
      </c>
      <c r="AA30" s="69"/>
      <c r="AB30" s="57">
        <f t="shared" si="4"/>
        <v>680.55555555555566</v>
      </c>
      <c r="AC30" s="58">
        <f t="shared" si="4"/>
        <v>0</v>
      </c>
      <c r="AD30" s="59">
        <f t="shared" si="5"/>
        <v>680.55555555555566</v>
      </c>
      <c r="AE30" s="60">
        <f t="shared" si="3"/>
        <v>437.20277777777784</v>
      </c>
    </row>
    <row r="31" spans="1:31" x14ac:dyDescent="0.25">
      <c r="A31" s="67">
        <v>27</v>
      </c>
      <c r="B31" s="68" t="s">
        <v>124</v>
      </c>
      <c r="C31" s="67" t="s">
        <v>428</v>
      </c>
      <c r="D31" s="67">
        <v>141</v>
      </c>
      <c r="E31" s="68" t="s">
        <v>126</v>
      </c>
      <c r="F31" s="68" t="s">
        <v>152</v>
      </c>
      <c r="G31" s="72">
        <v>61.94</v>
      </c>
      <c r="H31" s="72">
        <v>69.67</v>
      </c>
      <c r="I31" s="72">
        <v>0</v>
      </c>
      <c r="J31" s="54"/>
      <c r="K31" s="55">
        <v>60</v>
      </c>
      <c r="L31" s="69"/>
      <c r="M31" s="56"/>
      <c r="N31" s="55">
        <v>40</v>
      </c>
      <c r="O31" s="69"/>
      <c r="P31" s="54"/>
      <c r="Q31" s="55">
        <v>70</v>
      </c>
      <c r="R31" s="69"/>
      <c r="S31" s="56"/>
      <c r="T31" s="55">
        <v>45</v>
      </c>
      <c r="U31" s="69"/>
      <c r="V31" s="54"/>
      <c r="W31" s="55">
        <v>25</v>
      </c>
      <c r="X31" s="69"/>
      <c r="Y31" s="56"/>
      <c r="Z31" s="55">
        <v>70</v>
      </c>
      <c r="AA31" s="69"/>
      <c r="AB31" s="57">
        <f t="shared" ref="AB31:AC93" si="6">(((K31*4)+(N31*4)+(Q31*4)+(T31*2)+(W31*2)+(Z31*2))/18)/100*700</f>
        <v>373.33333333333331</v>
      </c>
      <c r="AC31" s="58">
        <f t="shared" si="6"/>
        <v>0</v>
      </c>
      <c r="AD31" s="59">
        <f t="shared" si="5"/>
        <v>373.33333333333331</v>
      </c>
      <c r="AE31" s="60">
        <f t="shared" si="3"/>
        <v>252.47166666666666</v>
      </c>
    </row>
    <row r="32" spans="1:31" x14ac:dyDescent="0.25">
      <c r="A32" s="67">
        <v>28</v>
      </c>
      <c r="B32" s="68" t="s">
        <v>124</v>
      </c>
      <c r="C32" s="67" t="s">
        <v>428</v>
      </c>
      <c r="D32" s="67">
        <v>79</v>
      </c>
      <c r="E32" s="68" t="s">
        <v>435</v>
      </c>
      <c r="F32" s="68" t="s">
        <v>47</v>
      </c>
      <c r="G32" s="72">
        <v>65.599999999999994</v>
      </c>
      <c r="H32" s="72">
        <v>72.78</v>
      </c>
      <c r="I32" s="72">
        <v>0</v>
      </c>
      <c r="J32" s="54"/>
      <c r="K32" s="55">
        <v>65</v>
      </c>
      <c r="L32" s="69"/>
      <c r="M32" s="56"/>
      <c r="N32" s="55">
        <v>30</v>
      </c>
      <c r="O32" s="69"/>
      <c r="P32" s="54"/>
      <c r="Q32" s="55">
        <v>30</v>
      </c>
      <c r="R32" s="69"/>
      <c r="S32" s="56"/>
      <c r="T32" s="55">
        <v>45</v>
      </c>
      <c r="U32" s="69"/>
      <c r="V32" s="54"/>
      <c r="W32" s="55">
        <v>40</v>
      </c>
      <c r="X32" s="69"/>
      <c r="Y32" s="56"/>
      <c r="Z32" s="55">
        <v>75</v>
      </c>
      <c r="AA32" s="69"/>
      <c r="AB32" s="57">
        <f t="shared" si="6"/>
        <v>318.88888888888886</v>
      </c>
      <c r="AC32" s="58">
        <f t="shared" si="6"/>
        <v>0</v>
      </c>
      <c r="AD32" s="59">
        <f t="shared" si="5"/>
        <v>318.88888888888886</v>
      </c>
      <c r="AE32" s="60">
        <f t="shared" si="3"/>
        <v>228.63444444444443</v>
      </c>
    </row>
    <row r="33" spans="1:31" x14ac:dyDescent="0.25">
      <c r="A33" s="67">
        <v>29</v>
      </c>
      <c r="B33" s="68" t="s">
        <v>124</v>
      </c>
      <c r="C33" s="67" t="s">
        <v>428</v>
      </c>
      <c r="D33" s="67">
        <v>89</v>
      </c>
      <c r="E33" s="68" t="s">
        <v>153</v>
      </c>
      <c r="F33" s="68" t="s">
        <v>436</v>
      </c>
      <c r="G33" s="72">
        <v>76.7</v>
      </c>
      <c r="H33" s="72">
        <v>88.79</v>
      </c>
      <c r="I33" s="72">
        <v>0</v>
      </c>
      <c r="J33" s="54"/>
      <c r="K33" s="55">
        <v>75</v>
      </c>
      <c r="L33" s="69"/>
      <c r="M33" s="56"/>
      <c r="N33" s="55">
        <v>60</v>
      </c>
      <c r="O33" s="69"/>
      <c r="P33" s="54"/>
      <c r="Q33" s="55">
        <v>70</v>
      </c>
      <c r="R33" s="69"/>
      <c r="S33" s="56"/>
      <c r="T33" s="55">
        <v>85</v>
      </c>
      <c r="U33" s="69"/>
      <c r="V33" s="54"/>
      <c r="W33" s="55">
        <v>70</v>
      </c>
      <c r="X33" s="69"/>
      <c r="Y33" s="56"/>
      <c r="Z33" s="55">
        <v>100</v>
      </c>
      <c r="AA33" s="69"/>
      <c r="AB33" s="57">
        <f t="shared" si="6"/>
        <v>517.22222222222217</v>
      </c>
      <c r="AC33" s="58">
        <f t="shared" si="6"/>
        <v>0</v>
      </c>
      <c r="AD33" s="59">
        <f t="shared" si="5"/>
        <v>517.22222222222217</v>
      </c>
      <c r="AE33" s="60">
        <f t="shared" si="3"/>
        <v>341.35611111111109</v>
      </c>
    </row>
    <row r="34" spans="1:31" x14ac:dyDescent="0.25">
      <c r="A34" s="67">
        <v>30</v>
      </c>
      <c r="B34" s="68" t="s">
        <v>124</v>
      </c>
      <c r="C34" s="67" t="s">
        <v>428</v>
      </c>
      <c r="D34" s="67">
        <v>113</v>
      </c>
      <c r="E34" s="68" t="s">
        <v>437</v>
      </c>
      <c r="F34" s="68" t="s">
        <v>120</v>
      </c>
      <c r="G34" s="72">
        <v>84.09</v>
      </c>
      <c r="H34" s="72">
        <v>85.5</v>
      </c>
      <c r="I34" s="72">
        <v>0</v>
      </c>
      <c r="J34" s="54"/>
      <c r="K34" s="55">
        <v>80</v>
      </c>
      <c r="L34" s="69"/>
      <c r="M34" s="56"/>
      <c r="N34" s="55">
        <v>65</v>
      </c>
      <c r="O34" s="69"/>
      <c r="P34" s="54"/>
      <c r="Q34" s="55">
        <v>85</v>
      </c>
      <c r="R34" s="69"/>
      <c r="S34" s="56"/>
      <c r="T34" s="55">
        <v>90</v>
      </c>
      <c r="U34" s="69"/>
      <c r="V34" s="54"/>
      <c r="W34" s="55">
        <v>75</v>
      </c>
      <c r="X34" s="69"/>
      <c r="Y34" s="56"/>
      <c r="Z34" s="55">
        <v>100</v>
      </c>
      <c r="AA34" s="69"/>
      <c r="AB34" s="57">
        <f t="shared" si="6"/>
        <v>563.88888888888891</v>
      </c>
      <c r="AC34" s="58">
        <f t="shared" si="6"/>
        <v>0</v>
      </c>
      <c r="AD34" s="59">
        <f t="shared" si="5"/>
        <v>563.88888888888891</v>
      </c>
      <c r="AE34" s="60">
        <f t="shared" si="3"/>
        <v>366.73944444444447</v>
      </c>
    </row>
    <row r="35" spans="1:31" x14ac:dyDescent="0.25">
      <c r="A35" s="67">
        <v>31</v>
      </c>
      <c r="B35" s="68" t="s">
        <v>124</v>
      </c>
      <c r="C35" s="67" t="s">
        <v>428</v>
      </c>
      <c r="D35" s="67">
        <v>136</v>
      </c>
      <c r="E35" s="68" t="s">
        <v>438</v>
      </c>
      <c r="F35" s="68" t="s">
        <v>182</v>
      </c>
      <c r="G35" s="72">
        <v>86.41</v>
      </c>
      <c r="H35" s="72">
        <v>93.62</v>
      </c>
      <c r="I35" s="72">
        <v>0</v>
      </c>
      <c r="J35" s="54"/>
      <c r="K35" s="55">
        <v>80</v>
      </c>
      <c r="L35" s="69"/>
      <c r="M35" s="56"/>
      <c r="N35" s="55">
        <v>100</v>
      </c>
      <c r="O35" s="69"/>
      <c r="P35" s="54"/>
      <c r="Q35" s="55">
        <v>95</v>
      </c>
      <c r="R35" s="69"/>
      <c r="S35" s="56"/>
      <c r="T35" s="55">
        <v>90</v>
      </c>
      <c r="U35" s="69"/>
      <c r="V35" s="54"/>
      <c r="W35" s="55">
        <v>65</v>
      </c>
      <c r="X35" s="69"/>
      <c r="Y35" s="56"/>
      <c r="Z35" s="55">
        <v>85</v>
      </c>
      <c r="AA35" s="69"/>
      <c r="AB35" s="57">
        <f t="shared" si="6"/>
        <v>614.44444444444446</v>
      </c>
      <c r="AC35" s="58">
        <f t="shared" si="6"/>
        <v>0</v>
      </c>
      <c r="AD35" s="59">
        <f t="shared" si="5"/>
        <v>614.44444444444446</v>
      </c>
      <c r="AE35" s="60">
        <f t="shared" si="3"/>
        <v>397.23722222222221</v>
      </c>
    </row>
    <row r="36" spans="1:31" x14ac:dyDescent="0.25">
      <c r="A36" s="67">
        <v>32</v>
      </c>
      <c r="B36" s="68" t="s">
        <v>124</v>
      </c>
      <c r="C36" s="67" t="s">
        <v>428</v>
      </c>
      <c r="D36" s="67">
        <v>151</v>
      </c>
      <c r="E36" s="68" t="s">
        <v>439</v>
      </c>
      <c r="F36" s="68" t="s">
        <v>150</v>
      </c>
      <c r="G36" s="72">
        <v>74.52</v>
      </c>
      <c r="H36" s="72">
        <v>79.62</v>
      </c>
      <c r="I36" s="72">
        <v>0</v>
      </c>
      <c r="J36" s="54"/>
      <c r="K36" s="55">
        <v>60</v>
      </c>
      <c r="L36" s="69"/>
      <c r="M36" s="56"/>
      <c r="N36" s="55">
        <v>35</v>
      </c>
      <c r="O36" s="69"/>
      <c r="P36" s="54"/>
      <c r="Q36" s="55">
        <v>70</v>
      </c>
      <c r="R36" s="69"/>
      <c r="S36" s="56"/>
      <c r="T36" s="55">
        <v>65</v>
      </c>
      <c r="U36" s="69"/>
      <c r="V36" s="54"/>
      <c r="W36" s="55">
        <v>45</v>
      </c>
      <c r="X36" s="69"/>
      <c r="Y36" s="56"/>
      <c r="Z36" s="55">
        <v>70</v>
      </c>
      <c r="AA36" s="69"/>
      <c r="AB36" s="57">
        <f t="shared" si="6"/>
        <v>396.66666666666663</v>
      </c>
      <c r="AC36" s="58">
        <f t="shared" si="6"/>
        <v>0</v>
      </c>
      <c r="AD36" s="59">
        <f t="shared" si="5"/>
        <v>396.66666666666663</v>
      </c>
      <c r="AE36" s="60">
        <f t="shared" si="3"/>
        <v>275.40333333333331</v>
      </c>
    </row>
    <row r="37" spans="1:31" x14ac:dyDescent="0.25">
      <c r="A37" s="67">
        <v>33</v>
      </c>
      <c r="B37" s="68" t="s">
        <v>124</v>
      </c>
      <c r="C37" s="67" t="s">
        <v>428</v>
      </c>
      <c r="D37" s="67">
        <v>152</v>
      </c>
      <c r="E37" s="68" t="s">
        <v>220</v>
      </c>
      <c r="F37" s="68" t="s">
        <v>117</v>
      </c>
      <c r="G37" s="72">
        <v>74.790000000000006</v>
      </c>
      <c r="H37" s="72">
        <v>85.41</v>
      </c>
      <c r="I37" s="72">
        <v>0</v>
      </c>
      <c r="J37" s="54"/>
      <c r="K37" s="55">
        <v>50</v>
      </c>
      <c r="L37" s="69"/>
      <c r="M37" s="56"/>
      <c r="N37" s="55">
        <v>55</v>
      </c>
      <c r="O37" s="69"/>
      <c r="P37" s="54"/>
      <c r="Q37" s="55">
        <v>50</v>
      </c>
      <c r="R37" s="69"/>
      <c r="S37" s="56"/>
      <c r="T37" s="55">
        <v>70</v>
      </c>
      <c r="U37" s="69"/>
      <c r="V37" s="54"/>
      <c r="W37" s="55">
        <v>60</v>
      </c>
      <c r="X37" s="69"/>
      <c r="Y37" s="56"/>
      <c r="Z37" s="55">
        <v>80</v>
      </c>
      <c r="AA37" s="69"/>
      <c r="AB37" s="57">
        <f t="shared" si="6"/>
        <v>404.44444444444446</v>
      </c>
      <c r="AC37" s="58">
        <f t="shared" si="6"/>
        <v>0</v>
      </c>
      <c r="AD37" s="59">
        <f t="shared" si="5"/>
        <v>404.44444444444446</v>
      </c>
      <c r="AE37" s="60">
        <f t="shared" si="3"/>
        <v>282.32222222222219</v>
      </c>
    </row>
    <row r="38" spans="1:31" x14ac:dyDescent="0.25">
      <c r="A38" s="67">
        <v>34</v>
      </c>
      <c r="B38" s="68" t="s">
        <v>124</v>
      </c>
      <c r="C38" s="67" t="s">
        <v>428</v>
      </c>
      <c r="D38" s="67">
        <v>388</v>
      </c>
      <c r="E38" s="68" t="s">
        <v>191</v>
      </c>
      <c r="F38" s="68" t="s">
        <v>440</v>
      </c>
      <c r="G38" s="72">
        <v>83.62</v>
      </c>
      <c r="H38" s="72">
        <v>87.67</v>
      </c>
      <c r="I38" s="72">
        <v>0</v>
      </c>
      <c r="J38" s="54"/>
      <c r="K38" s="55">
        <v>90</v>
      </c>
      <c r="L38" s="69"/>
      <c r="M38" s="56"/>
      <c r="N38" s="55">
        <v>70</v>
      </c>
      <c r="O38" s="69"/>
      <c r="P38" s="54"/>
      <c r="Q38" s="55">
        <v>85</v>
      </c>
      <c r="R38" s="69"/>
      <c r="S38" s="56"/>
      <c r="T38" s="55">
        <v>90</v>
      </c>
      <c r="U38" s="69"/>
      <c r="V38" s="54"/>
      <c r="W38" s="55">
        <v>85</v>
      </c>
      <c r="X38" s="69"/>
      <c r="Y38" s="56"/>
      <c r="Z38" s="55">
        <v>100</v>
      </c>
      <c r="AA38" s="69"/>
      <c r="AB38" s="57">
        <f t="shared" si="6"/>
        <v>595</v>
      </c>
      <c r="AC38" s="58">
        <f t="shared" si="6"/>
        <v>0</v>
      </c>
      <c r="AD38" s="59">
        <f t="shared" si="5"/>
        <v>595</v>
      </c>
      <c r="AE38" s="60">
        <f t="shared" si="3"/>
        <v>383.14499999999998</v>
      </c>
    </row>
    <row r="39" spans="1:31" x14ac:dyDescent="0.25">
      <c r="A39" s="67">
        <v>35</v>
      </c>
      <c r="B39" s="68" t="s">
        <v>124</v>
      </c>
      <c r="C39" s="67" t="s">
        <v>428</v>
      </c>
      <c r="D39" s="67">
        <v>226</v>
      </c>
      <c r="E39" s="68" t="s">
        <v>264</v>
      </c>
      <c r="F39" s="68" t="s">
        <v>155</v>
      </c>
      <c r="G39" s="72">
        <v>88.51</v>
      </c>
      <c r="H39" s="72">
        <v>93.87</v>
      </c>
      <c r="I39" s="72">
        <v>0</v>
      </c>
      <c r="J39" s="54"/>
      <c r="K39" s="55">
        <v>75</v>
      </c>
      <c r="L39" s="69"/>
      <c r="M39" s="56"/>
      <c r="N39" s="55">
        <v>85</v>
      </c>
      <c r="O39" s="69"/>
      <c r="P39" s="54"/>
      <c r="Q39" s="55">
        <v>85</v>
      </c>
      <c r="R39" s="69"/>
      <c r="S39" s="56"/>
      <c r="T39" s="55">
        <v>100</v>
      </c>
      <c r="U39" s="69"/>
      <c r="V39" s="54"/>
      <c r="W39" s="55">
        <v>85</v>
      </c>
      <c r="X39" s="69"/>
      <c r="Y39" s="56"/>
      <c r="Z39" s="55">
        <v>95</v>
      </c>
      <c r="AA39" s="69"/>
      <c r="AB39" s="57">
        <f t="shared" si="6"/>
        <v>598.88888888888891</v>
      </c>
      <c r="AC39" s="58">
        <f t="shared" si="6"/>
        <v>0</v>
      </c>
      <c r="AD39" s="59">
        <f t="shared" si="5"/>
        <v>598.88888888888891</v>
      </c>
      <c r="AE39" s="60">
        <f t="shared" si="3"/>
        <v>390.63444444444445</v>
      </c>
    </row>
    <row r="40" spans="1:31" x14ac:dyDescent="0.25">
      <c r="A40" s="67">
        <v>36</v>
      </c>
      <c r="B40" s="68" t="s">
        <v>124</v>
      </c>
      <c r="C40" s="67" t="s">
        <v>428</v>
      </c>
      <c r="D40" s="67">
        <v>342</v>
      </c>
      <c r="E40" s="68" t="s">
        <v>441</v>
      </c>
      <c r="F40" s="68" t="s">
        <v>442</v>
      </c>
      <c r="G40" s="72">
        <v>78.510000000000005</v>
      </c>
      <c r="H40" s="72">
        <v>80.53</v>
      </c>
      <c r="I40" s="72">
        <v>0</v>
      </c>
      <c r="J40" s="54"/>
      <c r="K40" s="55">
        <v>75</v>
      </c>
      <c r="L40" s="69"/>
      <c r="M40" s="56"/>
      <c r="N40" s="55">
        <v>60</v>
      </c>
      <c r="O40" s="69"/>
      <c r="P40" s="54"/>
      <c r="Q40" s="55">
        <v>95</v>
      </c>
      <c r="R40" s="69"/>
      <c r="S40" s="56"/>
      <c r="T40" s="55">
        <v>55</v>
      </c>
      <c r="U40" s="69"/>
      <c r="V40" s="54"/>
      <c r="W40" s="55">
        <v>60</v>
      </c>
      <c r="X40" s="69"/>
      <c r="Y40" s="56"/>
      <c r="Z40" s="55">
        <v>80</v>
      </c>
      <c r="AA40" s="69"/>
      <c r="AB40" s="57">
        <f t="shared" si="6"/>
        <v>509.4444444444444</v>
      </c>
      <c r="AC40" s="58">
        <f t="shared" si="6"/>
        <v>0</v>
      </c>
      <c r="AD40" s="59">
        <f t="shared" si="5"/>
        <v>509.4444444444444</v>
      </c>
      <c r="AE40" s="60">
        <f t="shared" si="3"/>
        <v>334.24222222222221</v>
      </c>
    </row>
    <row r="41" spans="1:31" x14ac:dyDescent="0.25">
      <c r="A41" s="67">
        <v>37</v>
      </c>
      <c r="B41" s="68" t="s">
        <v>124</v>
      </c>
      <c r="C41" s="67" t="s">
        <v>428</v>
      </c>
      <c r="D41" s="67">
        <v>134</v>
      </c>
      <c r="E41" s="68" t="s">
        <v>443</v>
      </c>
      <c r="F41" s="68" t="s">
        <v>444</v>
      </c>
      <c r="G41" s="72">
        <v>95.36</v>
      </c>
      <c r="H41" s="72">
        <v>97.31</v>
      </c>
      <c r="I41" s="72">
        <v>0</v>
      </c>
      <c r="J41" s="54"/>
      <c r="K41" s="55">
        <v>100</v>
      </c>
      <c r="L41" s="69"/>
      <c r="M41" s="56"/>
      <c r="N41" s="55">
        <v>100</v>
      </c>
      <c r="O41" s="69"/>
      <c r="P41" s="54"/>
      <c r="Q41" s="55">
        <v>95</v>
      </c>
      <c r="R41" s="69"/>
      <c r="S41" s="56"/>
      <c r="T41" s="55">
        <v>100</v>
      </c>
      <c r="U41" s="69"/>
      <c r="V41" s="54"/>
      <c r="W41" s="55">
        <v>85</v>
      </c>
      <c r="X41" s="69"/>
      <c r="Y41" s="56"/>
      <c r="Z41" s="55">
        <v>100</v>
      </c>
      <c r="AA41" s="69"/>
      <c r="AB41" s="57">
        <f t="shared" si="6"/>
        <v>680.55555555555566</v>
      </c>
      <c r="AC41" s="58">
        <f t="shared" si="6"/>
        <v>0</v>
      </c>
      <c r="AD41" s="59">
        <f t="shared" si="5"/>
        <v>680.55555555555566</v>
      </c>
      <c r="AE41" s="60">
        <f t="shared" si="3"/>
        <v>436.61277777777786</v>
      </c>
    </row>
    <row r="42" spans="1:31" x14ac:dyDescent="0.25">
      <c r="A42" s="67">
        <v>38</v>
      </c>
      <c r="B42" s="68" t="s">
        <v>124</v>
      </c>
      <c r="C42" s="67" t="s">
        <v>428</v>
      </c>
      <c r="D42" s="67">
        <v>118</v>
      </c>
      <c r="E42" s="68" t="s">
        <v>188</v>
      </c>
      <c r="F42" s="68" t="s">
        <v>71</v>
      </c>
      <c r="G42" s="72">
        <v>79.930000000000007</v>
      </c>
      <c r="H42" s="72">
        <v>86.82</v>
      </c>
      <c r="I42" s="72">
        <v>0</v>
      </c>
      <c r="J42" s="54"/>
      <c r="K42" s="55">
        <v>70</v>
      </c>
      <c r="L42" s="69"/>
      <c r="M42" s="56"/>
      <c r="N42" s="55">
        <v>65</v>
      </c>
      <c r="O42" s="69"/>
      <c r="P42" s="54"/>
      <c r="Q42" s="55">
        <v>85</v>
      </c>
      <c r="R42" s="69"/>
      <c r="S42" s="56"/>
      <c r="T42" s="55">
        <v>80</v>
      </c>
      <c r="U42" s="69"/>
      <c r="V42" s="54"/>
      <c r="W42" s="55">
        <v>85</v>
      </c>
      <c r="X42" s="69"/>
      <c r="Y42" s="56"/>
      <c r="Z42" s="55">
        <v>95</v>
      </c>
      <c r="AA42" s="69"/>
      <c r="AB42" s="57">
        <f t="shared" si="6"/>
        <v>544.44444444444434</v>
      </c>
      <c r="AC42" s="58">
        <f t="shared" si="6"/>
        <v>0</v>
      </c>
      <c r="AD42" s="59">
        <f t="shared" si="5"/>
        <v>544.44444444444434</v>
      </c>
      <c r="AE42" s="60">
        <f t="shared" si="3"/>
        <v>355.59722222222217</v>
      </c>
    </row>
    <row r="43" spans="1:31" x14ac:dyDescent="0.25">
      <c r="A43" s="67">
        <v>39</v>
      </c>
      <c r="B43" s="68" t="s">
        <v>124</v>
      </c>
      <c r="C43" s="67" t="s">
        <v>428</v>
      </c>
      <c r="D43" s="67">
        <v>4</v>
      </c>
      <c r="E43" s="68" t="s">
        <v>445</v>
      </c>
      <c r="F43" s="68" t="s">
        <v>446</v>
      </c>
      <c r="G43" s="72">
        <v>71.11</v>
      </c>
      <c r="H43" s="72">
        <v>85.29</v>
      </c>
      <c r="I43" s="72">
        <v>0</v>
      </c>
      <c r="J43" s="54"/>
      <c r="K43" s="55">
        <v>55</v>
      </c>
      <c r="L43" s="69"/>
      <c r="M43" s="56"/>
      <c r="N43" s="55">
        <v>30</v>
      </c>
      <c r="O43" s="69"/>
      <c r="P43" s="54"/>
      <c r="Q43" s="55">
        <v>55</v>
      </c>
      <c r="R43" s="69"/>
      <c r="S43" s="56"/>
      <c r="T43" s="55">
        <v>60</v>
      </c>
      <c r="U43" s="69"/>
      <c r="V43" s="54"/>
      <c r="W43" s="55">
        <v>60</v>
      </c>
      <c r="X43" s="69"/>
      <c r="Y43" s="56"/>
      <c r="Z43" s="55">
        <v>90</v>
      </c>
      <c r="AA43" s="69"/>
      <c r="AB43" s="57">
        <f t="shared" si="6"/>
        <v>381.11111111111109</v>
      </c>
      <c r="AC43" s="58">
        <f t="shared" si="6"/>
        <v>0</v>
      </c>
      <c r="AD43" s="59">
        <f t="shared" si="5"/>
        <v>381.11111111111109</v>
      </c>
      <c r="AE43" s="60">
        <f t="shared" si="3"/>
        <v>268.75555555555553</v>
      </c>
    </row>
    <row r="44" spans="1:31" x14ac:dyDescent="0.25">
      <c r="A44" s="67">
        <v>40</v>
      </c>
      <c r="B44" s="68" t="s">
        <v>124</v>
      </c>
      <c r="C44" s="67" t="s">
        <v>428</v>
      </c>
      <c r="D44" s="67">
        <v>337</v>
      </c>
      <c r="E44" s="68" t="s">
        <v>447</v>
      </c>
      <c r="F44" s="68" t="s">
        <v>448</v>
      </c>
      <c r="G44" s="72">
        <v>76.33</v>
      </c>
      <c r="H44" s="72">
        <v>87.17</v>
      </c>
      <c r="I44" s="72">
        <v>0</v>
      </c>
      <c r="J44" s="54"/>
      <c r="K44" s="55">
        <v>65</v>
      </c>
      <c r="L44" s="69"/>
      <c r="M44" s="56"/>
      <c r="N44" s="55">
        <v>45</v>
      </c>
      <c r="O44" s="69"/>
      <c r="P44" s="54"/>
      <c r="Q44" s="55">
        <v>60</v>
      </c>
      <c r="R44" s="69"/>
      <c r="S44" s="56"/>
      <c r="T44" s="55">
        <v>75</v>
      </c>
      <c r="U44" s="69"/>
      <c r="V44" s="54"/>
      <c r="W44" s="55">
        <v>65</v>
      </c>
      <c r="X44" s="69"/>
      <c r="Y44" s="56"/>
      <c r="Z44" s="55">
        <v>90</v>
      </c>
      <c r="AA44" s="69"/>
      <c r="AB44" s="57">
        <f t="shared" si="6"/>
        <v>443.33333333333331</v>
      </c>
      <c r="AC44" s="58">
        <f t="shared" si="6"/>
        <v>0</v>
      </c>
      <c r="AD44" s="59">
        <f t="shared" si="5"/>
        <v>443.33333333333331</v>
      </c>
      <c r="AE44" s="60">
        <f t="shared" si="3"/>
        <v>303.41666666666663</v>
      </c>
    </row>
    <row r="45" spans="1:31" x14ac:dyDescent="0.25">
      <c r="A45" s="67">
        <v>41</v>
      </c>
      <c r="B45" s="68" t="s">
        <v>124</v>
      </c>
      <c r="C45" s="67" t="s">
        <v>428</v>
      </c>
      <c r="D45" s="67">
        <v>400</v>
      </c>
      <c r="E45" s="68" t="s">
        <v>449</v>
      </c>
      <c r="F45" s="68" t="s">
        <v>450</v>
      </c>
      <c r="G45" s="72">
        <v>84.55</v>
      </c>
      <c r="H45" s="72">
        <v>90.59</v>
      </c>
      <c r="I45" s="72">
        <v>0</v>
      </c>
      <c r="J45" s="54"/>
      <c r="K45" s="55">
        <v>80</v>
      </c>
      <c r="L45" s="69"/>
      <c r="M45" s="56"/>
      <c r="N45" s="55">
        <v>80</v>
      </c>
      <c r="O45" s="69"/>
      <c r="P45" s="54"/>
      <c r="Q45" s="55">
        <v>85</v>
      </c>
      <c r="R45" s="69"/>
      <c r="S45" s="56"/>
      <c r="T45" s="55">
        <v>100</v>
      </c>
      <c r="U45" s="69"/>
      <c r="V45" s="54"/>
      <c r="W45" s="55">
        <v>55</v>
      </c>
      <c r="X45" s="69"/>
      <c r="Y45" s="56"/>
      <c r="Z45" s="55">
        <v>85</v>
      </c>
      <c r="AA45" s="69"/>
      <c r="AB45" s="57">
        <f t="shared" si="6"/>
        <v>567.77777777777783</v>
      </c>
      <c r="AC45" s="58">
        <f t="shared" si="6"/>
        <v>0</v>
      </c>
      <c r="AD45" s="59">
        <f t="shared" si="5"/>
        <v>567.77777777777783</v>
      </c>
      <c r="AE45" s="60">
        <f t="shared" si="3"/>
        <v>371.45888888888891</v>
      </c>
    </row>
    <row r="46" spans="1:31" x14ac:dyDescent="0.25">
      <c r="A46" s="67">
        <v>42</v>
      </c>
      <c r="B46" s="68" t="s">
        <v>124</v>
      </c>
      <c r="C46" s="67" t="s">
        <v>428</v>
      </c>
      <c r="D46" s="67">
        <v>294</v>
      </c>
      <c r="E46" s="68" t="s">
        <v>157</v>
      </c>
      <c r="F46" s="68" t="s">
        <v>194</v>
      </c>
      <c r="G46" s="72">
        <v>69.73</v>
      </c>
      <c r="H46" s="72">
        <v>72.34</v>
      </c>
      <c r="I46" s="72">
        <v>0</v>
      </c>
      <c r="J46" s="54"/>
      <c r="K46" s="55">
        <v>55</v>
      </c>
      <c r="L46" s="69"/>
      <c r="M46" s="56"/>
      <c r="N46" s="55">
        <v>35</v>
      </c>
      <c r="O46" s="69"/>
      <c r="P46" s="54"/>
      <c r="Q46" s="55">
        <v>40</v>
      </c>
      <c r="R46" s="69"/>
      <c r="S46" s="56"/>
      <c r="T46" s="55">
        <v>55</v>
      </c>
      <c r="U46" s="69"/>
      <c r="V46" s="54"/>
      <c r="W46" s="55">
        <v>40</v>
      </c>
      <c r="X46" s="69"/>
      <c r="Y46" s="56"/>
      <c r="Z46" s="55">
        <v>70</v>
      </c>
      <c r="AA46" s="69"/>
      <c r="AB46" s="57">
        <f t="shared" si="6"/>
        <v>330.55555555555554</v>
      </c>
      <c r="AC46" s="58">
        <f t="shared" si="6"/>
        <v>0</v>
      </c>
      <c r="AD46" s="59">
        <f t="shared" si="5"/>
        <v>330.55555555555554</v>
      </c>
      <c r="AE46" s="60">
        <f t="shared" si="3"/>
        <v>236.31277777777777</v>
      </c>
    </row>
    <row r="47" spans="1:31" x14ac:dyDescent="0.25">
      <c r="A47" s="67">
        <v>43</v>
      </c>
      <c r="B47" s="68" t="s">
        <v>124</v>
      </c>
      <c r="C47" s="67" t="s">
        <v>428</v>
      </c>
      <c r="D47" s="67">
        <v>399</v>
      </c>
      <c r="E47" s="68" t="s">
        <v>451</v>
      </c>
      <c r="F47" s="68" t="s">
        <v>450</v>
      </c>
      <c r="G47" s="72">
        <v>82.59</v>
      </c>
      <c r="H47" s="72">
        <v>94.52</v>
      </c>
      <c r="I47" s="72">
        <v>0</v>
      </c>
      <c r="J47" s="54"/>
      <c r="K47" s="55">
        <v>70</v>
      </c>
      <c r="L47" s="69"/>
      <c r="M47" s="56"/>
      <c r="N47" s="55">
        <v>80</v>
      </c>
      <c r="O47" s="69"/>
      <c r="P47" s="54"/>
      <c r="Q47" s="55">
        <v>65</v>
      </c>
      <c r="R47" s="69"/>
      <c r="S47" s="56"/>
      <c r="T47" s="55">
        <v>100</v>
      </c>
      <c r="U47" s="69"/>
      <c r="V47" s="54"/>
      <c r="W47" s="55">
        <v>55</v>
      </c>
      <c r="X47" s="69"/>
      <c r="Y47" s="56"/>
      <c r="Z47" s="55">
        <v>100</v>
      </c>
      <c r="AA47" s="69"/>
      <c r="AB47" s="57">
        <f t="shared" si="6"/>
        <v>532.77777777777783</v>
      </c>
      <c r="AC47" s="58">
        <f t="shared" si="6"/>
        <v>0</v>
      </c>
      <c r="AD47" s="59">
        <f t="shared" si="5"/>
        <v>532.77777777777783</v>
      </c>
      <c r="AE47" s="60">
        <f t="shared" si="3"/>
        <v>354.94388888888892</v>
      </c>
    </row>
    <row r="48" spans="1:31" x14ac:dyDescent="0.25">
      <c r="A48" s="67">
        <v>44</v>
      </c>
      <c r="B48" s="68" t="s">
        <v>124</v>
      </c>
      <c r="C48" s="67" t="s">
        <v>452</v>
      </c>
      <c r="D48" s="67">
        <v>98</v>
      </c>
      <c r="E48" s="68" t="s">
        <v>67</v>
      </c>
      <c r="F48" s="68" t="s">
        <v>143</v>
      </c>
      <c r="G48" s="72">
        <v>50.65</v>
      </c>
      <c r="H48" s="72">
        <v>59.78</v>
      </c>
      <c r="I48" s="72">
        <v>0</v>
      </c>
      <c r="J48" s="54"/>
      <c r="K48" s="55">
        <v>30</v>
      </c>
      <c r="L48" s="69"/>
      <c r="M48" s="56"/>
      <c r="N48" s="55">
        <v>20</v>
      </c>
      <c r="O48" s="69"/>
      <c r="P48" s="54"/>
      <c r="Q48" s="55">
        <v>40</v>
      </c>
      <c r="R48" s="69"/>
      <c r="S48" s="56"/>
      <c r="T48" s="55">
        <v>15</v>
      </c>
      <c r="U48" s="69"/>
      <c r="V48" s="54"/>
      <c r="W48" s="55">
        <v>35</v>
      </c>
      <c r="X48" s="69"/>
      <c r="Y48" s="56"/>
      <c r="Z48" s="55">
        <v>40</v>
      </c>
      <c r="AA48" s="69"/>
      <c r="AB48" s="57">
        <f t="shared" si="6"/>
        <v>210</v>
      </c>
      <c r="AC48" s="58">
        <f t="shared" si="6"/>
        <v>0</v>
      </c>
      <c r="AD48" s="59">
        <f t="shared" si="5"/>
        <v>210</v>
      </c>
      <c r="AE48" s="60">
        <f t="shared" si="3"/>
        <v>160.215</v>
      </c>
    </row>
    <row r="49" spans="1:31" x14ac:dyDescent="0.25">
      <c r="A49" s="67">
        <v>45</v>
      </c>
      <c r="B49" s="68" t="s">
        <v>124</v>
      </c>
      <c r="C49" s="67" t="s">
        <v>452</v>
      </c>
      <c r="D49" s="67">
        <v>104</v>
      </c>
      <c r="E49" s="68" t="s">
        <v>177</v>
      </c>
      <c r="F49" s="68" t="s">
        <v>424</v>
      </c>
      <c r="G49" s="72">
        <v>62.07</v>
      </c>
      <c r="H49" s="72">
        <v>70.94</v>
      </c>
      <c r="I49" s="72">
        <v>0</v>
      </c>
      <c r="J49" s="54"/>
      <c r="K49" s="55">
        <v>35</v>
      </c>
      <c r="L49" s="69"/>
      <c r="M49" s="56"/>
      <c r="N49" s="55">
        <v>20</v>
      </c>
      <c r="O49" s="69"/>
      <c r="P49" s="54"/>
      <c r="Q49" s="55">
        <v>45</v>
      </c>
      <c r="R49" s="69"/>
      <c r="S49" s="56"/>
      <c r="T49" s="55">
        <v>55</v>
      </c>
      <c r="U49" s="69"/>
      <c r="V49" s="54"/>
      <c r="W49" s="55">
        <v>50</v>
      </c>
      <c r="X49" s="69"/>
      <c r="Y49" s="56"/>
      <c r="Z49" s="55">
        <v>70</v>
      </c>
      <c r="AA49" s="69"/>
      <c r="AB49" s="57">
        <f t="shared" si="6"/>
        <v>291.66666666666663</v>
      </c>
      <c r="AC49" s="58">
        <f t="shared" si="6"/>
        <v>0</v>
      </c>
      <c r="AD49" s="59">
        <f t="shared" si="5"/>
        <v>291.66666666666663</v>
      </c>
      <c r="AE49" s="60">
        <f t="shared" si="3"/>
        <v>212.33833333333331</v>
      </c>
    </row>
    <row r="50" spans="1:31" x14ac:dyDescent="0.25">
      <c r="A50" s="67">
        <v>46</v>
      </c>
      <c r="B50" s="68" t="s">
        <v>124</v>
      </c>
      <c r="C50" s="67" t="s">
        <v>452</v>
      </c>
      <c r="D50" s="67">
        <v>108</v>
      </c>
      <c r="E50" s="68" t="s">
        <v>453</v>
      </c>
      <c r="F50" s="68" t="s">
        <v>117</v>
      </c>
      <c r="G50" s="72">
        <v>61.65</v>
      </c>
      <c r="H50" s="72">
        <v>64.25</v>
      </c>
      <c r="I50" s="72">
        <v>0</v>
      </c>
      <c r="J50" s="54"/>
      <c r="K50" s="55">
        <v>60</v>
      </c>
      <c r="L50" s="69"/>
      <c r="M50" s="56"/>
      <c r="N50" s="55">
        <v>15</v>
      </c>
      <c r="O50" s="69"/>
      <c r="P50" s="54"/>
      <c r="Q50" s="55">
        <v>35</v>
      </c>
      <c r="R50" s="69"/>
      <c r="S50" s="56"/>
      <c r="T50" s="55">
        <v>35</v>
      </c>
      <c r="U50" s="69"/>
      <c r="V50" s="54"/>
      <c r="W50" s="55">
        <v>35</v>
      </c>
      <c r="X50" s="69"/>
      <c r="Y50" s="56"/>
      <c r="Z50" s="55">
        <v>60</v>
      </c>
      <c r="AA50" s="69"/>
      <c r="AB50" s="57">
        <f t="shared" si="6"/>
        <v>272.22222222222217</v>
      </c>
      <c r="AC50" s="58">
        <f t="shared" si="6"/>
        <v>0</v>
      </c>
      <c r="AD50" s="59">
        <f t="shared" si="5"/>
        <v>272.22222222222217</v>
      </c>
      <c r="AE50" s="60">
        <f t="shared" si="3"/>
        <v>199.06111111111107</v>
      </c>
    </row>
    <row r="51" spans="1:31" x14ac:dyDescent="0.25">
      <c r="A51" s="67">
        <v>47</v>
      </c>
      <c r="B51" s="68" t="s">
        <v>124</v>
      </c>
      <c r="C51" s="67" t="s">
        <v>452</v>
      </c>
      <c r="D51" s="67">
        <v>6</v>
      </c>
      <c r="E51" s="68" t="s">
        <v>454</v>
      </c>
      <c r="F51" s="68" t="s">
        <v>455</v>
      </c>
      <c r="G51" s="72">
        <v>75.92</v>
      </c>
      <c r="H51" s="72">
        <v>88.88</v>
      </c>
      <c r="I51" s="72">
        <v>0</v>
      </c>
      <c r="J51" s="54"/>
      <c r="K51" s="55">
        <v>80</v>
      </c>
      <c r="L51" s="69"/>
      <c r="M51" s="56"/>
      <c r="N51" s="55">
        <v>50</v>
      </c>
      <c r="O51" s="69"/>
      <c r="P51" s="54"/>
      <c r="Q51" s="55">
        <v>70</v>
      </c>
      <c r="R51" s="69"/>
      <c r="S51" s="56"/>
      <c r="T51" s="55">
        <v>80</v>
      </c>
      <c r="U51" s="69"/>
      <c r="V51" s="54"/>
      <c r="W51" s="55">
        <v>55</v>
      </c>
      <c r="X51" s="69"/>
      <c r="Y51" s="56"/>
      <c r="Z51" s="55">
        <v>95</v>
      </c>
      <c r="AA51" s="69"/>
      <c r="AB51" s="57">
        <f t="shared" si="6"/>
        <v>489.99999999999994</v>
      </c>
      <c r="AC51" s="58">
        <f t="shared" si="6"/>
        <v>0</v>
      </c>
      <c r="AD51" s="59">
        <f t="shared" si="5"/>
        <v>489.99999999999994</v>
      </c>
      <c r="AE51" s="60">
        <f t="shared" si="3"/>
        <v>327.39999999999998</v>
      </c>
    </row>
    <row r="52" spans="1:31" x14ac:dyDescent="0.25">
      <c r="A52" s="67">
        <v>48</v>
      </c>
      <c r="B52" s="68" t="s">
        <v>124</v>
      </c>
      <c r="C52" s="67" t="s">
        <v>452</v>
      </c>
      <c r="D52" s="67">
        <v>256</v>
      </c>
      <c r="E52" s="68" t="s">
        <v>204</v>
      </c>
      <c r="F52" s="68" t="s">
        <v>163</v>
      </c>
      <c r="G52" s="72">
        <v>63.06</v>
      </c>
      <c r="H52" s="72">
        <v>65.56</v>
      </c>
      <c r="I52" s="72">
        <v>0</v>
      </c>
      <c r="J52" s="54"/>
      <c r="K52" s="55">
        <v>45</v>
      </c>
      <c r="L52" s="69"/>
      <c r="M52" s="56"/>
      <c r="N52" s="55">
        <v>30</v>
      </c>
      <c r="O52" s="69"/>
      <c r="P52" s="54"/>
      <c r="Q52" s="55">
        <v>30</v>
      </c>
      <c r="R52" s="69"/>
      <c r="S52" s="56"/>
      <c r="T52" s="55">
        <v>50</v>
      </c>
      <c r="U52" s="69"/>
      <c r="V52" s="54"/>
      <c r="W52" s="55">
        <v>70</v>
      </c>
      <c r="X52" s="69"/>
      <c r="Y52" s="56"/>
      <c r="Z52" s="55">
        <v>60</v>
      </c>
      <c r="AA52" s="69"/>
      <c r="AB52" s="57">
        <f t="shared" si="6"/>
        <v>303.33333333333337</v>
      </c>
      <c r="AC52" s="58">
        <f t="shared" si="6"/>
        <v>0</v>
      </c>
      <c r="AD52" s="59">
        <f t="shared" si="5"/>
        <v>303.33333333333337</v>
      </c>
      <c r="AE52" s="60">
        <f t="shared" si="3"/>
        <v>215.97666666666669</v>
      </c>
    </row>
    <row r="53" spans="1:31" x14ac:dyDescent="0.25">
      <c r="A53" s="67">
        <v>49</v>
      </c>
      <c r="B53" s="68" t="s">
        <v>124</v>
      </c>
      <c r="C53" s="67" t="s">
        <v>452</v>
      </c>
      <c r="D53" s="67">
        <v>143</v>
      </c>
      <c r="E53" s="68" t="s">
        <v>456</v>
      </c>
      <c r="F53" s="68" t="s">
        <v>45</v>
      </c>
      <c r="G53" s="72">
        <v>69.38</v>
      </c>
      <c r="H53" s="72">
        <v>73.14</v>
      </c>
      <c r="I53" s="72">
        <v>0</v>
      </c>
      <c r="J53" s="54"/>
      <c r="K53" s="55">
        <v>55</v>
      </c>
      <c r="L53" s="69"/>
      <c r="M53" s="56"/>
      <c r="N53" s="55">
        <v>25</v>
      </c>
      <c r="O53" s="69"/>
      <c r="P53" s="54"/>
      <c r="Q53" s="55">
        <v>50</v>
      </c>
      <c r="R53" s="69"/>
      <c r="S53" s="56"/>
      <c r="T53" s="55">
        <v>45</v>
      </c>
      <c r="U53" s="69"/>
      <c r="V53" s="54"/>
      <c r="W53" s="55">
        <v>40</v>
      </c>
      <c r="X53" s="69"/>
      <c r="Y53" s="56"/>
      <c r="Z53" s="55">
        <v>85</v>
      </c>
      <c r="AA53" s="69"/>
      <c r="AB53" s="57">
        <f t="shared" si="6"/>
        <v>334.44444444444446</v>
      </c>
      <c r="AC53" s="58">
        <f t="shared" si="6"/>
        <v>0</v>
      </c>
      <c r="AD53" s="59">
        <f t="shared" si="5"/>
        <v>334.44444444444446</v>
      </c>
      <c r="AE53" s="60">
        <f t="shared" si="3"/>
        <v>238.48222222222222</v>
      </c>
    </row>
    <row r="54" spans="1:31" x14ac:dyDescent="0.25">
      <c r="A54" s="67">
        <v>50</v>
      </c>
      <c r="B54" s="68" t="s">
        <v>124</v>
      </c>
      <c r="C54" s="67" t="s">
        <v>452</v>
      </c>
      <c r="D54" s="67">
        <v>252</v>
      </c>
      <c r="E54" s="68" t="s">
        <v>457</v>
      </c>
      <c r="F54" s="68" t="s">
        <v>146</v>
      </c>
      <c r="G54" s="72">
        <v>76.33</v>
      </c>
      <c r="H54" s="72">
        <v>79.400000000000006</v>
      </c>
      <c r="I54" s="72">
        <v>0</v>
      </c>
      <c r="J54" s="54"/>
      <c r="K54" s="55">
        <v>60</v>
      </c>
      <c r="L54" s="69"/>
      <c r="M54" s="56"/>
      <c r="N54" s="55">
        <v>60</v>
      </c>
      <c r="O54" s="69"/>
      <c r="P54" s="54"/>
      <c r="Q54" s="55">
        <v>75</v>
      </c>
      <c r="R54" s="69"/>
      <c r="S54" s="56"/>
      <c r="T54" s="55">
        <v>75</v>
      </c>
      <c r="U54" s="69"/>
      <c r="V54" s="54"/>
      <c r="W54" s="55">
        <v>45</v>
      </c>
      <c r="X54" s="69"/>
      <c r="Y54" s="56"/>
      <c r="Z54" s="55">
        <v>80</v>
      </c>
      <c r="AA54" s="69"/>
      <c r="AB54" s="57">
        <f t="shared" si="6"/>
        <v>458.88888888888891</v>
      </c>
      <c r="AC54" s="58">
        <f t="shared" si="6"/>
        <v>0</v>
      </c>
      <c r="AD54" s="59">
        <f t="shared" si="5"/>
        <v>458.88888888888891</v>
      </c>
      <c r="AE54" s="60">
        <f t="shared" si="3"/>
        <v>307.30944444444447</v>
      </c>
    </row>
    <row r="55" spans="1:31" x14ac:dyDescent="0.25">
      <c r="A55" s="67">
        <v>51</v>
      </c>
      <c r="B55" s="68" t="s">
        <v>124</v>
      </c>
      <c r="C55" s="67" t="s">
        <v>452</v>
      </c>
      <c r="D55" s="67">
        <v>235</v>
      </c>
      <c r="E55" s="68" t="s">
        <v>73</v>
      </c>
      <c r="F55" s="68" t="s">
        <v>131</v>
      </c>
      <c r="G55" s="72">
        <v>61.91</v>
      </c>
      <c r="H55" s="72">
        <v>67.41</v>
      </c>
      <c r="I55" s="72">
        <v>0</v>
      </c>
      <c r="J55" s="54"/>
      <c r="K55" s="55">
        <v>50</v>
      </c>
      <c r="L55" s="69"/>
      <c r="M55" s="56"/>
      <c r="N55" s="55">
        <v>70</v>
      </c>
      <c r="O55" s="69"/>
      <c r="P55" s="54"/>
      <c r="Q55" s="55">
        <v>30</v>
      </c>
      <c r="R55" s="69"/>
      <c r="S55" s="56"/>
      <c r="T55" s="55">
        <v>50</v>
      </c>
      <c r="U55" s="69"/>
      <c r="V55" s="54"/>
      <c r="W55" s="55">
        <v>25</v>
      </c>
      <c r="X55" s="69"/>
      <c r="Y55" s="56"/>
      <c r="Z55" s="55">
        <v>55</v>
      </c>
      <c r="AA55" s="69"/>
      <c r="AB55" s="57">
        <f t="shared" si="6"/>
        <v>334.44444444444446</v>
      </c>
      <c r="AC55" s="58">
        <f t="shared" si="6"/>
        <v>0</v>
      </c>
      <c r="AD55" s="59">
        <f t="shared" si="5"/>
        <v>334.44444444444446</v>
      </c>
      <c r="AE55" s="60">
        <f t="shared" si="3"/>
        <v>231.88222222222223</v>
      </c>
    </row>
    <row r="56" spans="1:31" x14ac:dyDescent="0.25">
      <c r="A56" s="67">
        <v>52</v>
      </c>
      <c r="B56" s="68" t="s">
        <v>124</v>
      </c>
      <c r="C56" s="67" t="s">
        <v>452</v>
      </c>
      <c r="D56" s="67">
        <v>32</v>
      </c>
      <c r="E56" s="68" t="s">
        <v>35</v>
      </c>
      <c r="F56" s="68" t="s">
        <v>175</v>
      </c>
      <c r="G56" s="72">
        <v>53.13</v>
      </c>
      <c r="H56" s="72">
        <v>60.68</v>
      </c>
      <c r="I56" s="72">
        <v>0</v>
      </c>
      <c r="J56" s="54"/>
      <c r="K56" s="55">
        <v>20</v>
      </c>
      <c r="L56" s="69"/>
      <c r="M56" s="56"/>
      <c r="N56" s="55">
        <v>25</v>
      </c>
      <c r="O56" s="69"/>
      <c r="P56" s="54"/>
      <c r="Q56" s="55">
        <v>35</v>
      </c>
      <c r="R56" s="69"/>
      <c r="S56" s="56"/>
      <c r="T56" s="55">
        <v>30</v>
      </c>
      <c r="U56" s="69"/>
      <c r="V56" s="54"/>
      <c r="W56" s="55">
        <v>25</v>
      </c>
      <c r="X56" s="69"/>
      <c r="Y56" s="56"/>
      <c r="Z56" s="55">
        <v>30</v>
      </c>
      <c r="AA56" s="69"/>
      <c r="AB56" s="57">
        <f t="shared" si="6"/>
        <v>190.55555555555554</v>
      </c>
      <c r="AC56" s="58">
        <f t="shared" si="6"/>
        <v>0</v>
      </c>
      <c r="AD56" s="59">
        <f t="shared" si="5"/>
        <v>190.55555555555554</v>
      </c>
      <c r="AE56" s="60">
        <f t="shared" si="3"/>
        <v>152.18277777777777</v>
      </c>
    </row>
    <row r="57" spans="1:31" x14ac:dyDescent="0.25">
      <c r="A57" s="67">
        <v>53</v>
      </c>
      <c r="B57" s="68" t="s">
        <v>124</v>
      </c>
      <c r="C57" s="67" t="s">
        <v>452</v>
      </c>
      <c r="D57" s="67">
        <v>945</v>
      </c>
      <c r="E57" s="68" t="s">
        <v>458</v>
      </c>
      <c r="F57" s="68" t="s">
        <v>100</v>
      </c>
      <c r="G57" s="72">
        <v>72.94</v>
      </c>
      <c r="H57" s="72">
        <v>79.459999999999994</v>
      </c>
      <c r="I57" s="72">
        <v>0</v>
      </c>
      <c r="J57" s="54"/>
      <c r="K57" s="55">
        <v>65</v>
      </c>
      <c r="L57" s="69"/>
      <c r="M57" s="56"/>
      <c r="N57" s="55">
        <v>65</v>
      </c>
      <c r="O57" s="69"/>
      <c r="P57" s="54"/>
      <c r="Q57" s="55">
        <v>65</v>
      </c>
      <c r="R57" s="69"/>
      <c r="S57" s="56"/>
      <c r="T57" s="55">
        <v>70</v>
      </c>
      <c r="U57" s="69"/>
      <c r="V57" s="54"/>
      <c r="W57" s="55">
        <v>65</v>
      </c>
      <c r="X57" s="69"/>
      <c r="Y57" s="56"/>
      <c r="Z57" s="55">
        <v>85</v>
      </c>
      <c r="AA57" s="69"/>
      <c r="AB57" s="57">
        <f t="shared" si="6"/>
        <v>474.4444444444444</v>
      </c>
      <c r="AC57" s="58">
        <f t="shared" si="6"/>
        <v>0</v>
      </c>
      <c r="AD57" s="59">
        <f t="shared" si="5"/>
        <v>474.4444444444444</v>
      </c>
      <c r="AE57" s="60">
        <f t="shared" si="3"/>
        <v>313.42222222222222</v>
      </c>
    </row>
    <row r="58" spans="1:31" x14ac:dyDescent="0.25">
      <c r="A58" s="67">
        <v>54</v>
      </c>
      <c r="B58" s="68" t="s">
        <v>124</v>
      </c>
      <c r="C58" s="67" t="s">
        <v>452</v>
      </c>
      <c r="D58" s="67">
        <v>25</v>
      </c>
      <c r="E58" s="68" t="s">
        <v>459</v>
      </c>
      <c r="F58" s="68" t="s">
        <v>130</v>
      </c>
      <c r="G58" s="72">
        <v>52.66</v>
      </c>
      <c r="H58" s="72">
        <v>61.48</v>
      </c>
      <c r="I58" s="72">
        <v>0</v>
      </c>
      <c r="J58" s="54"/>
      <c r="K58" s="55">
        <v>25</v>
      </c>
      <c r="L58" s="69"/>
      <c r="M58" s="56"/>
      <c r="N58" s="55">
        <v>35</v>
      </c>
      <c r="O58" s="69"/>
      <c r="P58" s="54"/>
      <c r="Q58" s="55">
        <v>50</v>
      </c>
      <c r="R58" s="69"/>
      <c r="S58" s="56"/>
      <c r="T58" s="55">
        <v>20</v>
      </c>
      <c r="U58" s="69"/>
      <c r="V58" s="54"/>
      <c r="W58" s="55">
        <v>35</v>
      </c>
      <c r="X58" s="69"/>
      <c r="Y58" s="56"/>
      <c r="Z58" s="55">
        <v>30</v>
      </c>
      <c r="AA58" s="69"/>
      <c r="AB58" s="57">
        <f>(((K58*4)+(N58*4)+(Q58*4)+(T58*2)+(Z58*2))/16)/100*700</f>
        <v>236.25000000000003</v>
      </c>
      <c r="AC58" s="58">
        <f>(((L58*4)+(O58*4)+(R58*4)+(U58*2)+(AA58*2))/16)/100*700</f>
        <v>0</v>
      </c>
      <c r="AD58" s="59">
        <f t="shared" si="5"/>
        <v>236.25000000000003</v>
      </c>
      <c r="AE58" s="60">
        <f t="shared" si="3"/>
        <v>175.19499999999999</v>
      </c>
    </row>
    <row r="59" spans="1:31" x14ac:dyDescent="0.25">
      <c r="A59" s="67">
        <v>55</v>
      </c>
      <c r="B59" s="68" t="s">
        <v>124</v>
      </c>
      <c r="C59" s="67" t="s">
        <v>452</v>
      </c>
      <c r="D59" s="67">
        <v>219</v>
      </c>
      <c r="E59" s="68" t="s">
        <v>154</v>
      </c>
      <c r="F59" s="68" t="s">
        <v>198</v>
      </c>
      <c r="G59" s="72">
        <v>57.22</v>
      </c>
      <c r="H59" s="72">
        <v>61.31</v>
      </c>
      <c r="I59" s="72">
        <v>0</v>
      </c>
      <c r="J59" s="54"/>
      <c r="K59" s="55">
        <v>30</v>
      </c>
      <c r="L59" s="69"/>
      <c r="M59" s="56"/>
      <c r="N59" s="55">
        <v>40</v>
      </c>
      <c r="O59" s="69"/>
      <c r="P59" s="54"/>
      <c r="Q59" s="55">
        <v>25</v>
      </c>
      <c r="R59" s="69"/>
      <c r="S59" s="56"/>
      <c r="T59" s="55">
        <v>45</v>
      </c>
      <c r="U59" s="69"/>
      <c r="V59" s="54"/>
      <c r="W59" s="55">
        <v>45</v>
      </c>
      <c r="X59" s="69"/>
      <c r="Y59" s="56"/>
      <c r="Z59" s="55">
        <v>20</v>
      </c>
      <c r="AA59" s="69"/>
      <c r="AB59" s="57">
        <f t="shared" si="6"/>
        <v>233.33333333333337</v>
      </c>
      <c r="AC59" s="58">
        <f t="shared" si="6"/>
        <v>0</v>
      </c>
      <c r="AD59" s="59">
        <f t="shared" si="5"/>
        <v>233.33333333333337</v>
      </c>
      <c r="AE59" s="60">
        <f t="shared" si="3"/>
        <v>175.93166666666667</v>
      </c>
    </row>
    <row r="60" spans="1:31" x14ac:dyDescent="0.25">
      <c r="A60" s="67">
        <v>56</v>
      </c>
      <c r="B60" s="68" t="s">
        <v>124</v>
      </c>
      <c r="C60" s="67" t="s">
        <v>452</v>
      </c>
      <c r="D60" s="67">
        <v>228</v>
      </c>
      <c r="E60" s="68" t="s">
        <v>46</v>
      </c>
      <c r="F60" s="68" t="s">
        <v>163</v>
      </c>
      <c r="G60" s="72">
        <v>65.22</v>
      </c>
      <c r="H60" s="72">
        <v>76.709999999999994</v>
      </c>
      <c r="I60" s="72">
        <v>0</v>
      </c>
      <c r="J60" s="54"/>
      <c r="K60" s="55">
        <v>60</v>
      </c>
      <c r="L60" s="69"/>
      <c r="M60" s="56"/>
      <c r="N60" s="55">
        <v>45</v>
      </c>
      <c r="O60" s="69"/>
      <c r="P60" s="54"/>
      <c r="Q60" s="55">
        <v>50</v>
      </c>
      <c r="R60" s="69"/>
      <c r="S60" s="56"/>
      <c r="T60" s="55">
        <v>55</v>
      </c>
      <c r="U60" s="69"/>
      <c r="V60" s="54"/>
      <c r="W60" s="55">
        <v>55</v>
      </c>
      <c r="X60" s="69"/>
      <c r="Y60" s="56"/>
      <c r="Z60" s="55">
        <v>80</v>
      </c>
      <c r="AA60" s="69"/>
      <c r="AB60" s="57">
        <f t="shared" si="6"/>
        <v>388.88888888888891</v>
      </c>
      <c r="AC60" s="58">
        <f t="shared" si="6"/>
        <v>0</v>
      </c>
      <c r="AD60" s="59">
        <f t="shared" si="5"/>
        <v>388.88888888888891</v>
      </c>
      <c r="AE60" s="60">
        <f t="shared" si="3"/>
        <v>265.40944444444449</v>
      </c>
    </row>
    <row r="61" spans="1:31" x14ac:dyDescent="0.25">
      <c r="A61" s="67">
        <v>57</v>
      </c>
      <c r="B61" s="68" t="s">
        <v>124</v>
      </c>
      <c r="C61" s="67" t="s">
        <v>452</v>
      </c>
      <c r="D61" s="67">
        <v>120</v>
      </c>
      <c r="E61" s="68" t="s">
        <v>460</v>
      </c>
      <c r="F61" s="68" t="s">
        <v>158</v>
      </c>
      <c r="G61" s="72">
        <v>58.57</v>
      </c>
      <c r="H61" s="72">
        <v>61.76</v>
      </c>
      <c r="I61" s="72">
        <v>0</v>
      </c>
      <c r="J61" s="54"/>
      <c r="K61" s="55">
        <v>65</v>
      </c>
      <c r="L61" s="69"/>
      <c r="M61" s="56"/>
      <c r="N61" s="55">
        <v>35</v>
      </c>
      <c r="O61" s="69"/>
      <c r="P61" s="54"/>
      <c r="Q61" s="55">
        <v>50</v>
      </c>
      <c r="R61" s="69"/>
      <c r="S61" s="56"/>
      <c r="T61" s="55">
        <v>55</v>
      </c>
      <c r="U61" s="69"/>
      <c r="V61" s="54"/>
      <c r="W61" s="55">
        <v>20</v>
      </c>
      <c r="X61" s="69"/>
      <c r="Y61" s="56"/>
      <c r="Z61" s="55">
        <v>75</v>
      </c>
      <c r="AA61" s="69"/>
      <c r="AB61" s="57">
        <f t="shared" si="6"/>
        <v>350</v>
      </c>
      <c r="AC61" s="58">
        <f t="shared" si="6"/>
        <v>0</v>
      </c>
      <c r="AD61" s="59">
        <f t="shared" si="5"/>
        <v>350</v>
      </c>
      <c r="AE61" s="60">
        <f t="shared" si="3"/>
        <v>235.16499999999999</v>
      </c>
    </row>
    <row r="62" spans="1:31" x14ac:dyDescent="0.25">
      <c r="A62" s="67">
        <v>58</v>
      </c>
      <c r="B62" s="68" t="s">
        <v>124</v>
      </c>
      <c r="C62" s="67" t="s">
        <v>452</v>
      </c>
      <c r="D62" s="67">
        <v>169</v>
      </c>
      <c r="E62" s="68" t="s">
        <v>48</v>
      </c>
      <c r="F62" s="68" t="s">
        <v>117</v>
      </c>
      <c r="G62" s="72">
        <v>79.709999999999994</v>
      </c>
      <c r="H62" s="72">
        <v>89.67</v>
      </c>
      <c r="I62" s="72">
        <v>0</v>
      </c>
      <c r="J62" s="54"/>
      <c r="K62" s="55">
        <v>75</v>
      </c>
      <c r="L62" s="69"/>
      <c r="M62" s="56"/>
      <c r="N62" s="55">
        <v>70</v>
      </c>
      <c r="O62" s="69"/>
      <c r="P62" s="54"/>
      <c r="Q62" s="55">
        <v>75</v>
      </c>
      <c r="R62" s="69"/>
      <c r="S62" s="56"/>
      <c r="T62" s="55">
        <v>65</v>
      </c>
      <c r="U62" s="69"/>
      <c r="V62" s="54"/>
      <c r="W62" s="55">
        <v>85</v>
      </c>
      <c r="X62" s="69"/>
      <c r="Y62" s="56"/>
      <c r="Z62" s="55">
        <v>95</v>
      </c>
      <c r="AA62" s="69"/>
      <c r="AB62" s="57">
        <f t="shared" si="6"/>
        <v>532.77777777777783</v>
      </c>
      <c r="AC62" s="58">
        <f t="shared" si="6"/>
        <v>0</v>
      </c>
      <c r="AD62" s="59">
        <f t="shared" si="5"/>
        <v>532.77777777777783</v>
      </c>
      <c r="AE62" s="60">
        <f t="shared" si="3"/>
        <v>351.07888888888891</v>
      </c>
    </row>
    <row r="63" spans="1:31" x14ac:dyDescent="0.25">
      <c r="A63" s="67">
        <v>59</v>
      </c>
      <c r="B63" s="68" t="s">
        <v>124</v>
      </c>
      <c r="C63" s="67" t="s">
        <v>452</v>
      </c>
      <c r="D63" s="67">
        <v>248</v>
      </c>
      <c r="E63" s="68" t="s">
        <v>461</v>
      </c>
      <c r="F63" s="68" t="s">
        <v>218</v>
      </c>
      <c r="G63" s="72">
        <v>64.290000000000006</v>
      </c>
      <c r="H63" s="72">
        <v>73.8</v>
      </c>
      <c r="I63" s="72">
        <v>0</v>
      </c>
      <c r="J63" s="54"/>
      <c r="K63" s="55">
        <v>55</v>
      </c>
      <c r="L63" s="69"/>
      <c r="M63" s="56"/>
      <c r="N63" s="55">
        <v>60</v>
      </c>
      <c r="O63" s="69"/>
      <c r="P63" s="54"/>
      <c r="Q63" s="55">
        <v>55</v>
      </c>
      <c r="R63" s="69"/>
      <c r="S63" s="56"/>
      <c r="T63" s="55">
        <v>75</v>
      </c>
      <c r="U63" s="69"/>
      <c r="V63" s="54"/>
      <c r="W63" s="55">
        <v>55</v>
      </c>
      <c r="X63" s="69"/>
      <c r="Y63" s="56"/>
      <c r="Z63" s="55">
        <v>75</v>
      </c>
      <c r="AA63" s="69"/>
      <c r="AB63" s="57">
        <f t="shared" si="6"/>
        <v>423.88888888888891</v>
      </c>
      <c r="AC63" s="58">
        <f t="shared" si="6"/>
        <v>0</v>
      </c>
      <c r="AD63" s="59">
        <f t="shared" si="5"/>
        <v>423.88888888888891</v>
      </c>
      <c r="AE63" s="60">
        <f t="shared" si="3"/>
        <v>280.98944444444447</v>
      </c>
    </row>
    <row r="64" spans="1:31" x14ac:dyDescent="0.25">
      <c r="A64" s="67">
        <v>60</v>
      </c>
      <c r="B64" s="68" t="s">
        <v>124</v>
      </c>
      <c r="C64" s="67" t="s">
        <v>452</v>
      </c>
      <c r="D64" s="67">
        <v>180</v>
      </c>
      <c r="E64" s="68" t="s">
        <v>462</v>
      </c>
      <c r="F64" s="68" t="s">
        <v>43</v>
      </c>
      <c r="G64" s="72">
        <v>56.69</v>
      </c>
      <c r="H64" s="72">
        <v>62.75</v>
      </c>
      <c r="I64" s="72">
        <v>0</v>
      </c>
      <c r="J64" s="54"/>
      <c r="K64" s="55">
        <v>20</v>
      </c>
      <c r="L64" s="69"/>
      <c r="M64" s="56"/>
      <c r="N64" s="55">
        <v>20</v>
      </c>
      <c r="O64" s="69"/>
      <c r="P64" s="54"/>
      <c r="Q64" s="55">
        <v>35</v>
      </c>
      <c r="R64" s="69"/>
      <c r="S64" s="56"/>
      <c r="T64" s="55">
        <v>35</v>
      </c>
      <c r="U64" s="69"/>
      <c r="V64" s="54"/>
      <c r="W64" s="55">
        <v>20</v>
      </c>
      <c r="X64" s="69"/>
      <c r="Y64" s="56"/>
      <c r="Z64" s="55">
        <v>45</v>
      </c>
      <c r="AA64" s="69"/>
      <c r="AB64" s="57">
        <f t="shared" si="6"/>
        <v>194.44444444444446</v>
      </c>
      <c r="AC64" s="58">
        <f t="shared" si="6"/>
        <v>0</v>
      </c>
      <c r="AD64" s="59">
        <f t="shared" si="5"/>
        <v>194.44444444444446</v>
      </c>
      <c r="AE64" s="60">
        <f t="shared" si="3"/>
        <v>156.94222222222223</v>
      </c>
    </row>
    <row r="65" spans="1:31" x14ac:dyDescent="0.25">
      <c r="A65" s="67">
        <v>61</v>
      </c>
      <c r="B65" s="68" t="s">
        <v>124</v>
      </c>
      <c r="C65" s="67" t="s">
        <v>452</v>
      </c>
      <c r="D65" s="67">
        <v>127</v>
      </c>
      <c r="E65" s="68" t="s">
        <v>180</v>
      </c>
      <c r="F65" s="68" t="s">
        <v>463</v>
      </c>
      <c r="G65" s="72">
        <v>61.4</v>
      </c>
      <c r="H65" s="72">
        <v>63.15</v>
      </c>
      <c r="I65" s="72">
        <v>0</v>
      </c>
      <c r="J65" s="54"/>
      <c r="K65" s="55">
        <v>45</v>
      </c>
      <c r="L65" s="69"/>
      <c r="M65" s="56"/>
      <c r="N65" s="55">
        <v>15</v>
      </c>
      <c r="O65" s="69"/>
      <c r="P65" s="54"/>
      <c r="Q65" s="55">
        <v>60</v>
      </c>
      <c r="R65" s="69"/>
      <c r="S65" s="56"/>
      <c r="T65" s="55">
        <v>30</v>
      </c>
      <c r="U65" s="69"/>
      <c r="V65" s="54"/>
      <c r="W65" s="55">
        <v>25</v>
      </c>
      <c r="X65" s="69"/>
      <c r="Y65" s="56"/>
      <c r="Z65" s="55">
        <v>60</v>
      </c>
      <c r="AA65" s="69"/>
      <c r="AB65" s="57">
        <f t="shared" si="6"/>
        <v>276.11111111111109</v>
      </c>
      <c r="AC65" s="58">
        <f t="shared" si="6"/>
        <v>0</v>
      </c>
      <c r="AD65" s="59">
        <f t="shared" si="5"/>
        <v>276.11111111111109</v>
      </c>
      <c r="AE65" s="60">
        <f t="shared" si="3"/>
        <v>200.33055555555555</v>
      </c>
    </row>
    <row r="66" spans="1:31" x14ac:dyDescent="0.25">
      <c r="A66" s="67">
        <v>62</v>
      </c>
      <c r="B66" s="68" t="s">
        <v>124</v>
      </c>
      <c r="C66" s="67" t="s">
        <v>464</v>
      </c>
      <c r="D66" s="67">
        <v>102</v>
      </c>
      <c r="E66" s="68" t="s">
        <v>132</v>
      </c>
      <c r="F66" s="68" t="s">
        <v>465</v>
      </c>
      <c r="G66" s="72">
        <v>91.83</v>
      </c>
      <c r="H66" s="72">
        <v>95.62</v>
      </c>
      <c r="I66" s="72">
        <v>0</v>
      </c>
      <c r="J66" s="54"/>
      <c r="K66" s="55">
        <v>70</v>
      </c>
      <c r="L66" s="69"/>
      <c r="M66" s="56"/>
      <c r="N66" s="55">
        <v>100</v>
      </c>
      <c r="O66" s="69"/>
      <c r="P66" s="54"/>
      <c r="Q66" s="55">
        <v>75</v>
      </c>
      <c r="R66" s="69"/>
      <c r="S66" s="56"/>
      <c r="T66" s="55">
        <v>100</v>
      </c>
      <c r="U66" s="69"/>
      <c r="V66" s="54"/>
      <c r="W66" s="55">
        <v>90</v>
      </c>
      <c r="X66" s="69"/>
      <c r="Y66" s="56"/>
      <c r="Z66" s="55">
        <v>100</v>
      </c>
      <c r="AA66" s="69"/>
      <c r="AB66" s="57">
        <f t="shared" si="6"/>
        <v>606.66666666666674</v>
      </c>
      <c r="AC66" s="58">
        <f t="shared" si="6"/>
        <v>0</v>
      </c>
      <c r="AD66" s="59">
        <f t="shared" si="5"/>
        <v>606.66666666666674</v>
      </c>
      <c r="AE66" s="60">
        <f t="shared" si="3"/>
        <v>397.05833333333339</v>
      </c>
    </row>
    <row r="67" spans="1:31" x14ac:dyDescent="0.25">
      <c r="A67" s="67">
        <v>63</v>
      </c>
      <c r="B67" s="68" t="s">
        <v>124</v>
      </c>
      <c r="C67" s="67" t="s">
        <v>464</v>
      </c>
      <c r="D67" s="67">
        <v>126</v>
      </c>
      <c r="E67" s="68" t="s">
        <v>466</v>
      </c>
      <c r="F67" s="68" t="s">
        <v>467</v>
      </c>
      <c r="G67" s="72">
        <v>80.150000000000006</v>
      </c>
      <c r="H67" s="72">
        <v>85.36</v>
      </c>
      <c r="I67" s="72">
        <v>0</v>
      </c>
      <c r="J67" s="54"/>
      <c r="K67" s="55">
        <v>65</v>
      </c>
      <c r="L67" s="69"/>
      <c r="M67" s="56"/>
      <c r="N67" s="55">
        <v>65</v>
      </c>
      <c r="O67" s="69"/>
      <c r="P67" s="54"/>
      <c r="Q67" s="55">
        <v>90</v>
      </c>
      <c r="R67" s="69"/>
      <c r="S67" s="56"/>
      <c r="T67" s="55">
        <v>90</v>
      </c>
      <c r="U67" s="69"/>
      <c r="V67" s="54"/>
      <c r="W67" s="55">
        <v>80</v>
      </c>
      <c r="X67" s="69"/>
      <c r="Y67" s="56"/>
      <c r="Z67" s="55">
        <v>95</v>
      </c>
      <c r="AA67" s="69"/>
      <c r="AB67" s="57">
        <f t="shared" si="6"/>
        <v>548.33333333333337</v>
      </c>
      <c r="AC67" s="58">
        <f t="shared" si="6"/>
        <v>0</v>
      </c>
      <c r="AD67" s="59">
        <f t="shared" si="5"/>
        <v>548.33333333333337</v>
      </c>
      <c r="AE67" s="60">
        <f t="shared" si="3"/>
        <v>356.92166666666668</v>
      </c>
    </row>
    <row r="68" spans="1:31" x14ac:dyDescent="0.25">
      <c r="A68" s="67">
        <v>64</v>
      </c>
      <c r="B68" s="68" t="s">
        <v>124</v>
      </c>
      <c r="C68" s="67" t="s">
        <v>464</v>
      </c>
      <c r="D68" s="67">
        <v>106</v>
      </c>
      <c r="E68" s="68" t="s">
        <v>468</v>
      </c>
      <c r="F68" s="68" t="s">
        <v>193</v>
      </c>
      <c r="G68" s="72">
        <v>64.73</v>
      </c>
      <c r="H68" s="72">
        <v>72.67</v>
      </c>
      <c r="I68" s="72">
        <v>0</v>
      </c>
      <c r="J68" s="54"/>
      <c r="K68" s="55">
        <v>55</v>
      </c>
      <c r="L68" s="69"/>
      <c r="M68" s="56"/>
      <c r="N68" s="55">
        <v>40</v>
      </c>
      <c r="O68" s="69"/>
      <c r="P68" s="54"/>
      <c r="Q68" s="55">
        <v>50</v>
      </c>
      <c r="R68" s="69"/>
      <c r="S68" s="56"/>
      <c r="T68" s="55">
        <v>35</v>
      </c>
      <c r="U68" s="69"/>
      <c r="V68" s="54"/>
      <c r="W68" s="55">
        <v>50</v>
      </c>
      <c r="X68" s="69"/>
      <c r="Y68" s="56"/>
      <c r="Z68" s="55">
        <v>50</v>
      </c>
      <c r="AA68" s="69"/>
      <c r="AB68" s="57">
        <f t="shared" si="6"/>
        <v>330.55555555555554</v>
      </c>
      <c r="AC68" s="58">
        <f t="shared" si="6"/>
        <v>0</v>
      </c>
      <c r="AD68" s="59">
        <f t="shared" si="5"/>
        <v>330.55555555555554</v>
      </c>
      <c r="AE68" s="60">
        <f t="shared" si="3"/>
        <v>233.97777777777776</v>
      </c>
    </row>
    <row r="69" spans="1:31" x14ac:dyDescent="0.25">
      <c r="A69" s="67">
        <v>65</v>
      </c>
      <c r="B69" s="68" t="s">
        <v>124</v>
      </c>
      <c r="C69" s="67" t="s">
        <v>464</v>
      </c>
      <c r="D69" s="67">
        <v>30</v>
      </c>
      <c r="E69" s="68" t="s">
        <v>469</v>
      </c>
      <c r="F69" s="68" t="s">
        <v>103</v>
      </c>
      <c r="G69" s="72">
        <v>98.14</v>
      </c>
      <c r="H69" s="72">
        <v>99.71</v>
      </c>
      <c r="I69" s="72">
        <v>0</v>
      </c>
      <c r="J69" s="54"/>
      <c r="K69" s="55">
        <v>90</v>
      </c>
      <c r="L69" s="69"/>
      <c r="M69" s="56"/>
      <c r="N69" s="55">
        <v>100</v>
      </c>
      <c r="O69" s="69"/>
      <c r="P69" s="54"/>
      <c r="Q69" s="55">
        <v>95</v>
      </c>
      <c r="R69" s="69"/>
      <c r="S69" s="56"/>
      <c r="T69" s="55">
        <v>95</v>
      </c>
      <c r="U69" s="69"/>
      <c r="V69" s="54"/>
      <c r="W69" s="55">
        <v>95</v>
      </c>
      <c r="X69" s="69"/>
      <c r="Y69" s="56"/>
      <c r="Z69" s="55">
        <v>100</v>
      </c>
      <c r="AA69" s="69"/>
      <c r="AB69" s="57">
        <f t="shared" si="6"/>
        <v>668.88888888888891</v>
      </c>
      <c r="AC69" s="58">
        <f t="shared" si="6"/>
        <v>0</v>
      </c>
      <c r="AD69" s="59">
        <f t="shared" si="5"/>
        <v>668.88888888888891</v>
      </c>
      <c r="AE69" s="60">
        <f t="shared" si="3"/>
        <v>433.36944444444447</v>
      </c>
    </row>
    <row r="70" spans="1:31" x14ac:dyDescent="0.25">
      <c r="A70" s="67">
        <v>66</v>
      </c>
      <c r="B70" s="68" t="s">
        <v>124</v>
      </c>
      <c r="C70" s="67" t="s">
        <v>464</v>
      </c>
      <c r="D70" s="67">
        <v>325</v>
      </c>
      <c r="E70" s="68" t="s">
        <v>470</v>
      </c>
      <c r="F70" s="68" t="s">
        <v>59</v>
      </c>
      <c r="G70" s="72">
        <v>71.28</v>
      </c>
      <c r="H70" s="72">
        <v>79.010000000000005</v>
      </c>
      <c r="I70" s="72">
        <v>0</v>
      </c>
      <c r="J70" s="54"/>
      <c r="K70" s="55">
        <v>85</v>
      </c>
      <c r="L70" s="69"/>
      <c r="M70" s="56"/>
      <c r="N70" s="55">
        <v>55</v>
      </c>
      <c r="O70" s="69"/>
      <c r="P70" s="54"/>
      <c r="Q70" s="55">
        <v>60</v>
      </c>
      <c r="R70" s="69"/>
      <c r="S70" s="56"/>
      <c r="T70" s="55">
        <v>60</v>
      </c>
      <c r="U70" s="69"/>
      <c r="V70" s="54"/>
      <c r="W70" s="55">
        <v>35</v>
      </c>
      <c r="X70" s="69"/>
      <c r="Y70" s="56"/>
      <c r="Z70" s="55">
        <v>75</v>
      </c>
      <c r="AA70" s="69"/>
      <c r="AB70" s="57">
        <f t="shared" si="6"/>
        <v>443.33333333333331</v>
      </c>
      <c r="AC70" s="58">
        <f t="shared" si="6"/>
        <v>0</v>
      </c>
      <c r="AD70" s="59">
        <f t="shared" si="5"/>
        <v>443.33333333333331</v>
      </c>
      <c r="AE70" s="60">
        <f t="shared" si="3"/>
        <v>296.81166666666667</v>
      </c>
    </row>
    <row r="71" spans="1:31" x14ac:dyDescent="0.25">
      <c r="A71" s="67">
        <v>67</v>
      </c>
      <c r="B71" s="68" t="s">
        <v>124</v>
      </c>
      <c r="C71" s="67" t="s">
        <v>464</v>
      </c>
      <c r="D71" s="67">
        <v>31</v>
      </c>
      <c r="E71" s="68" t="s">
        <v>86</v>
      </c>
      <c r="F71" s="68" t="s">
        <v>471</v>
      </c>
      <c r="G71" s="72">
        <v>99.04</v>
      </c>
      <c r="H71" s="72">
        <v>99.8</v>
      </c>
      <c r="I71" s="72">
        <v>0</v>
      </c>
      <c r="J71" s="54"/>
      <c r="K71" s="55">
        <v>95</v>
      </c>
      <c r="L71" s="69"/>
      <c r="M71" s="56"/>
      <c r="N71" s="55">
        <v>100</v>
      </c>
      <c r="O71" s="69"/>
      <c r="P71" s="54"/>
      <c r="Q71" s="55">
        <v>100</v>
      </c>
      <c r="R71" s="69"/>
      <c r="S71" s="56"/>
      <c r="T71" s="55">
        <v>100</v>
      </c>
      <c r="U71" s="69"/>
      <c r="V71" s="54"/>
      <c r="W71" s="55">
        <v>100</v>
      </c>
      <c r="X71" s="69"/>
      <c r="Y71" s="56"/>
      <c r="Z71" s="55">
        <v>100</v>
      </c>
      <c r="AA71" s="69"/>
      <c r="AB71" s="57">
        <f t="shared" si="6"/>
        <v>692.22222222222217</v>
      </c>
      <c r="AC71" s="58">
        <f t="shared" si="6"/>
        <v>0</v>
      </c>
      <c r="AD71" s="59">
        <f t="shared" si="5"/>
        <v>692.22222222222217</v>
      </c>
      <c r="AE71" s="60">
        <f t="shared" si="3"/>
        <v>445.5311111111111</v>
      </c>
    </row>
    <row r="72" spans="1:31" x14ac:dyDescent="0.25">
      <c r="A72" s="67">
        <v>68</v>
      </c>
      <c r="B72" s="68" t="s">
        <v>124</v>
      </c>
      <c r="C72" s="67" t="s">
        <v>464</v>
      </c>
      <c r="D72" s="67">
        <v>229</v>
      </c>
      <c r="E72" s="68" t="s">
        <v>154</v>
      </c>
      <c r="F72" s="68" t="s">
        <v>150</v>
      </c>
      <c r="G72" s="72">
        <v>77.239999999999995</v>
      </c>
      <c r="H72" s="72">
        <v>85.12</v>
      </c>
      <c r="I72" s="72">
        <v>0</v>
      </c>
      <c r="J72" s="54"/>
      <c r="K72" s="55">
        <v>55</v>
      </c>
      <c r="L72" s="69"/>
      <c r="M72" s="56"/>
      <c r="N72" s="55">
        <v>70</v>
      </c>
      <c r="O72" s="69"/>
      <c r="P72" s="54"/>
      <c r="Q72" s="55">
        <v>55</v>
      </c>
      <c r="R72" s="69"/>
      <c r="S72" s="56"/>
      <c r="T72" s="55">
        <v>85</v>
      </c>
      <c r="U72" s="69"/>
      <c r="V72" s="54"/>
      <c r="W72" s="55">
        <v>50</v>
      </c>
      <c r="X72" s="69"/>
      <c r="Y72" s="56"/>
      <c r="Z72" s="55">
        <v>75</v>
      </c>
      <c r="AA72" s="69"/>
      <c r="AB72" s="57">
        <f t="shared" si="6"/>
        <v>443.33333333333331</v>
      </c>
      <c r="AC72" s="58">
        <f t="shared" si="6"/>
        <v>0</v>
      </c>
      <c r="AD72" s="59">
        <f t="shared" si="5"/>
        <v>443.33333333333331</v>
      </c>
      <c r="AE72" s="60">
        <f t="shared" si="3"/>
        <v>302.84666666666669</v>
      </c>
    </row>
    <row r="73" spans="1:31" x14ac:dyDescent="0.25">
      <c r="A73" s="67">
        <v>69</v>
      </c>
      <c r="B73" s="68" t="s">
        <v>124</v>
      </c>
      <c r="C73" s="67" t="s">
        <v>464</v>
      </c>
      <c r="D73" s="67">
        <v>135</v>
      </c>
      <c r="E73" s="68" t="s">
        <v>472</v>
      </c>
      <c r="F73" s="68" t="s">
        <v>62</v>
      </c>
      <c r="G73" s="72">
        <v>94.29</v>
      </c>
      <c r="H73" s="72">
        <v>98.24</v>
      </c>
      <c r="I73" s="72">
        <v>0</v>
      </c>
      <c r="J73" s="54"/>
      <c r="K73" s="55">
        <v>100</v>
      </c>
      <c r="L73" s="69"/>
      <c r="M73" s="56"/>
      <c r="N73" s="55">
        <v>100</v>
      </c>
      <c r="O73" s="69"/>
      <c r="P73" s="54"/>
      <c r="Q73" s="55">
        <v>95</v>
      </c>
      <c r="R73" s="69"/>
      <c r="S73" s="56"/>
      <c r="T73" s="55">
        <v>100</v>
      </c>
      <c r="U73" s="69"/>
      <c r="V73" s="54"/>
      <c r="W73" s="55">
        <v>90</v>
      </c>
      <c r="X73" s="69"/>
      <c r="Y73" s="56"/>
      <c r="Z73" s="55">
        <v>95</v>
      </c>
      <c r="AA73" s="69"/>
      <c r="AB73" s="57">
        <f t="shared" si="6"/>
        <v>680.55555555555566</v>
      </c>
      <c r="AC73" s="58">
        <f t="shared" si="6"/>
        <v>0</v>
      </c>
      <c r="AD73" s="59">
        <f t="shared" si="5"/>
        <v>680.55555555555566</v>
      </c>
      <c r="AE73" s="60">
        <f t="shared" si="3"/>
        <v>436.54277777777781</v>
      </c>
    </row>
    <row r="74" spans="1:31" x14ac:dyDescent="0.25">
      <c r="A74" s="67">
        <v>70</v>
      </c>
      <c r="B74" s="68" t="s">
        <v>124</v>
      </c>
      <c r="C74" s="67" t="s">
        <v>464</v>
      </c>
      <c r="D74" s="67">
        <v>130</v>
      </c>
      <c r="E74" s="68" t="s">
        <v>49</v>
      </c>
      <c r="F74" s="68" t="s">
        <v>159</v>
      </c>
      <c r="G74" s="72">
        <v>96.86</v>
      </c>
      <c r="H74" s="72">
        <v>98.7</v>
      </c>
      <c r="I74" s="72">
        <v>0</v>
      </c>
      <c r="J74" s="54"/>
      <c r="K74" s="55">
        <v>95</v>
      </c>
      <c r="L74" s="69"/>
      <c r="M74" s="56"/>
      <c r="N74" s="55">
        <v>90</v>
      </c>
      <c r="O74" s="69"/>
      <c r="P74" s="54"/>
      <c r="Q74" s="55">
        <v>95</v>
      </c>
      <c r="R74" s="69"/>
      <c r="S74" s="56"/>
      <c r="T74" s="55">
        <v>100</v>
      </c>
      <c r="U74" s="69"/>
      <c r="V74" s="54"/>
      <c r="W74" s="55">
        <v>85</v>
      </c>
      <c r="X74" s="69"/>
      <c r="Y74" s="56"/>
      <c r="Z74" s="55">
        <v>100</v>
      </c>
      <c r="AA74" s="69"/>
      <c r="AB74" s="57">
        <f t="shared" si="6"/>
        <v>657.22222222222217</v>
      </c>
      <c r="AC74" s="58">
        <f t="shared" si="6"/>
        <v>0</v>
      </c>
      <c r="AD74" s="59">
        <f t="shared" si="5"/>
        <v>657.22222222222217</v>
      </c>
      <c r="AE74" s="60">
        <f t="shared" si="3"/>
        <v>426.39111111111106</v>
      </c>
    </row>
    <row r="75" spans="1:31" x14ac:dyDescent="0.25">
      <c r="A75" s="67">
        <v>71</v>
      </c>
      <c r="B75" s="68" t="s">
        <v>124</v>
      </c>
      <c r="C75" s="67" t="s">
        <v>464</v>
      </c>
      <c r="D75" s="67">
        <v>115</v>
      </c>
      <c r="E75" s="68" t="s">
        <v>473</v>
      </c>
      <c r="F75" s="68" t="s">
        <v>127</v>
      </c>
      <c r="G75" s="72">
        <v>83.26</v>
      </c>
      <c r="H75" s="72">
        <v>88.17</v>
      </c>
      <c r="I75" s="72">
        <v>0</v>
      </c>
      <c r="J75" s="54"/>
      <c r="K75" s="55">
        <v>75</v>
      </c>
      <c r="L75" s="69"/>
      <c r="M75" s="56"/>
      <c r="N75" s="55">
        <v>70</v>
      </c>
      <c r="O75" s="69"/>
      <c r="P75" s="54"/>
      <c r="Q75" s="55">
        <v>85</v>
      </c>
      <c r="R75" s="69"/>
      <c r="S75" s="56"/>
      <c r="T75" s="55">
        <v>95</v>
      </c>
      <c r="U75" s="69"/>
      <c r="V75" s="54"/>
      <c r="W75" s="55">
        <v>90</v>
      </c>
      <c r="X75" s="69"/>
      <c r="Y75" s="56"/>
      <c r="Z75" s="55">
        <v>95</v>
      </c>
      <c r="AA75" s="69"/>
      <c r="AB75" s="57">
        <f t="shared" si="6"/>
        <v>575.55555555555566</v>
      </c>
      <c r="AC75" s="58">
        <f t="shared" si="6"/>
        <v>0</v>
      </c>
      <c r="AD75" s="59">
        <f t="shared" si="5"/>
        <v>575.55555555555566</v>
      </c>
      <c r="AE75" s="60">
        <f t="shared" si="3"/>
        <v>373.49277777777786</v>
      </c>
    </row>
    <row r="76" spans="1:31" x14ac:dyDescent="0.25">
      <c r="A76" s="67">
        <v>72</v>
      </c>
      <c r="B76" s="68" t="s">
        <v>124</v>
      </c>
      <c r="C76" s="67" t="s">
        <v>464</v>
      </c>
      <c r="D76" s="67">
        <v>238</v>
      </c>
      <c r="E76" s="68" t="s">
        <v>474</v>
      </c>
      <c r="F76" s="68" t="s">
        <v>427</v>
      </c>
      <c r="G76" s="72">
        <v>80.48</v>
      </c>
      <c r="H76" s="72">
        <v>84.2</v>
      </c>
      <c r="I76" s="72">
        <v>0</v>
      </c>
      <c r="J76" s="54"/>
      <c r="K76" s="55">
        <v>70</v>
      </c>
      <c r="L76" s="69"/>
      <c r="M76" s="56"/>
      <c r="N76" s="55">
        <v>25</v>
      </c>
      <c r="O76" s="69"/>
      <c r="P76" s="54"/>
      <c r="Q76" s="55">
        <v>70</v>
      </c>
      <c r="R76" s="69"/>
      <c r="S76" s="56"/>
      <c r="T76" s="55">
        <v>45</v>
      </c>
      <c r="U76" s="69"/>
      <c r="V76" s="54"/>
      <c r="W76" s="55">
        <v>75</v>
      </c>
      <c r="X76" s="69"/>
      <c r="Y76" s="56"/>
      <c r="Z76" s="55">
        <v>70</v>
      </c>
      <c r="AA76" s="69"/>
      <c r="AB76" s="57">
        <f t="shared" si="6"/>
        <v>404.44444444444446</v>
      </c>
      <c r="AC76" s="58">
        <f t="shared" si="6"/>
        <v>0</v>
      </c>
      <c r="AD76" s="59">
        <f t="shared" si="5"/>
        <v>404.44444444444446</v>
      </c>
      <c r="AE76" s="60">
        <f t="shared" si="3"/>
        <v>284.5622222222222</v>
      </c>
    </row>
    <row r="77" spans="1:31" x14ac:dyDescent="0.25">
      <c r="A77" s="67">
        <v>73</v>
      </c>
      <c r="B77" s="68" t="s">
        <v>124</v>
      </c>
      <c r="C77" s="67" t="s">
        <v>464</v>
      </c>
      <c r="D77" s="67">
        <v>190</v>
      </c>
      <c r="E77" s="68" t="s">
        <v>99</v>
      </c>
      <c r="F77" s="68" t="s">
        <v>475</v>
      </c>
      <c r="G77" s="72">
        <v>74.37</v>
      </c>
      <c r="H77" s="72">
        <v>84.08</v>
      </c>
      <c r="I77" s="72">
        <v>0</v>
      </c>
      <c r="J77" s="54"/>
      <c r="K77" s="55">
        <v>70</v>
      </c>
      <c r="L77" s="69"/>
      <c r="M77" s="56"/>
      <c r="N77" s="55">
        <v>50</v>
      </c>
      <c r="O77" s="69"/>
      <c r="P77" s="54"/>
      <c r="Q77" s="55">
        <v>75</v>
      </c>
      <c r="R77" s="69"/>
      <c r="S77" s="56"/>
      <c r="T77" s="55">
        <v>85</v>
      </c>
      <c r="U77" s="69"/>
      <c r="V77" s="54"/>
      <c r="W77" s="55">
        <v>65</v>
      </c>
      <c r="X77" s="69"/>
      <c r="Y77" s="56"/>
      <c r="Z77" s="55">
        <v>85</v>
      </c>
      <c r="AA77" s="69"/>
      <c r="AB77" s="57">
        <f t="shared" si="6"/>
        <v>486.11111111111109</v>
      </c>
      <c r="AC77" s="58">
        <f t="shared" si="6"/>
        <v>0</v>
      </c>
      <c r="AD77" s="59">
        <f t="shared" si="5"/>
        <v>486.11111111111109</v>
      </c>
      <c r="AE77" s="60">
        <f t="shared" si="3"/>
        <v>322.28055555555557</v>
      </c>
    </row>
    <row r="78" spans="1:31" x14ac:dyDescent="0.25">
      <c r="A78" s="67">
        <v>74</v>
      </c>
      <c r="B78" s="68" t="s">
        <v>124</v>
      </c>
      <c r="C78" s="67" t="s">
        <v>464</v>
      </c>
      <c r="D78" s="67">
        <v>58</v>
      </c>
      <c r="E78" s="68" t="s">
        <v>476</v>
      </c>
      <c r="F78" s="68" t="s">
        <v>477</v>
      </c>
      <c r="G78" s="72">
        <v>86.4</v>
      </c>
      <c r="H78" s="72">
        <v>90.92</v>
      </c>
      <c r="I78" s="72">
        <v>0</v>
      </c>
      <c r="J78" s="54"/>
      <c r="K78" s="55">
        <v>85</v>
      </c>
      <c r="L78" s="69"/>
      <c r="M78" s="56"/>
      <c r="N78" s="55">
        <v>95</v>
      </c>
      <c r="O78" s="69"/>
      <c r="P78" s="54"/>
      <c r="Q78" s="55">
        <v>95</v>
      </c>
      <c r="R78" s="69"/>
      <c r="S78" s="56"/>
      <c r="T78" s="55">
        <v>90</v>
      </c>
      <c r="U78" s="69"/>
      <c r="V78" s="54"/>
      <c r="W78" s="55">
        <v>85</v>
      </c>
      <c r="X78" s="69"/>
      <c r="Y78" s="56"/>
      <c r="Z78" s="55">
        <v>100</v>
      </c>
      <c r="AA78" s="69"/>
      <c r="AB78" s="57">
        <f t="shared" si="6"/>
        <v>641.66666666666674</v>
      </c>
      <c r="AC78" s="58">
        <f t="shared" si="6"/>
        <v>0</v>
      </c>
      <c r="AD78" s="59">
        <f t="shared" si="5"/>
        <v>641.66666666666674</v>
      </c>
      <c r="AE78" s="60">
        <f t="shared" ref="AE78:AE93" si="7">(G78+H78+I78+AD78)/2</f>
        <v>409.49333333333334</v>
      </c>
    </row>
    <row r="79" spans="1:31" x14ac:dyDescent="0.25">
      <c r="A79" s="67">
        <v>75</v>
      </c>
      <c r="B79" s="68" t="s">
        <v>124</v>
      </c>
      <c r="C79" s="67" t="s">
        <v>464</v>
      </c>
      <c r="D79" s="67">
        <v>243</v>
      </c>
      <c r="E79" s="68" t="s">
        <v>478</v>
      </c>
      <c r="F79" s="68" t="s">
        <v>136</v>
      </c>
      <c r="G79" s="72">
        <v>81.44</v>
      </c>
      <c r="H79" s="72">
        <v>90.61</v>
      </c>
      <c r="I79" s="72">
        <v>0</v>
      </c>
      <c r="J79" s="54"/>
      <c r="K79" s="55">
        <v>80</v>
      </c>
      <c r="L79" s="69"/>
      <c r="M79" s="56"/>
      <c r="N79" s="55">
        <v>95</v>
      </c>
      <c r="O79" s="69"/>
      <c r="P79" s="54"/>
      <c r="Q79" s="55">
        <v>85</v>
      </c>
      <c r="R79" s="69"/>
      <c r="S79" s="56"/>
      <c r="T79" s="55">
        <v>70</v>
      </c>
      <c r="U79" s="69"/>
      <c r="V79" s="54"/>
      <c r="W79" s="55">
        <v>75</v>
      </c>
      <c r="X79" s="69"/>
      <c r="Y79" s="56"/>
      <c r="Z79" s="55">
        <v>95</v>
      </c>
      <c r="AA79" s="69"/>
      <c r="AB79" s="57">
        <f t="shared" si="6"/>
        <v>591.11111111111109</v>
      </c>
      <c r="AC79" s="58">
        <f t="shared" si="6"/>
        <v>0</v>
      </c>
      <c r="AD79" s="59">
        <f t="shared" ref="AD79:AD93" si="8">IF(AC79=0,AB79,(AB79+AC79)/2)</f>
        <v>591.11111111111109</v>
      </c>
      <c r="AE79" s="60">
        <f t="shared" si="7"/>
        <v>381.58055555555552</v>
      </c>
    </row>
    <row r="80" spans="1:31" x14ac:dyDescent="0.25">
      <c r="A80" s="67">
        <v>76</v>
      </c>
      <c r="B80" s="68" t="s">
        <v>124</v>
      </c>
      <c r="C80" s="67" t="s">
        <v>464</v>
      </c>
      <c r="D80" s="67">
        <v>187</v>
      </c>
      <c r="E80" s="68" t="s">
        <v>191</v>
      </c>
      <c r="F80" s="68" t="s">
        <v>244</v>
      </c>
      <c r="G80" s="72">
        <v>86.28</v>
      </c>
      <c r="H80" s="72">
        <v>87.43</v>
      </c>
      <c r="I80" s="72">
        <v>0</v>
      </c>
      <c r="J80" s="54"/>
      <c r="K80" s="55">
        <v>85</v>
      </c>
      <c r="L80" s="69"/>
      <c r="M80" s="56"/>
      <c r="N80" s="55">
        <v>40</v>
      </c>
      <c r="O80" s="69"/>
      <c r="P80" s="54"/>
      <c r="Q80" s="55">
        <v>60</v>
      </c>
      <c r="R80" s="69"/>
      <c r="S80" s="56"/>
      <c r="T80" s="55">
        <v>90</v>
      </c>
      <c r="U80" s="69"/>
      <c r="V80" s="54"/>
      <c r="W80" s="55">
        <v>80</v>
      </c>
      <c r="X80" s="69"/>
      <c r="Y80" s="56"/>
      <c r="Z80" s="55">
        <v>100</v>
      </c>
      <c r="AA80" s="69"/>
      <c r="AB80" s="57">
        <f t="shared" si="6"/>
        <v>497.77777777777777</v>
      </c>
      <c r="AC80" s="58">
        <f t="shared" si="6"/>
        <v>0</v>
      </c>
      <c r="AD80" s="59">
        <f t="shared" si="8"/>
        <v>497.77777777777777</v>
      </c>
      <c r="AE80" s="60">
        <f t="shared" si="7"/>
        <v>335.74388888888888</v>
      </c>
    </row>
    <row r="81" spans="1:31" x14ac:dyDescent="0.25">
      <c r="A81" s="67">
        <v>77</v>
      </c>
      <c r="B81" s="68" t="s">
        <v>124</v>
      </c>
      <c r="C81" s="67" t="s">
        <v>464</v>
      </c>
      <c r="D81" s="67">
        <v>82</v>
      </c>
      <c r="E81" s="68" t="s">
        <v>94</v>
      </c>
      <c r="F81" s="68" t="s">
        <v>225</v>
      </c>
      <c r="G81" s="72">
        <v>98.08</v>
      </c>
      <c r="H81" s="72">
        <v>99.82</v>
      </c>
      <c r="I81" s="72">
        <v>0</v>
      </c>
      <c r="J81" s="54"/>
      <c r="K81" s="55">
        <v>95</v>
      </c>
      <c r="L81" s="69"/>
      <c r="M81" s="56"/>
      <c r="N81" s="55">
        <v>90</v>
      </c>
      <c r="O81" s="69"/>
      <c r="P81" s="54"/>
      <c r="Q81" s="55">
        <v>100</v>
      </c>
      <c r="R81" s="69"/>
      <c r="S81" s="56"/>
      <c r="T81" s="55">
        <v>95</v>
      </c>
      <c r="U81" s="69"/>
      <c r="V81" s="54"/>
      <c r="W81" s="55">
        <v>95</v>
      </c>
      <c r="X81" s="69"/>
      <c r="Y81" s="56"/>
      <c r="Z81" s="55">
        <v>100</v>
      </c>
      <c r="AA81" s="69"/>
      <c r="AB81" s="57">
        <f t="shared" si="6"/>
        <v>668.88888888888891</v>
      </c>
      <c r="AC81" s="58">
        <f t="shared" si="6"/>
        <v>0</v>
      </c>
      <c r="AD81" s="59">
        <f t="shared" si="8"/>
        <v>668.88888888888891</v>
      </c>
      <c r="AE81" s="60">
        <f t="shared" si="7"/>
        <v>433.39444444444445</v>
      </c>
    </row>
    <row r="82" spans="1:31" x14ac:dyDescent="0.25">
      <c r="A82" s="67">
        <v>78</v>
      </c>
      <c r="B82" s="68" t="s">
        <v>124</v>
      </c>
      <c r="C82" s="67" t="s">
        <v>464</v>
      </c>
      <c r="D82" s="67">
        <v>213</v>
      </c>
      <c r="E82" s="68" t="s">
        <v>479</v>
      </c>
      <c r="F82" s="68" t="s">
        <v>480</v>
      </c>
      <c r="G82" s="72">
        <v>83.52</v>
      </c>
      <c r="H82" s="72">
        <v>84.46</v>
      </c>
      <c r="I82" s="72">
        <v>0</v>
      </c>
      <c r="J82" s="54"/>
      <c r="K82" s="55">
        <v>100</v>
      </c>
      <c r="L82" s="69"/>
      <c r="M82" s="56"/>
      <c r="N82" s="55">
        <v>50</v>
      </c>
      <c r="O82" s="69"/>
      <c r="P82" s="54"/>
      <c r="Q82" s="55">
        <v>75</v>
      </c>
      <c r="R82" s="69"/>
      <c r="S82" s="56"/>
      <c r="T82" s="55">
        <v>65</v>
      </c>
      <c r="U82" s="69"/>
      <c r="V82" s="54"/>
      <c r="W82" s="55">
        <v>80</v>
      </c>
      <c r="X82" s="69"/>
      <c r="Y82" s="56"/>
      <c r="Z82" s="55">
        <v>95</v>
      </c>
      <c r="AA82" s="69"/>
      <c r="AB82" s="57">
        <f t="shared" si="6"/>
        <v>536.66666666666674</v>
      </c>
      <c r="AC82" s="58">
        <f t="shared" si="6"/>
        <v>0</v>
      </c>
      <c r="AD82" s="59">
        <f t="shared" si="8"/>
        <v>536.66666666666674</v>
      </c>
      <c r="AE82" s="60">
        <f t="shared" si="7"/>
        <v>352.32333333333338</v>
      </c>
    </row>
    <row r="83" spans="1:31" x14ac:dyDescent="0.25">
      <c r="A83" s="67">
        <v>79</v>
      </c>
      <c r="B83" s="68" t="s">
        <v>124</v>
      </c>
      <c r="C83" s="67" t="s">
        <v>464</v>
      </c>
      <c r="D83" s="67">
        <v>333</v>
      </c>
      <c r="E83" s="68" t="s">
        <v>481</v>
      </c>
      <c r="F83" s="68" t="s">
        <v>33</v>
      </c>
      <c r="G83" s="72">
        <v>89.43</v>
      </c>
      <c r="H83" s="72">
        <v>75.22</v>
      </c>
      <c r="I83" s="72">
        <v>0</v>
      </c>
      <c r="J83" s="54"/>
      <c r="K83" s="55">
        <v>65</v>
      </c>
      <c r="L83" s="69"/>
      <c r="M83" s="56"/>
      <c r="N83" s="55">
        <v>15</v>
      </c>
      <c r="O83" s="69"/>
      <c r="P83" s="54"/>
      <c r="Q83" s="55">
        <v>60</v>
      </c>
      <c r="R83" s="69"/>
      <c r="S83" s="56"/>
      <c r="T83" s="55">
        <v>45</v>
      </c>
      <c r="U83" s="69"/>
      <c r="V83" s="54"/>
      <c r="W83" s="55">
        <v>90</v>
      </c>
      <c r="X83" s="69"/>
      <c r="Y83" s="56"/>
      <c r="Z83" s="55">
        <v>80</v>
      </c>
      <c r="AA83" s="69"/>
      <c r="AB83" s="57">
        <f t="shared" si="6"/>
        <v>385.00000000000006</v>
      </c>
      <c r="AC83" s="58">
        <f t="shared" si="6"/>
        <v>0</v>
      </c>
      <c r="AD83" s="59">
        <f t="shared" si="8"/>
        <v>385.00000000000006</v>
      </c>
      <c r="AE83" s="60">
        <f t="shared" si="7"/>
        <v>274.82500000000005</v>
      </c>
    </row>
    <row r="84" spans="1:31" x14ac:dyDescent="0.25">
      <c r="A84" s="67">
        <v>80</v>
      </c>
      <c r="B84" s="68" t="s">
        <v>124</v>
      </c>
      <c r="C84" s="67" t="s">
        <v>464</v>
      </c>
      <c r="D84" s="67">
        <v>225</v>
      </c>
      <c r="E84" s="68" t="s">
        <v>482</v>
      </c>
      <c r="F84" s="68" t="s">
        <v>33</v>
      </c>
      <c r="G84" s="72">
        <v>89.43</v>
      </c>
      <c r="H84" s="72">
        <v>97.03</v>
      </c>
      <c r="I84" s="72">
        <v>0</v>
      </c>
      <c r="J84" s="54"/>
      <c r="K84" s="55">
        <v>95</v>
      </c>
      <c r="L84" s="69"/>
      <c r="M84" s="56"/>
      <c r="N84" s="55">
        <v>85</v>
      </c>
      <c r="O84" s="69"/>
      <c r="P84" s="54"/>
      <c r="Q84" s="55">
        <v>95</v>
      </c>
      <c r="R84" s="69"/>
      <c r="S84" s="56"/>
      <c r="T84" s="55">
        <v>90</v>
      </c>
      <c r="U84" s="69"/>
      <c r="V84" s="54"/>
      <c r="W84" s="55">
        <v>100</v>
      </c>
      <c r="X84" s="69"/>
      <c r="Y84" s="56"/>
      <c r="Z84" s="55">
        <v>95</v>
      </c>
      <c r="AA84" s="69"/>
      <c r="AB84" s="57">
        <f t="shared" si="6"/>
        <v>649.44444444444434</v>
      </c>
      <c r="AC84" s="58">
        <f t="shared" si="6"/>
        <v>0</v>
      </c>
      <c r="AD84" s="59">
        <f t="shared" si="8"/>
        <v>649.44444444444434</v>
      </c>
      <c r="AE84" s="60">
        <f t="shared" si="7"/>
        <v>417.95222222222219</v>
      </c>
    </row>
    <row r="85" spans="1:31" x14ac:dyDescent="0.25">
      <c r="A85" s="67">
        <v>81</v>
      </c>
      <c r="B85" s="68" t="s">
        <v>124</v>
      </c>
      <c r="C85" s="67" t="s">
        <v>464</v>
      </c>
      <c r="D85" s="67">
        <v>93</v>
      </c>
      <c r="E85" s="68" t="s">
        <v>483</v>
      </c>
      <c r="F85" s="68" t="s">
        <v>198</v>
      </c>
      <c r="G85" s="72">
        <v>72.8</v>
      </c>
      <c r="H85" s="72">
        <v>81.77</v>
      </c>
      <c r="I85" s="72">
        <v>0</v>
      </c>
      <c r="J85" s="54"/>
      <c r="K85" s="55">
        <v>80</v>
      </c>
      <c r="L85" s="69"/>
      <c r="M85" s="56"/>
      <c r="N85" s="55">
        <v>45</v>
      </c>
      <c r="O85" s="69"/>
      <c r="P85" s="54"/>
      <c r="Q85" s="55">
        <v>60</v>
      </c>
      <c r="R85" s="69"/>
      <c r="S85" s="56"/>
      <c r="T85" s="55">
        <v>70</v>
      </c>
      <c r="U85" s="69"/>
      <c r="V85" s="54"/>
      <c r="W85" s="55">
        <v>45</v>
      </c>
      <c r="X85" s="69"/>
      <c r="Y85" s="56"/>
      <c r="Z85" s="55">
        <v>90</v>
      </c>
      <c r="AA85" s="69"/>
      <c r="AB85" s="57">
        <f t="shared" si="6"/>
        <v>447.22222222222217</v>
      </c>
      <c r="AC85" s="58">
        <f t="shared" si="6"/>
        <v>0</v>
      </c>
      <c r="AD85" s="59">
        <f t="shared" si="8"/>
        <v>447.22222222222217</v>
      </c>
      <c r="AE85" s="60">
        <f t="shared" si="7"/>
        <v>300.89611111111105</v>
      </c>
    </row>
    <row r="86" spans="1:31" x14ac:dyDescent="0.25">
      <c r="A86" s="67">
        <v>82</v>
      </c>
      <c r="B86" s="68"/>
      <c r="C86" s="67"/>
      <c r="D86" s="67"/>
      <c r="E86" s="68"/>
      <c r="F86" s="68"/>
      <c r="G86" s="72"/>
      <c r="H86" s="72"/>
      <c r="I86" s="72"/>
      <c r="J86" s="54"/>
      <c r="K86" s="55"/>
      <c r="L86" s="69"/>
      <c r="M86" s="56"/>
      <c r="N86" s="55"/>
      <c r="O86" s="69"/>
      <c r="P86" s="54"/>
      <c r="Q86" s="55"/>
      <c r="R86" s="69"/>
      <c r="S86" s="56"/>
      <c r="T86" s="55"/>
      <c r="U86" s="69"/>
      <c r="V86" s="54"/>
      <c r="W86" s="55"/>
      <c r="X86" s="69"/>
      <c r="Y86" s="56"/>
      <c r="Z86" s="55"/>
      <c r="AA86" s="69"/>
      <c r="AB86" s="57">
        <f t="shared" si="6"/>
        <v>0</v>
      </c>
      <c r="AC86" s="58">
        <f t="shared" si="6"/>
        <v>0</v>
      </c>
      <c r="AD86" s="59">
        <f t="shared" si="8"/>
        <v>0</v>
      </c>
      <c r="AE86" s="60">
        <f t="shared" si="7"/>
        <v>0</v>
      </c>
    </row>
    <row r="87" spans="1:31" x14ac:dyDescent="0.25">
      <c r="A87" s="67">
        <v>83</v>
      </c>
      <c r="B87" s="68"/>
      <c r="C87" s="67"/>
      <c r="D87" s="67"/>
      <c r="E87" s="68"/>
      <c r="F87" s="68"/>
      <c r="G87" s="72"/>
      <c r="H87" s="72"/>
      <c r="I87" s="72"/>
      <c r="J87" s="54"/>
      <c r="K87" s="55"/>
      <c r="L87" s="69"/>
      <c r="M87" s="56"/>
      <c r="N87" s="55"/>
      <c r="O87" s="69"/>
      <c r="P87" s="54"/>
      <c r="Q87" s="55"/>
      <c r="R87" s="69"/>
      <c r="S87" s="56"/>
      <c r="T87" s="55"/>
      <c r="U87" s="69"/>
      <c r="V87" s="54"/>
      <c r="W87" s="55"/>
      <c r="X87" s="69"/>
      <c r="Y87" s="56"/>
      <c r="Z87" s="55"/>
      <c r="AA87" s="69"/>
      <c r="AB87" s="57">
        <f t="shared" si="6"/>
        <v>0</v>
      </c>
      <c r="AC87" s="58">
        <f t="shared" si="6"/>
        <v>0</v>
      </c>
      <c r="AD87" s="59">
        <f t="shared" si="8"/>
        <v>0</v>
      </c>
      <c r="AE87" s="60">
        <f t="shared" si="7"/>
        <v>0</v>
      </c>
    </row>
    <row r="88" spans="1:31" x14ac:dyDescent="0.25">
      <c r="A88" s="67">
        <v>84</v>
      </c>
      <c r="B88" s="68"/>
      <c r="C88" s="67"/>
      <c r="D88" s="67"/>
      <c r="E88" s="68"/>
      <c r="F88" s="68"/>
      <c r="G88" s="72"/>
      <c r="H88" s="72"/>
      <c r="I88" s="72"/>
      <c r="J88" s="54"/>
      <c r="K88" s="55"/>
      <c r="L88" s="69"/>
      <c r="M88" s="56"/>
      <c r="N88" s="55"/>
      <c r="O88" s="69"/>
      <c r="P88" s="54"/>
      <c r="Q88" s="55"/>
      <c r="R88" s="69"/>
      <c r="S88" s="56"/>
      <c r="T88" s="55"/>
      <c r="U88" s="69"/>
      <c r="V88" s="54"/>
      <c r="W88" s="55"/>
      <c r="X88" s="69"/>
      <c r="Y88" s="56"/>
      <c r="Z88" s="55"/>
      <c r="AA88" s="69"/>
      <c r="AB88" s="57">
        <f t="shared" si="6"/>
        <v>0</v>
      </c>
      <c r="AC88" s="58">
        <f t="shared" si="6"/>
        <v>0</v>
      </c>
      <c r="AD88" s="59">
        <f t="shared" si="8"/>
        <v>0</v>
      </c>
      <c r="AE88" s="60">
        <f t="shared" si="7"/>
        <v>0</v>
      </c>
    </row>
    <row r="89" spans="1:31" x14ac:dyDescent="0.25">
      <c r="A89" s="67">
        <v>85</v>
      </c>
      <c r="B89" s="68"/>
      <c r="C89" s="67"/>
      <c r="D89" s="67"/>
      <c r="E89" s="68"/>
      <c r="F89" s="68"/>
      <c r="G89" s="72"/>
      <c r="H89" s="72"/>
      <c r="I89" s="72"/>
      <c r="J89" s="54"/>
      <c r="K89" s="55"/>
      <c r="L89" s="69"/>
      <c r="M89" s="56"/>
      <c r="N89" s="55"/>
      <c r="O89" s="69"/>
      <c r="P89" s="54"/>
      <c r="Q89" s="55"/>
      <c r="R89" s="69"/>
      <c r="S89" s="56"/>
      <c r="T89" s="55"/>
      <c r="U89" s="69"/>
      <c r="V89" s="54"/>
      <c r="W89" s="55"/>
      <c r="X89" s="69"/>
      <c r="Y89" s="56"/>
      <c r="Z89" s="55"/>
      <c r="AA89" s="69"/>
      <c r="AB89" s="57">
        <f t="shared" si="6"/>
        <v>0</v>
      </c>
      <c r="AC89" s="58">
        <f t="shared" si="6"/>
        <v>0</v>
      </c>
      <c r="AD89" s="59">
        <f t="shared" si="8"/>
        <v>0</v>
      </c>
      <c r="AE89" s="60">
        <f t="shared" si="7"/>
        <v>0</v>
      </c>
    </row>
    <row r="90" spans="1:31" x14ac:dyDescent="0.25">
      <c r="A90" s="67">
        <v>86</v>
      </c>
      <c r="B90" s="68"/>
      <c r="C90" s="67"/>
      <c r="D90" s="67"/>
      <c r="E90" s="68"/>
      <c r="F90" s="68"/>
      <c r="G90" s="72"/>
      <c r="H90" s="72"/>
      <c r="I90" s="72"/>
      <c r="J90" s="54"/>
      <c r="K90" s="55"/>
      <c r="L90" s="69"/>
      <c r="M90" s="56"/>
      <c r="N90" s="55"/>
      <c r="O90" s="69"/>
      <c r="P90" s="54"/>
      <c r="Q90" s="55"/>
      <c r="R90" s="69"/>
      <c r="S90" s="56"/>
      <c r="T90" s="55"/>
      <c r="U90" s="69"/>
      <c r="V90" s="54"/>
      <c r="W90" s="55"/>
      <c r="X90" s="69"/>
      <c r="Y90" s="56"/>
      <c r="Z90" s="55"/>
      <c r="AA90" s="69"/>
      <c r="AB90" s="57">
        <f t="shared" si="6"/>
        <v>0</v>
      </c>
      <c r="AC90" s="58">
        <f t="shared" si="6"/>
        <v>0</v>
      </c>
      <c r="AD90" s="59">
        <f t="shared" si="8"/>
        <v>0</v>
      </c>
      <c r="AE90" s="60">
        <f t="shared" si="7"/>
        <v>0</v>
      </c>
    </row>
    <row r="91" spans="1:31" x14ac:dyDescent="0.25">
      <c r="A91" s="67">
        <v>87</v>
      </c>
      <c r="B91" s="68"/>
      <c r="C91" s="67"/>
      <c r="D91" s="67"/>
      <c r="E91" s="68"/>
      <c r="F91" s="68"/>
      <c r="G91" s="72"/>
      <c r="H91" s="72"/>
      <c r="I91" s="72"/>
      <c r="J91" s="54"/>
      <c r="K91" s="55"/>
      <c r="L91" s="69"/>
      <c r="M91" s="56"/>
      <c r="N91" s="55"/>
      <c r="O91" s="69"/>
      <c r="P91" s="54"/>
      <c r="Q91" s="55"/>
      <c r="R91" s="69"/>
      <c r="S91" s="56"/>
      <c r="T91" s="55"/>
      <c r="U91" s="69"/>
      <c r="V91" s="54"/>
      <c r="W91" s="55"/>
      <c r="X91" s="69"/>
      <c r="Y91" s="56"/>
      <c r="Z91" s="55"/>
      <c r="AA91" s="69"/>
      <c r="AB91" s="57">
        <f t="shared" si="6"/>
        <v>0</v>
      </c>
      <c r="AC91" s="58">
        <f t="shared" si="6"/>
        <v>0</v>
      </c>
      <c r="AD91" s="59">
        <f t="shared" si="8"/>
        <v>0</v>
      </c>
      <c r="AE91" s="60">
        <f t="shared" si="7"/>
        <v>0</v>
      </c>
    </row>
    <row r="92" spans="1:31" x14ac:dyDescent="0.25">
      <c r="A92" s="67">
        <v>88</v>
      </c>
      <c r="B92" s="68"/>
      <c r="C92" s="67"/>
      <c r="D92" s="67"/>
      <c r="E92" s="68"/>
      <c r="F92" s="68"/>
      <c r="G92" s="72"/>
      <c r="H92" s="72"/>
      <c r="I92" s="72"/>
      <c r="J92" s="54"/>
      <c r="K92" s="55"/>
      <c r="L92" s="69"/>
      <c r="M92" s="56"/>
      <c r="N92" s="55"/>
      <c r="O92" s="69"/>
      <c r="P92" s="54"/>
      <c r="Q92" s="55"/>
      <c r="R92" s="69"/>
      <c r="S92" s="56"/>
      <c r="T92" s="55"/>
      <c r="U92" s="69"/>
      <c r="V92" s="54"/>
      <c r="W92" s="55"/>
      <c r="X92" s="69"/>
      <c r="Y92" s="56"/>
      <c r="Z92" s="55"/>
      <c r="AA92" s="69"/>
      <c r="AB92" s="57">
        <f t="shared" si="6"/>
        <v>0</v>
      </c>
      <c r="AC92" s="58">
        <f t="shared" si="6"/>
        <v>0</v>
      </c>
      <c r="AD92" s="59">
        <f t="shared" si="8"/>
        <v>0</v>
      </c>
      <c r="AE92" s="60">
        <f t="shared" si="7"/>
        <v>0</v>
      </c>
    </row>
    <row r="93" spans="1:31" x14ac:dyDescent="0.25">
      <c r="A93" s="67">
        <v>89</v>
      </c>
      <c r="B93" s="68"/>
      <c r="C93" s="67"/>
      <c r="D93" s="67"/>
      <c r="E93" s="68"/>
      <c r="F93" s="68"/>
      <c r="G93" s="72"/>
      <c r="H93" s="72"/>
      <c r="I93" s="72"/>
      <c r="J93" s="54"/>
      <c r="K93" s="55"/>
      <c r="L93" s="69"/>
      <c r="M93" s="56"/>
      <c r="N93" s="55"/>
      <c r="O93" s="69"/>
      <c r="P93" s="54"/>
      <c r="Q93" s="55"/>
      <c r="R93" s="69"/>
      <c r="S93" s="56"/>
      <c r="T93" s="55"/>
      <c r="U93" s="69"/>
      <c r="V93" s="54"/>
      <c r="W93" s="55"/>
      <c r="X93" s="69"/>
      <c r="Y93" s="56"/>
      <c r="Z93" s="55"/>
      <c r="AA93" s="69"/>
      <c r="AB93" s="57">
        <f t="shared" si="6"/>
        <v>0</v>
      </c>
      <c r="AC93" s="58">
        <f t="shared" si="6"/>
        <v>0</v>
      </c>
      <c r="AD93" s="59">
        <f t="shared" si="8"/>
        <v>0</v>
      </c>
      <c r="AE93" s="60">
        <f t="shared" si="7"/>
        <v>0</v>
      </c>
    </row>
  </sheetData>
  <mergeCells count="28">
    <mergeCell ref="Z3:AA3"/>
    <mergeCell ref="A1:F1"/>
    <mergeCell ref="Q3:R3"/>
    <mergeCell ref="S3:S4"/>
    <mergeCell ref="T3:U3"/>
    <mergeCell ref="V3:V4"/>
    <mergeCell ref="W3:X3"/>
    <mergeCell ref="Y3:Y4"/>
    <mergeCell ref="G1:AE1"/>
    <mergeCell ref="V2:X2"/>
    <mergeCell ref="Y2:AA2"/>
    <mergeCell ref="AB2:AB4"/>
    <mergeCell ref="AC2:AC4"/>
    <mergeCell ref="AD2:AD4"/>
    <mergeCell ref="AE2:AE4"/>
    <mergeCell ref="A3:A4"/>
    <mergeCell ref="S2:U2"/>
    <mergeCell ref="P3:P4"/>
    <mergeCell ref="A2:F2"/>
    <mergeCell ref="G2:I3"/>
    <mergeCell ref="J2:L2"/>
    <mergeCell ref="M2:O2"/>
    <mergeCell ref="P2:R2"/>
    <mergeCell ref="B3:F3"/>
    <mergeCell ref="J3:J4"/>
    <mergeCell ref="K3:L3"/>
    <mergeCell ref="M3:M4"/>
    <mergeCell ref="N3:O3"/>
  </mergeCells>
  <hyperlinks>
    <hyperlink ref="A1:F1" location="ANASAYFA!A1" display="ANASAYFA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0"/>
  <sheetViews>
    <sheetView workbookViewId="0">
      <pane xSplit="6" ySplit="4" topLeftCell="G5" activePane="bottomRight" state="frozen"/>
      <selection pane="topRight" activeCell="F1" sqref="F1"/>
      <selection pane="bottomLeft" activeCell="A5" sqref="A5"/>
      <selection pane="bottomRight" activeCell="C115" sqref="C115"/>
    </sheetView>
  </sheetViews>
  <sheetFormatPr defaultRowHeight="21" x14ac:dyDescent="0.35"/>
  <cols>
    <col min="1" max="1" width="9.140625" style="66"/>
    <col min="2" max="2" width="18.7109375" style="66" customWidth="1"/>
    <col min="3" max="3" width="13.140625" style="66" bestFit="1" customWidth="1"/>
    <col min="4" max="4" width="13.140625" style="66" customWidth="1"/>
    <col min="5" max="6" width="15.28515625" style="66" customWidth="1"/>
    <col min="7" max="9" width="16.42578125" style="25" customWidth="1"/>
    <col min="10" max="10" width="20.7109375" style="62" customWidth="1"/>
    <col min="11" max="12" width="11.28515625" style="62" customWidth="1"/>
    <col min="13" max="13" width="20.7109375" style="62" customWidth="1"/>
    <col min="14" max="15" width="11.28515625" style="62" customWidth="1"/>
    <col min="16" max="16" width="20.7109375" style="62" customWidth="1"/>
    <col min="17" max="18" width="11.28515625" style="62" customWidth="1"/>
    <col min="19" max="19" width="22" style="62" customWidth="1"/>
    <col min="20" max="21" width="11.28515625" style="62" customWidth="1"/>
    <col min="22" max="22" width="20.7109375" style="62" customWidth="1"/>
    <col min="23" max="24" width="11.28515625" style="62" customWidth="1"/>
    <col min="25" max="25" width="20.7109375" style="62" customWidth="1"/>
    <col min="26" max="27" width="11.28515625" style="62" customWidth="1"/>
    <col min="28" max="28" width="22.28515625" style="63" customWidth="1"/>
    <col min="29" max="30" width="21.28515625" style="63" customWidth="1"/>
    <col min="31" max="31" width="19.140625" style="64" customWidth="1"/>
  </cols>
  <sheetData>
    <row r="1" spans="1:31" ht="75.75" customHeight="1" x14ac:dyDescent="0.25">
      <c r="A1" s="293" t="s">
        <v>289</v>
      </c>
      <c r="B1" s="293"/>
      <c r="C1" s="293"/>
      <c r="D1" s="293"/>
      <c r="E1" s="293"/>
      <c r="F1" s="294"/>
      <c r="G1" s="295" t="s">
        <v>24</v>
      </c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7"/>
    </row>
    <row r="2" spans="1:31" ht="34.5" customHeight="1" x14ac:dyDescent="0.25">
      <c r="A2" s="276"/>
      <c r="B2" s="276"/>
      <c r="C2" s="276"/>
      <c r="D2" s="276"/>
      <c r="E2" s="276"/>
      <c r="F2" s="276"/>
      <c r="G2" s="277" t="s">
        <v>17</v>
      </c>
      <c r="H2" s="278"/>
      <c r="I2" s="279"/>
      <c r="J2" s="283" t="s">
        <v>2</v>
      </c>
      <c r="K2" s="284"/>
      <c r="L2" s="285"/>
      <c r="M2" s="271" t="s">
        <v>3</v>
      </c>
      <c r="N2" s="272"/>
      <c r="O2" s="273"/>
      <c r="P2" s="283" t="s">
        <v>10</v>
      </c>
      <c r="Q2" s="284"/>
      <c r="R2" s="285"/>
      <c r="S2" s="271" t="s">
        <v>25</v>
      </c>
      <c r="T2" s="272"/>
      <c r="U2" s="273"/>
      <c r="V2" s="283" t="s">
        <v>4</v>
      </c>
      <c r="W2" s="284"/>
      <c r="X2" s="285"/>
      <c r="Y2" s="271" t="s">
        <v>23</v>
      </c>
      <c r="Z2" s="272"/>
      <c r="AA2" s="273"/>
      <c r="AB2" s="298" t="s">
        <v>26</v>
      </c>
      <c r="AC2" s="301" t="s">
        <v>277</v>
      </c>
      <c r="AD2" s="304" t="s">
        <v>278</v>
      </c>
      <c r="AE2" s="307" t="s">
        <v>279</v>
      </c>
    </row>
    <row r="3" spans="1:31" ht="21" customHeight="1" x14ac:dyDescent="0.25">
      <c r="A3" s="286" t="s">
        <v>5</v>
      </c>
      <c r="B3" s="286" t="s">
        <v>1</v>
      </c>
      <c r="C3" s="286"/>
      <c r="D3" s="286"/>
      <c r="E3" s="286"/>
      <c r="F3" s="286"/>
      <c r="G3" s="280"/>
      <c r="H3" s="281"/>
      <c r="I3" s="282"/>
      <c r="J3" s="274" t="s">
        <v>27</v>
      </c>
      <c r="K3" s="287" t="s">
        <v>28</v>
      </c>
      <c r="L3" s="288"/>
      <c r="M3" s="289" t="s">
        <v>27</v>
      </c>
      <c r="N3" s="291" t="s">
        <v>28</v>
      </c>
      <c r="O3" s="292"/>
      <c r="P3" s="274" t="s">
        <v>27</v>
      </c>
      <c r="Q3" s="287" t="s">
        <v>28</v>
      </c>
      <c r="R3" s="288"/>
      <c r="S3" s="289" t="s">
        <v>27</v>
      </c>
      <c r="T3" s="291" t="s">
        <v>28</v>
      </c>
      <c r="U3" s="292"/>
      <c r="V3" s="274" t="s">
        <v>27</v>
      </c>
      <c r="W3" s="287" t="s">
        <v>28</v>
      </c>
      <c r="X3" s="288"/>
      <c r="Y3" s="289" t="s">
        <v>27</v>
      </c>
      <c r="Z3" s="291" t="s">
        <v>28</v>
      </c>
      <c r="AA3" s="292"/>
      <c r="AB3" s="299"/>
      <c r="AC3" s="302"/>
      <c r="AD3" s="305"/>
      <c r="AE3" s="308"/>
    </row>
    <row r="4" spans="1:31" ht="31.5" x14ac:dyDescent="0.25">
      <c r="A4" s="286"/>
      <c r="B4" s="70" t="s">
        <v>0</v>
      </c>
      <c r="C4" s="70" t="s">
        <v>13</v>
      </c>
      <c r="D4" s="171"/>
      <c r="E4" s="70" t="s">
        <v>11</v>
      </c>
      <c r="F4" s="70" t="s">
        <v>12</v>
      </c>
      <c r="G4" s="65" t="s">
        <v>14</v>
      </c>
      <c r="H4" s="65" t="s">
        <v>15</v>
      </c>
      <c r="I4" s="65" t="s">
        <v>16</v>
      </c>
      <c r="J4" s="275"/>
      <c r="K4" s="51" t="s">
        <v>29</v>
      </c>
      <c r="L4" s="52" t="s">
        <v>30</v>
      </c>
      <c r="M4" s="290"/>
      <c r="N4" s="53" t="s">
        <v>29</v>
      </c>
      <c r="O4" s="53" t="s">
        <v>30</v>
      </c>
      <c r="P4" s="275"/>
      <c r="Q4" s="52" t="s">
        <v>29</v>
      </c>
      <c r="R4" s="52" t="s">
        <v>30</v>
      </c>
      <c r="S4" s="290"/>
      <c r="T4" s="53" t="s">
        <v>29</v>
      </c>
      <c r="U4" s="53" t="s">
        <v>30</v>
      </c>
      <c r="V4" s="275"/>
      <c r="W4" s="52" t="s">
        <v>29</v>
      </c>
      <c r="X4" s="52" t="s">
        <v>30</v>
      </c>
      <c r="Y4" s="290"/>
      <c r="Z4" s="53" t="s">
        <v>29</v>
      </c>
      <c r="AA4" s="53" t="s">
        <v>30</v>
      </c>
      <c r="AB4" s="300"/>
      <c r="AC4" s="303"/>
      <c r="AD4" s="306"/>
      <c r="AE4" s="309"/>
    </row>
    <row r="5" spans="1:31" x14ac:dyDescent="0.25">
      <c r="A5" s="67">
        <v>1</v>
      </c>
      <c r="B5" s="68" t="s">
        <v>160</v>
      </c>
      <c r="C5" s="67" t="s">
        <v>615</v>
      </c>
      <c r="D5" s="67">
        <v>33</v>
      </c>
      <c r="E5" s="68" t="s">
        <v>88</v>
      </c>
      <c r="F5" s="68" t="s">
        <v>186</v>
      </c>
      <c r="G5" s="72">
        <v>0</v>
      </c>
      <c r="H5" s="72">
        <v>0</v>
      </c>
      <c r="I5" s="72">
        <v>0</v>
      </c>
      <c r="J5" s="54"/>
      <c r="K5" s="55">
        <v>55</v>
      </c>
      <c r="L5" s="69"/>
      <c r="M5" s="56"/>
      <c r="N5" s="55">
        <v>35</v>
      </c>
      <c r="O5" s="69"/>
      <c r="P5" s="54"/>
      <c r="Q5" s="55">
        <v>40</v>
      </c>
      <c r="R5" s="69"/>
      <c r="S5" s="56"/>
      <c r="T5" s="55">
        <v>40</v>
      </c>
      <c r="U5" s="69"/>
      <c r="V5" s="54"/>
      <c r="W5" s="55">
        <v>25</v>
      </c>
      <c r="X5" s="69"/>
      <c r="Y5" s="56"/>
      <c r="Z5" s="55">
        <v>25</v>
      </c>
      <c r="AA5" s="69"/>
      <c r="AB5" s="57">
        <f t="shared" ref="AB5:AC68" si="0">(((K5*4)+(N5*4)+(Q5*4)+(T5*2)+(W5*2)+(Z5*2))/18)/100*700</f>
        <v>272.22222222222217</v>
      </c>
      <c r="AC5" s="58">
        <f t="shared" si="0"/>
        <v>0</v>
      </c>
      <c r="AD5" s="59">
        <f t="shared" ref="AD5:AD52" si="1">IF(AC5=0,AB5,(AB5+AC5)/2)</f>
        <v>272.22222222222217</v>
      </c>
      <c r="AE5" s="60">
        <f t="shared" ref="AE5:AE51" si="2">(G5+H5+I5+AD5)/2</f>
        <v>136.11111111111109</v>
      </c>
    </row>
    <row r="6" spans="1:31" x14ac:dyDescent="0.25">
      <c r="A6" s="67">
        <v>2</v>
      </c>
      <c r="B6" s="68" t="s">
        <v>160</v>
      </c>
      <c r="C6" s="67" t="s">
        <v>615</v>
      </c>
      <c r="D6" s="67">
        <v>34</v>
      </c>
      <c r="E6" s="68" t="s">
        <v>525</v>
      </c>
      <c r="F6" s="68" t="s">
        <v>179</v>
      </c>
      <c r="G6" s="72">
        <v>0</v>
      </c>
      <c r="H6" s="72">
        <v>0</v>
      </c>
      <c r="I6" s="72">
        <v>0</v>
      </c>
      <c r="J6" s="54"/>
      <c r="K6" s="55">
        <v>85</v>
      </c>
      <c r="L6" s="69"/>
      <c r="M6" s="56"/>
      <c r="N6" s="55">
        <v>85</v>
      </c>
      <c r="O6" s="69"/>
      <c r="P6" s="54"/>
      <c r="Q6" s="55">
        <v>75</v>
      </c>
      <c r="R6" s="69"/>
      <c r="S6" s="56"/>
      <c r="T6" s="55">
        <v>80</v>
      </c>
      <c r="U6" s="69"/>
      <c r="V6" s="54"/>
      <c r="W6" s="55">
        <v>75</v>
      </c>
      <c r="X6" s="69"/>
      <c r="Y6" s="56"/>
      <c r="Z6" s="55">
        <v>95</v>
      </c>
      <c r="AA6" s="69"/>
      <c r="AB6" s="57">
        <f t="shared" si="0"/>
        <v>575.55555555555566</v>
      </c>
      <c r="AC6" s="58">
        <f t="shared" si="0"/>
        <v>0</v>
      </c>
      <c r="AD6" s="59">
        <f t="shared" si="1"/>
        <v>575.55555555555566</v>
      </c>
      <c r="AE6" s="60">
        <f t="shared" si="2"/>
        <v>287.77777777777783</v>
      </c>
    </row>
    <row r="7" spans="1:31" x14ac:dyDescent="0.25">
      <c r="A7" s="67">
        <v>3</v>
      </c>
      <c r="B7" s="68" t="s">
        <v>160</v>
      </c>
      <c r="C7" s="67" t="s">
        <v>615</v>
      </c>
      <c r="D7" s="67">
        <v>40</v>
      </c>
      <c r="E7" s="68" t="s">
        <v>616</v>
      </c>
      <c r="F7" s="68" t="s">
        <v>186</v>
      </c>
      <c r="G7" s="72">
        <v>0</v>
      </c>
      <c r="H7" s="72">
        <v>0</v>
      </c>
      <c r="I7" s="72">
        <v>0</v>
      </c>
      <c r="J7" s="54"/>
      <c r="K7" s="55">
        <v>60</v>
      </c>
      <c r="L7" s="69"/>
      <c r="M7" s="56"/>
      <c r="N7" s="55">
        <v>55</v>
      </c>
      <c r="O7" s="69"/>
      <c r="P7" s="54"/>
      <c r="Q7" s="55">
        <v>50</v>
      </c>
      <c r="R7" s="69"/>
      <c r="S7" s="56"/>
      <c r="T7" s="55">
        <v>55</v>
      </c>
      <c r="U7" s="69"/>
      <c r="V7" s="54"/>
      <c r="W7" s="55">
        <v>40</v>
      </c>
      <c r="X7" s="69"/>
      <c r="Y7" s="56"/>
      <c r="Z7" s="55">
        <v>70</v>
      </c>
      <c r="AA7" s="69"/>
      <c r="AB7" s="57">
        <f t="shared" si="0"/>
        <v>385.00000000000006</v>
      </c>
      <c r="AC7" s="58">
        <f t="shared" si="0"/>
        <v>0</v>
      </c>
      <c r="AD7" s="59">
        <f t="shared" si="1"/>
        <v>385.00000000000006</v>
      </c>
      <c r="AE7" s="60">
        <f t="shared" si="2"/>
        <v>192.50000000000003</v>
      </c>
    </row>
    <row r="8" spans="1:31" x14ac:dyDescent="0.25">
      <c r="A8" s="67">
        <v>4</v>
      </c>
      <c r="B8" s="68" t="s">
        <v>160</v>
      </c>
      <c r="C8" s="67" t="s">
        <v>615</v>
      </c>
      <c r="D8" s="67">
        <v>63</v>
      </c>
      <c r="E8" s="68" t="s">
        <v>593</v>
      </c>
      <c r="F8" s="68" t="s">
        <v>617</v>
      </c>
      <c r="G8" s="72">
        <v>0</v>
      </c>
      <c r="H8" s="72">
        <v>0</v>
      </c>
      <c r="I8" s="72">
        <v>0</v>
      </c>
      <c r="J8" s="54"/>
      <c r="K8" s="55">
        <v>60</v>
      </c>
      <c r="L8" s="69"/>
      <c r="M8" s="56"/>
      <c r="N8" s="55">
        <v>55</v>
      </c>
      <c r="O8" s="69"/>
      <c r="P8" s="54"/>
      <c r="Q8" s="55">
        <v>70</v>
      </c>
      <c r="R8" s="69"/>
      <c r="S8" s="56"/>
      <c r="T8" s="55">
        <v>40</v>
      </c>
      <c r="U8" s="69"/>
      <c r="V8" s="54"/>
      <c r="W8" s="55">
        <v>70</v>
      </c>
      <c r="X8" s="69"/>
      <c r="Y8" s="56"/>
      <c r="Z8" s="55">
        <v>85</v>
      </c>
      <c r="AA8" s="69"/>
      <c r="AB8" s="57">
        <f t="shared" si="0"/>
        <v>439.44444444444446</v>
      </c>
      <c r="AC8" s="58">
        <f t="shared" si="0"/>
        <v>0</v>
      </c>
      <c r="AD8" s="59">
        <f t="shared" si="1"/>
        <v>439.44444444444446</v>
      </c>
      <c r="AE8" s="60">
        <f t="shared" si="2"/>
        <v>219.72222222222223</v>
      </c>
    </row>
    <row r="9" spans="1:31" x14ac:dyDescent="0.25">
      <c r="A9" s="67">
        <v>5</v>
      </c>
      <c r="B9" s="68" t="s">
        <v>160</v>
      </c>
      <c r="C9" s="67" t="s">
        <v>615</v>
      </c>
      <c r="D9" s="67">
        <v>80</v>
      </c>
      <c r="E9" s="68" t="s">
        <v>49</v>
      </c>
      <c r="F9" s="68" t="s">
        <v>163</v>
      </c>
      <c r="G9" s="72">
        <v>0</v>
      </c>
      <c r="H9" s="72">
        <v>0</v>
      </c>
      <c r="I9" s="72">
        <v>0</v>
      </c>
      <c r="J9" s="54"/>
      <c r="K9" s="55">
        <v>70</v>
      </c>
      <c r="L9" s="69"/>
      <c r="M9" s="56"/>
      <c r="N9" s="55">
        <v>50</v>
      </c>
      <c r="O9" s="69"/>
      <c r="P9" s="54"/>
      <c r="Q9" s="55">
        <v>75</v>
      </c>
      <c r="R9" s="69"/>
      <c r="S9" s="56"/>
      <c r="T9" s="55">
        <v>95</v>
      </c>
      <c r="U9" s="69"/>
      <c r="V9" s="54"/>
      <c r="W9" s="55">
        <v>45</v>
      </c>
      <c r="X9" s="69"/>
      <c r="Y9" s="56"/>
      <c r="Z9" s="55">
        <v>85</v>
      </c>
      <c r="AA9" s="69"/>
      <c r="AB9" s="57">
        <f t="shared" si="0"/>
        <v>478.33333333333326</v>
      </c>
      <c r="AC9" s="58">
        <f t="shared" si="0"/>
        <v>0</v>
      </c>
      <c r="AD9" s="59">
        <f t="shared" si="1"/>
        <v>478.33333333333326</v>
      </c>
      <c r="AE9" s="60">
        <f t="shared" si="2"/>
        <v>239.16666666666663</v>
      </c>
    </row>
    <row r="10" spans="1:31" x14ac:dyDescent="0.25">
      <c r="A10" s="67">
        <v>6</v>
      </c>
      <c r="B10" s="68" t="s">
        <v>160</v>
      </c>
      <c r="C10" s="67" t="s">
        <v>615</v>
      </c>
      <c r="D10" s="67">
        <v>97</v>
      </c>
      <c r="E10" s="68" t="s">
        <v>618</v>
      </c>
      <c r="F10" s="68" t="s">
        <v>619</v>
      </c>
      <c r="G10" s="72">
        <v>0</v>
      </c>
      <c r="H10" s="72">
        <v>0</v>
      </c>
      <c r="I10" s="72">
        <v>0</v>
      </c>
      <c r="J10" s="54"/>
      <c r="K10" s="55">
        <v>65</v>
      </c>
      <c r="L10" s="69"/>
      <c r="M10" s="56"/>
      <c r="N10" s="55">
        <v>75</v>
      </c>
      <c r="O10" s="69"/>
      <c r="P10" s="54"/>
      <c r="Q10" s="55">
        <v>70</v>
      </c>
      <c r="R10" s="69"/>
      <c r="S10" s="56"/>
      <c r="T10" s="55">
        <v>60</v>
      </c>
      <c r="U10" s="69"/>
      <c r="V10" s="54"/>
      <c r="W10" s="55">
        <v>85</v>
      </c>
      <c r="X10" s="69"/>
      <c r="Y10" s="56"/>
      <c r="Z10" s="55">
        <v>90</v>
      </c>
      <c r="AA10" s="69"/>
      <c r="AB10" s="57">
        <f t="shared" si="0"/>
        <v>509.4444444444444</v>
      </c>
      <c r="AC10" s="58">
        <f t="shared" si="0"/>
        <v>0</v>
      </c>
      <c r="AD10" s="59">
        <f t="shared" si="1"/>
        <v>509.4444444444444</v>
      </c>
      <c r="AE10" s="60">
        <f t="shared" si="2"/>
        <v>254.7222222222222</v>
      </c>
    </row>
    <row r="11" spans="1:31" x14ac:dyDescent="0.25">
      <c r="A11" s="67">
        <v>7</v>
      </c>
      <c r="B11" s="68" t="s">
        <v>160</v>
      </c>
      <c r="C11" s="67" t="s">
        <v>615</v>
      </c>
      <c r="D11" s="67">
        <v>100</v>
      </c>
      <c r="E11" s="68" t="s">
        <v>620</v>
      </c>
      <c r="F11" s="68" t="s">
        <v>621</v>
      </c>
      <c r="G11" s="72">
        <v>0</v>
      </c>
      <c r="H11" s="72">
        <v>0</v>
      </c>
      <c r="I11" s="72">
        <v>0</v>
      </c>
      <c r="J11" s="54"/>
      <c r="K11" s="55">
        <v>50</v>
      </c>
      <c r="L11" s="69"/>
      <c r="M11" s="56"/>
      <c r="N11" s="55">
        <v>45</v>
      </c>
      <c r="O11" s="69"/>
      <c r="P11" s="54"/>
      <c r="Q11" s="55">
        <v>65</v>
      </c>
      <c r="R11" s="69"/>
      <c r="S11" s="56"/>
      <c r="T11" s="55">
        <v>70</v>
      </c>
      <c r="U11" s="69"/>
      <c r="V11" s="54"/>
      <c r="W11" s="55">
        <v>45</v>
      </c>
      <c r="X11" s="69"/>
      <c r="Y11" s="56"/>
      <c r="Z11" s="55">
        <v>95</v>
      </c>
      <c r="AA11" s="69"/>
      <c r="AB11" s="57">
        <f t="shared" si="0"/>
        <v>412.22222222222223</v>
      </c>
      <c r="AC11" s="58">
        <f t="shared" si="0"/>
        <v>0</v>
      </c>
      <c r="AD11" s="59">
        <f t="shared" si="1"/>
        <v>412.22222222222223</v>
      </c>
      <c r="AE11" s="60">
        <f t="shared" si="2"/>
        <v>206.11111111111111</v>
      </c>
    </row>
    <row r="12" spans="1:31" x14ac:dyDescent="0.25">
      <c r="A12" s="67">
        <v>8</v>
      </c>
      <c r="B12" s="68" t="s">
        <v>160</v>
      </c>
      <c r="C12" s="67" t="s">
        <v>615</v>
      </c>
      <c r="D12" s="67">
        <v>101</v>
      </c>
      <c r="E12" s="68" t="s">
        <v>622</v>
      </c>
      <c r="F12" s="68" t="s">
        <v>623</v>
      </c>
      <c r="G12" s="72">
        <v>0</v>
      </c>
      <c r="H12" s="72">
        <v>0</v>
      </c>
      <c r="I12" s="72">
        <v>0</v>
      </c>
      <c r="J12" s="54"/>
      <c r="K12" s="55">
        <v>70</v>
      </c>
      <c r="L12" s="69"/>
      <c r="M12" s="56"/>
      <c r="N12" s="55">
        <v>70</v>
      </c>
      <c r="O12" s="69"/>
      <c r="P12" s="54"/>
      <c r="Q12" s="55">
        <v>70</v>
      </c>
      <c r="R12" s="69"/>
      <c r="S12" s="56"/>
      <c r="T12" s="55">
        <v>95</v>
      </c>
      <c r="U12" s="69"/>
      <c r="V12" s="54"/>
      <c r="W12" s="55">
        <v>75</v>
      </c>
      <c r="X12" s="69"/>
      <c r="Y12" s="56"/>
      <c r="Z12" s="55">
        <v>95</v>
      </c>
      <c r="AA12" s="69"/>
      <c r="AB12" s="57">
        <f t="shared" si="0"/>
        <v>532.77777777777783</v>
      </c>
      <c r="AC12" s="58">
        <f t="shared" si="0"/>
        <v>0</v>
      </c>
      <c r="AD12" s="59">
        <f t="shared" si="1"/>
        <v>532.77777777777783</v>
      </c>
      <c r="AE12" s="60">
        <f t="shared" si="2"/>
        <v>266.38888888888891</v>
      </c>
    </row>
    <row r="13" spans="1:31" x14ac:dyDescent="0.25">
      <c r="A13" s="67">
        <v>9</v>
      </c>
      <c r="B13" s="68" t="s">
        <v>160</v>
      </c>
      <c r="C13" s="67" t="s">
        <v>615</v>
      </c>
      <c r="D13" s="67">
        <v>108</v>
      </c>
      <c r="E13" s="68" t="s">
        <v>624</v>
      </c>
      <c r="F13" s="68" t="s">
        <v>163</v>
      </c>
      <c r="G13" s="72">
        <v>0</v>
      </c>
      <c r="H13" s="72">
        <v>0</v>
      </c>
      <c r="I13" s="72">
        <v>0</v>
      </c>
      <c r="J13" s="54"/>
      <c r="K13" s="55">
        <v>40</v>
      </c>
      <c r="L13" s="69"/>
      <c r="M13" s="56"/>
      <c r="N13" s="55">
        <v>35</v>
      </c>
      <c r="O13" s="69"/>
      <c r="P13" s="54"/>
      <c r="Q13" s="55">
        <v>65</v>
      </c>
      <c r="R13" s="69"/>
      <c r="S13" s="56"/>
      <c r="T13" s="55">
        <v>25</v>
      </c>
      <c r="U13" s="69"/>
      <c r="V13" s="54"/>
      <c r="W13" s="55">
        <v>55</v>
      </c>
      <c r="X13" s="69"/>
      <c r="Y13" s="56"/>
      <c r="Z13" s="55">
        <v>55</v>
      </c>
      <c r="AA13" s="69"/>
      <c r="AB13" s="57">
        <f t="shared" si="0"/>
        <v>322.77777777777777</v>
      </c>
      <c r="AC13" s="58">
        <f t="shared" si="0"/>
        <v>0</v>
      </c>
      <c r="AD13" s="59">
        <f t="shared" si="1"/>
        <v>322.77777777777777</v>
      </c>
      <c r="AE13" s="60">
        <f t="shared" si="2"/>
        <v>161.38888888888889</v>
      </c>
    </row>
    <row r="14" spans="1:31" x14ac:dyDescent="0.25">
      <c r="A14" s="67">
        <v>10</v>
      </c>
      <c r="B14" s="68" t="s">
        <v>160</v>
      </c>
      <c r="C14" s="67" t="s">
        <v>615</v>
      </c>
      <c r="D14" s="67">
        <v>115</v>
      </c>
      <c r="E14" s="68" t="s">
        <v>625</v>
      </c>
      <c r="F14" s="68" t="s">
        <v>47</v>
      </c>
      <c r="G14" s="72">
        <v>0</v>
      </c>
      <c r="H14" s="72">
        <v>0</v>
      </c>
      <c r="I14" s="72">
        <v>0</v>
      </c>
      <c r="J14" s="54"/>
      <c r="K14" s="55">
        <v>35</v>
      </c>
      <c r="L14" s="69"/>
      <c r="M14" s="56"/>
      <c r="N14" s="55">
        <v>10</v>
      </c>
      <c r="O14" s="69"/>
      <c r="P14" s="54"/>
      <c r="Q14" s="55">
        <v>25</v>
      </c>
      <c r="R14" s="69"/>
      <c r="S14" s="56"/>
      <c r="T14" s="55">
        <v>45</v>
      </c>
      <c r="U14" s="69"/>
      <c r="V14" s="54"/>
      <c r="W14" s="55">
        <v>10</v>
      </c>
      <c r="X14" s="69"/>
      <c r="Y14" s="56"/>
      <c r="Z14" s="55">
        <v>60</v>
      </c>
      <c r="AA14" s="69"/>
      <c r="AB14" s="57">
        <f t="shared" si="0"/>
        <v>198.33333333333331</v>
      </c>
      <c r="AC14" s="58">
        <f t="shared" si="0"/>
        <v>0</v>
      </c>
      <c r="AD14" s="59">
        <f t="shared" si="1"/>
        <v>198.33333333333331</v>
      </c>
      <c r="AE14" s="60">
        <f t="shared" si="2"/>
        <v>99.166666666666657</v>
      </c>
    </row>
    <row r="15" spans="1:31" x14ac:dyDescent="0.25">
      <c r="A15" s="67">
        <v>11</v>
      </c>
      <c r="B15" s="68" t="s">
        <v>160</v>
      </c>
      <c r="C15" s="67" t="s">
        <v>615</v>
      </c>
      <c r="D15" s="67">
        <v>118</v>
      </c>
      <c r="E15" s="68" t="s">
        <v>447</v>
      </c>
      <c r="F15" s="68" t="s">
        <v>85</v>
      </c>
      <c r="G15" s="72">
        <v>0</v>
      </c>
      <c r="H15" s="72">
        <v>0</v>
      </c>
      <c r="I15" s="72">
        <v>0</v>
      </c>
      <c r="J15" s="54"/>
      <c r="K15" s="55">
        <v>90</v>
      </c>
      <c r="L15" s="69"/>
      <c r="M15" s="56"/>
      <c r="N15" s="55">
        <v>60</v>
      </c>
      <c r="O15" s="69"/>
      <c r="P15" s="54"/>
      <c r="Q15" s="55">
        <v>75</v>
      </c>
      <c r="R15" s="69"/>
      <c r="S15" s="56"/>
      <c r="T15" s="55">
        <v>75</v>
      </c>
      <c r="U15" s="69"/>
      <c r="V15" s="54"/>
      <c r="W15" s="55">
        <v>100</v>
      </c>
      <c r="X15" s="69"/>
      <c r="Y15" s="56"/>
      <c r="Z15" s="55">
        <v>95</v>
      </c>
      <c r="AA15" s="69"/>
      <c r="AB15" s="57">
        <f t="shared" si="0"/>
        <v>560</v>
      </c>
      <c r="AC15" s="58">
        <f t="shared" si="0"/>
        <v>0</v>
      </c>
      <c r="AD15" s="59">
        <f t="shared" si="1"/>
        <v>560</v>
      </c>
      <c r="AE15" s="60">
        <f t="shared" si="2"/>
        <v>280</v>
      </c>
    </row>
    <row r="16" spans="1:31" x14ac:dyDescent="0.25">
      <c r="A16" s="67">
        <v>12</v>
      </c>
      <c r="B16" s="68" t="s">
        <v>160</v>
      </c>
      <c r="C16" s="67" t="s">
        <v>615</v>
      </c>
      <c r="D16" s="67">
        <v>121</v>
      </c>
      <c r="E16" s="68" t="s">
        <v>626</v>
      </c>
      <c r="F16" s="68" t="s">
        <v>33</v>
      </c>
      <c r="G16" s="72">
        <v>0</v>
      </c>
      <c r="H16" s="72">
        <v>0</v>
      </c>
      <c r="I16" s="72">
        <v>0</v>
      </c>
      <c r="J16" s="54"/>
      <c r="K16" s="55">
        <v>35</v>
      </c>
      <c r="L16" s="69"/>
      <c r="M16" s="56"/>
      <c r="N16" s="55">
        <v>35</v>
      </c>
      <c r="O16" s="69"/>
      <c r="P16" s="54"/>
      <c r="Q16" s="55">
        <v>50</v>
      </c>
      <c r="R16" s="69"/>
      <c r="S16" s="56"/>
      <c r="T16" s="55">
        <v>30</v>
      </c>
      <c r="U16" s="69"/>
      <c r="V16" s="54"/>
      <c r="W16" s="55">
        <v>20</v>
      </c>
      <c r="X16" s="69"/>
      <c r="Y16" s="56"/>
      <c r="Z16" s="55">
        <v>20</v>
      </c>
      <c r="AA16" s="69"/>
      <c r="AB16" s="57">
        <f t="shared" si="0"/>
        <v>241.11111111111111</v>
      </c>
      <c r="AC16" s="58">
        <f t="shared" si="0"/>
        <v>0</v>
      </c>
      <c r="AD16" s="59">
        <f t="shared" si="1"/>
        <v>241.11111111111111</v>
      </c>
      <c r="AE16" s="60">
        <f t="shared" si="2"/>
        <v>120.55555555555556</v>
      </c>
    </row>
    <row r="17" spans="1:31" x14ac:dyDescent="0.25">
      <c r="A17" s="67">
        <v>13</v>
      </c>
      <c r="B17" s="68" t="s">
        <v>160</v>
      </c>
      <c r="C17" s="67" t="s">
        <v>615</v>
      </c>
      <c r="D17" s="67">
        <v>122</v>
      </c>
      <c r="E17" s="68" t="s">
        <v>627</v>
      </c>
      <c r="F17" s="68" t="s">
        <v>225</v>
      </c>
      <c r="G17" s="72">
        <v>0</v>
      </c>
      <c r="H17" s="72">
        <v>0</v>
      </c>
      <c r="I17" s="72">
        <v>0</v>
      </c>
      <c r="J17" s="54"/>
      <c r="K17" s="55">
        <v>55</v>
      </c>
      <c r="L17" s="69"/>
      <c r="M17" s="56"/>
      <c r="N17" s="55">
        <v>40</v>
      </c>
      <c r="O17" s="69"/>
      <c r="P17" s="54"/>
      <c r="Q17" s="55">
        <v>30</v>
      </c>
      <c r="R17" s="69"/>
      <c r="S17" s="56"/>
      <c r="T17" s="55">
        <v>50</v>
      </c>
      <c r="U17" s="69"/>
      <c r="V17" s="54"/>
      <c r="W17" s="55">
        <v>55</v>
      </c>
      <c r="X17" s="69"/>
      <c r="Y17" s="56"/>
      <c r="Z17" s="55">
        <v>85</v>
      </c>
      <c r="AA17" s="69"/>
      <c r="AB17" s="57">
        <f t="shared" si="0"/>
        <v>342.22222222222223</v>
      </c>
      <c r="AC17" s="58">
        <f t="shared" si="0"/>
        <v>0</v>
      </c>
      <c r="AD17" s="59">
        <f t="shared" si="1"/>
        <v>342.22222222222223</v>
      </c>
      <c r="AE17" s="60">
        <f t="shared" si="2"/>
        <v>171.11111111111111</v>
      </c>
    </row>
    <row r="18" spans="1:31" x14ac:dyDescent="0.25">
      <c r="A18" s="67">
        <v>14</v>
      </c>
      <c r="B18" s="68" t="s">
        <v>160</v>
      </c>
      <c r="C18" s="67" t="s">
        <v>615</v>
      </c>
      <c r="D18" s="67">
        <v>133</v>
      </c>
      <c r="E18" s="68" t="s">
        <v>628</v>
      </c>
      <c r="F18" s="68" t="s">
        <v>621</v>
      </c>
      <c r="G18" s="72">
        <v>0</v>
      </c>
      <c r="H18" s="72">
        <v>0</v>
      </c>
      <c r="I18" s="72">
        <v>0</v>
      </c>
      <c r="J18" s="54"/>
      <c r="K18" s="55">
        <v>80</v>
      </c>
      <c r="L18" s="69"/>
      <c r="M18" s="56"/>
      <c r="N18" s="55">
        <v>90</v>
      </c>
      <c r="O18" s="69"/>
      <c r="P18" s="54"/>
      <c r="Q18" s="55">
        <v>80</v>
      </c>
      <c r="R18" s="69"/>
      <c r="S18" s="56"/>
      <c r="T18" s="55">
        <v>100</v>
      </c>
      <c r="U18" s="69"/>
      <c r="V18" s="54"/>
      <c r="W18" s="55">
        <v>75</v>
      </c>
      <c r="X18" s="69"/>
      <c r="Y18" s="56"/>
      <c r="Z18" s="55">
        <v>100</v>
      </c>
      <c r="AA18" s="69"/>
      <c r="AB18" s="57">
        <f t="shared" si="0"/>
        <v>602.77777777777783</v>
      </c>
      <c r="AC18" s="58">
        <f t="shared" si="0"/>
        <v>0</v>
      </c>
      <c r="AD18" s="59">
        <f t="shared" si="1"/>
        <v>602.77777777777783</v>
      </c>
      <c r="AE18" s="60">
        <f t="shared" si="2"/>
        <v>301.38888888888891</v>
      </c>
    </row>
    <row r="19" spans="1:31" x14ac:dyDescent="0.25">
      <c r="A19" s="67">
        <v>15</v>
      </c>
      <c r="B19" s="68" t="s">
        <v>160</v>
      </c>
      <c r="C19" s="67" t="s">
        <v>615</v>
      </c>
      <c r="D19" s="67">
        <v>201</v>
      </c>
      <c r="E19" s="68" t="s">
        <v>629</v>
      </c>
      <c r="F19" s="68" t="s">
        <v>39</v>
      </c>
      <c r="G19" s="72">
        <v>0</v>
      </c>
      <c r="H19" s="72">
        <v>0</v>
      </c>
      <c r="I19" s="72">
        <v>0</v>
      </c>
      <c r="J19" s="54"/>
      <c r="K19" s="55">
        <v>35</v>
      </c>
      <c r="L19" s="69"/>
      <c r="M19" s="56"/>
      <c r="N19" s="55">
        <v>25</v>
      </c>
      <c r="O19" s="69"/>
      <c r="P19" s="54"/>
      <c r="Q19" s="55">
        <v>50</v>
      </c>
      <c r="R19" s="69"/>
      <c r="S19" s="56"/>
      <c r="T19" s="55">
        <v>50</v>
      </c>
      <c r="U19" s="69"/>
      <c r="V19" s="54"/>
      <c r="W19" s="55">
        <v>65</v>
      </c>
      <c r="X19" s="69"/>
      <c r="Y19" s="56"/>
      <c r="Z19" s="55">
        <v>90</v>
      </c>
      <c r="AA19" s="69"/>
      <c r="AB19" s="57">
        <f t="shared" si="0"/>
        <v>330.55555555555554</v>
      </c>
      <c r="AC19" s="58">
        <f t="shared" si="0"/>
        <v>0</v>
      </c>
      <c r="AD19" s="59">
        <f t="shared" si="1"/>
        <v>330.55555555555554</v>
      </c>
      <c r="AE19" s="60">
        <f t="shared" si="2"/>
        <v>165.27777777777777</v>
      </c>
    </row>
    <row r="20" spans="1:31" x14ac:dyDescent="0.25">
      <c r="A20" s="67">
        <v>16</v>
      </c>
      <c r="B20" s="68" t="s">
        <v>160</v>
      </c>
      <c r="C20" s="67" t="s">
        <v>615</v>
      </c>
      <c r="D20" s="67">
        <v>202</v>
      </c>
      <c r="E20" s="68" t="s">
        <v>630</v>
      </c>
      <c r="F20" s="68" t="s">
        <v>118</v>
      </c>
      <c r="G20" s="72">
        <v>0</v>
      </c>
      <c r="H20" s="72">
        <v>0</v>
      </c>
      <c r="I20" s="72">
        <v>0</v>
      </c>
      <c r="J20" s="54"/>
      <c r="K20" s="55">
        <v>50</v>
      </c>
      <c r="L20" s="69"/>
      <c r="M20" s="56"/>
      <c r="N20" s="55">
        <v>50</v>
      </c>
      <c r="O20" s="69"/>
      <c r="P20" s="54"/>
      <c r="Q20" s="55">
        <v>60</v>
      </c>
      <c r="R20" s="69"/>
      <c r="S20" s="56"/>
      <c r="T20" s="55">
        <v>45</v>
      </c>
      <c r="U20" s="69"/>
      <c r="V20" s="54"/>
      <c r="W20" s="55">
        <v>75</v>
      </c>
      <c r="X20" s="69"/>
      <c r="Y20" s="56"/>
      <c r="Z20" s="55">
        <v>85</v>
      </c>
      <c r="AA20" s="69"/>
      <c r="AB20" s="57">
        <f t="shared" si="0"/>
        <v>408.33333333333337</v>
      </c>
      <c r="AC20" s="58">
        <f t="shared" si="0"/>
        <v>0</v>
      </c>
      <c r="AD20" s="59">
        <f t="shared" si="1"/>
        <v>408.33333333333337</v>
      </c>
      <c r="AE20" s="60">
        <f t="shared" si="2"/>
        <v>204.16666666666669</v>
      </c>
    </row>
    <row r="21" spans="1:31" x14ac:dyDescent="0.25">
      <c r="A21" s="67">
        <v>17</v>
      </c>
      <c r="B21" s="68" t="s">
        <v>160</v>
      </c>
      <c r="C21" s="67" t="s">
        <v>615</v>
      </c>
      <c r="D21" s="67">
        <v>238</v>
      </c>
      <c r="E21" s="68" t="s">
        <v>631</v>
      </c>
      <c r="F21" s="68" t="s">
        <v>251</v>
      </c>
      <c r="G21" s="72">
        <v>0</v>
      </c>
      <c r="H21" s="72">
        <v>0</v>
      </c>
      <c r="I21" s="72">
        <v>0</v>
      </c>
      <c r="J21" s="54"/>
      <c r="K21" s="55">
        <v>65</v>
      </c>
      <c r="L21" s="69"/>
      <c r="M21" s="56"/>
      <c r="N21" s="55">
        <v>65</v>
      </c>
      <c r="O21" s="69"/>
      <c r="P21" s="54"/>
      <c r="Q21" s="55">
        <v>70</v>
      </c>
      <c r="R21" s="69"/>
      <c r="S21" s="56"/>
      <c r="T21" s="55">
        <v>90</v>
      </c>
      <c r="U21" s="69"/>
      <c r="V21" s="54"/>
      <c r="W21" s="55">
        <v>80</v>
      </c>
      <c r="X21" s="69"/>
      <c r="Y21" s="56"/>
      <c r="Z21" s="55">
        <v>90</v>
      </c>
      <c r="AA21" s="69"/>
      <c r="AB21" s="57">
        <f t="shared" si="0"/>
        <v>513.33333333333326</v>
      </c>
      <c r="AC21" s="58">
        <f t="shared" si="0"/>
        <v>0</v>
      </c>
      <c r="AD21" s="59">
        <f t="shared" si="1"/>
        <v>513.33333333333326</v>
      </c>
      <c r="AE21" s="60">
        <f t="shared" si="2"/>
        <v>256.66666666666663</v>
      </c>
    </row>
    <row r="22" spans="1:31" x14ac:dyDescent="0.25">
      <c r="A22" s="67">
        <v>18</v>
      </c>
      <c r="B22" s="68" t="s">
        <v>160</v>
      </c>
      <c r="C22" s="67" t="s">
        <v>615</v>
      </c>
      <c r="D22" s="67">
        <v>258</v>
      </c>
      <c r="E22" s="68" t="s">
        <v>224</v>
      </c>
      <c r="F22" s="68" t="s">
        <v>72</v>
      </c>
      <c r="G22" s="72">
        <v>0</v>
      </c>
      <c r="H22" s="72">
        <v>0</v>
      </c>
      <c r="I22" s="72">
        <v>0</v>
      </c>
      <c r="J22" s="54"/>
      <c r="K22" s="55">
        <v>85</v>
      </c>
      <c r="L22" s="69"/>
      <c r="M22" s="56"/>
      <c r="N22" s="55">
        <v>85</v>
      </c>
      <c r="O22" s="69"/>
      <c r="P22" s="54"/>
      <c r="Q22" s="55">
        <v>90</v>
      </c>
      <c r="R22" s="69"/>
      <c r="S22" s="56"/>
      <c r="T22" s="55">
        <v>90</v>
      </c>
      <c r="U22" s="69"/>
      <c r="V22" s="54"/>
      <c r="W22" s="55">
        <v>90</v>
      </c>
      <c r="X22" s="69"/>
      <c r="Y22" s="56"/>
      <c r="Z22" s="55">
        <v>100</v>
      </c>
      <c r="AA22" s="69"/>
      <c r="AB22" s="57">
        <f t="shared" si="0"/>
        <v>622.22222222222217</v>
      </c>
      <c r="AC22" s="58">
        <f t="shared" si="0"/>
        <v>0</v>
      </c>
      <c r="AD22" s="59">
        <f t="shared" si="1"/>
        <v>622.22222222222217</v>
      </c>
      <c r="AE22" s="60">
        <f t="shared" si="2"/>
        <v>311.11111111111109</v>
      </c>
    </row>
    <row r="23" spans="1:31" x14ac:dyDescent="0.25">
      <c r="A23" s="67">
        <v>19</v>
      </c>
      <c r="B23" s="68" t="s">
        <v>160</v>
      </c>
      <c r="C23" s="67" t="s">
        <v>615</v>
      </c>
      <c r="D23" s="67">
        <v>426</v>
      </c>
      <c r="E23" s="68" t="s">
        <v>101</v>
      </c>
      <c r="F23" s="68" t="s">
        <v>95</v>
      </c>
      <c r="G23" s="72">
        <v>0</v>
      </c>
      <c r="H23" s="72">
        <v>0</v>
      </c>
      <c r="I23" s="72">
        <v>0</v>
      </c>
      <c r="J23" s="54"/>
      <c r="K23" s="55">
        <v>85</v>
      </c>
      <c r="L23" s="69"/>
      <c r="M23" s="56"/>
      <c r="N23" s="55">
        <v>90</v>
      </c>
      <c r="O23" s="69"/>
      <c r="P23" s="54"/>
      <c r="Q23" s="55">
        <v>70</v>
      </c>
      <c r="R23" s="69"/>
      <c r="S23" s="56"/>
      <c r="T23" s="55">
        <v>75</v>
      </c>
      <c r="U23" s="69"/>
      <c r="V23" s="54"/>
      <c r="W23" s="55">
        <v>65</v>
      </c>
      <c r="X23" s="69"/>
      <c r="Y23" s="56"/>
      <c r="Z23" s="55">
        <v>85</v>
      </c>
      <c r="AA23" s="69"/>
      <c r="AB23" s="57">
        <f t="shared" si="0"/>
        <v>556.11111111111109</v>
      </c>
      <c r="AC23" s="58">
        <f t="shared" si="0"/>
        <v>0</v>
      </c>
      <c r="AD23" s="59">
        <f t="shared" si="1"/>
        <v>556.11111111111109</v>
      </c>
      <c r="AE23" s="60">
        <f t="shared" si="2"/>
        <v>278.05555555555554</v>
      </c>
    </row>
    <row r="24" spans="1:31" x14ac:dyDescent="0.25">
      <c r="A24" s="67">
        <v>20</v>
      </c>
      <c r="B24" s="68" t="s">
        <v>160</v>
      </c>
      <c r="C24" s="67" t="s">
        <v>615</v>
      </c>
      <c r="D24" s="67">
        <v>428</v>
      </c>
      <c r="E24" s="68" t="s">
        <v>632</v>
      </c>
      <c r="F24" s="68" t="s">
        <v>203</v>
      </c>
      <c r="G24" s="72">
        <v>0</v>
      </c>
      <c r="H24" s="72">
        <v>0</v>
      </c>
      <c r="I24" s="72">
        <v>0</v>
      </c>
      <c r="J24" s="54"/>
      <c r="K24" s="55">
        <v>90</v>
      </c>
      <c r="L24" s="69"/>
      <c r="M24" s="56"/>
      <c r="N24" s="55">
        <v>75</v>
      </c>
      <c r="O24" s="69"/>
      <c r="P24" s="54"/>
      <c r="Q24" s="55">
        <v>75</v>
      </c>
      <c r="R24" s="69"/>
      <c r="S24" s="56"/>
      <c r="T24" s="55">
        <v>80</v>
      </c>
      <c r="U24" s="69"/>
      <c r="V24" s="54"/>
      <c r="W24" s="55">
        <v>95</v>
      </c>
      <c r="X24" s="69"/>
      <c r="Y24" s="56"/>
      <c r="Z24" s="55">
        <v>100</v>
      </c>
      <c r="AA24" s="69"/>
      <c r="AB24" s="57">
        <f t="shared" si="0"/>
        <v>587.22222222222229</v>
      </c>
      <c r="AC24" s="58">
        <f t="shared" si="0"/>
        <v>0</v>
      </c>
      <c r="AD24" s="59">
        <f t="shared" si="1"/>
        <v>587.22222222222229</v>
      </c>
      <c r="AE24" s="60">
        <f t="shared" si="2"/>
        <v>293.61111111111114</v>
      </c>
    </row>
    <row r="25" spans="1:31" x14ac:dyDescent="0.25">
      <c r="A25" s="67">
        <v>21</v>
      </c>
      <c r="B25" s="68" t="s">
        <v>160</v>
      </c>
      <c r="C25" s="67" t="s">
        <v>615</v>
      </c>
      <c r="D25" s="67">
        <v>475</v>
      </c>
      <c r="E25" s="68" t="s">
        <v>206</v>
      </c>
      <c r="F25" s="68" t="s">
        <v>633</v>
      </c>
      <c r="G25" s="72">
        <v>0</v>
      </c>
      <c r="H25" s="72">
        <v>0</v>
      </c>
      <c r="I25" s="72">
        <v>0</v>
      </c>
      <c r="J25" s="54"/>
      <c r="K25" s="55">
        <v>25</v>
      </c>
      <c r="L25" s="69"/>
      <c r="M25" s="56"/>
      <c r="N25" s="55">
        <v>40</v>
      </c>
      <c r="O25" s="69"/>
      <c r="P25" s="54"/>
      <c r="Q25" s="55">
        <v>30</v>
      </c>
      <c r="R25" s="69"/>
      <c r="S25" s="56"/>
      <c r="T25" s="55">
        <v>35</v>
      </c>
      <c r="U25" s="69"/>
      <c r="V25" s="54"/>
      <c r="W25" s="55">
        <v>20</v>
      </c>
      <c r="X25" s="69"/>
      <c r="Y25" s="56"/>
      <c r="Z25" s="55">
        <v>60</v>
      </c>
      <c r="AA25" s="69"/>
      <c r="AB25" s="57">
        <f t="shared" si="0"/>
        <v>237.2222222222222</v>
      </c>
      <c r="AC25" s="58">
        <f t="shared" si="0"/>
        <v>0</v>
      </c>
      <c r="AD25" s="59">
        <f t="shared" si="1"/>
        <v>237.2222222222222</v>
      </c>
      <c r="AE25" s="60">
        <f t="shared" si="2"/>
        <v>118.6111111111111</v>
      </c>
    </row>
    <row r="26" spans="1:31" x14ac:dyDescent="0.25">
      <c r="A26" s="67">
        <v>22</v>
      </c>
      <c r="B26" s="68" t="s">
        <v>160</v>
      </c>
      <c r="C26" s="67" t="s">
        <v>615</v>
      </c>
      <c r="D26" s="67">
        <v>497</v>
      </c>
      <c r="E26" s="68" t="s">
        <v>70</v>
      </c>
      <c r="F26" s="68" t="s">
        <v>634</v>
      </c>
      <c r="G26" s="72">
        <v>0</v>
      </c>
      <c r="H26" s="72">
        <v>0</v>
      </c>
      <c r="I26" s="72">
        <v>0</v>
      </c>
      <c r="J26" s="54"/>
      <c r="K26" s="55">
        <v>30</v>
      </c>
      <c r="L26" s="69"/>
      <c r="M26" s="56"/>
      <c r="N26" s="55">
        <v>20</v>
      </c>
      <c r="O26" s="69"/>
      <c r="P26" s="54"/>
      <c r="Q26" s="55">
        <v>35</v>
      </c>
      <c r="R26" s="69"/>
      <c r="S26" s="56"/>
      <c r="T26" s="55">
        <v>30</v>
      </c>
      <c r="U26" s="69"/>
      <c r="V26" s="54"/>
      <c r="W26" s="55">
        <v>35</v>
      </c>
      <c r="X26" s="69"/>
      <c r="Y26" s="56"/>
      <c r="Z26" s="55">
        <v>65</v>
      </c>
      <c r="AA26" s="69"/>
      <c r="AB26" s="57">
        <f t="shared" si="0"/>
        <v>233.33333333333337</v>
      </c>
      <c r="AC26" s="58">
        <f t="shared" si="0"/>
        <v>0</v>
      </c>
      <c r="AD26" s="59">
        <f t="shared" si="1"/>
        <v>233.33333333333337</v>
      </c>
      <c r="AE26" s="60">
        <f t="shared" si="2"/>
        <v>116.66666666666669</v>
      </c>
    </row>
    <row r="27" spans="1:31" x14ac:dyDescent="0.25">
      <c r="A27" s="67">
        <v>23</v>
      </c>
      <c r="B27" s="68" t="s">
        <v>160</v>
      </c>
      <c r="C27" s="67" t="s">
        <v>615</v>
      </c>
      <c r="D27" s="67">
        <v>575</v>
      </c>
      <c r="E27" s="68" t="s">
        <v>69</v>
      </c>
      <c r="F27" s="68" t="s">
        <v>130</v>
      </c>
      <c r="G27" s="72">
        <v>0</v>
      </c>
      <c r="H27" s="72">
        <v>0</v>
      </c>
      <c r="I27" s="72">
        <v>0</v>
      </c>
      <c r="J27" s="54"/>
      <c r="K27" s="55">
        <v>40</v>
      </c>
      <c r="L27" s="69"/>
      <c r="M27" s="56"/>
      <c r="N27" s="55">
        <v>5</v>
      </c>
      <c r="O27" s="69"/>
      <c r="P27" s="54"/>
      <c r="Q27" s="55">
        <v>45</v>
      </c>
      <c r="R27" s="69"/>
      <c r="S27" s="56"/>
      <c r="T27" s="55">
        <v>30</v>
      </c>
      <c r="U27" s="69"/>
      <c r="V27" s="54"/>
      <c r="W27" s="55">
        <v>40</v>
      </c>
      <c r="X27" s="69"/>
      <c r="Y27" s="56"/>
      <c r="Z27" s="55">
        <v>55</v>
      </c>
      <c r="AA27" s="69"/>
      <c r="AB27" s="57">
        <f t="shared" si="0"/>
        <v>237.2222222222222</v>
      </c>
      <c r="AC27" s="58">
        <f t="shared" si="0"/>
        <v>0</v>
      </c>
      <c r="AD27" s="59">
        <f t="shared" si="1"/>
        <v>237.2222222222222</v>
      </c>
      <c r="AE27" s="60">
        <f t="shared" si="2"/>
        <v>118.6111111111111</v>
      </c>
    </row>
    <row r="28" spans="1:31" x14ac:dyDescent="0.25">
      <c r="A28" s="67">
        <v>24</v>
      </c>
      <c r="B28" s="68" t="s">
        <v>160</v>
      </c>
      <c r="C28" s="67" t="s">
        <v>615</v>
      </c>
      <c r="D28" s="67">
        <v>578</v>
      </c>
      <c r="E28" s="68" t="s">
        <v>635</v>
      </c>
      <c r="F28" s="68" t="s">
        <v>148</v>
      </c>
      <c r="G28" s="72">
        <v>0</v>
      </c>
      <c r="H28" s="72">
        <v>0</v>
      </c>
      <c r="I28" s="72">
        <v>0</v>
      </c>
      <c r="J28" s="54"/>
      <c r="K28" s="55">
        <v>55</v>
      </c>
      <c r="L28" s="69"/>
      <c r="M28" s="56"/>
      <c r="N28" s="55">
        <v>40</v>
      </c>
      <c r="O28" s="69"/>
      <c r="P28" s="54"/>
      <c r="Q28" s="55">
        <v>50</v>
      </c>
      <c r="R28" s="69"/>
      <c r="S28" s="56"/>
      <c r="T28" s="55">
        <v>65</v>
      </c>
      <c r="U28" s="69"/>
      <c r="V28" s="54"/>
      <c r="W28" s="55">
        <v>40</v>
      </c>
      <c r="X28" s="69"/>
      <c r="Y28" s="56"/>
      <c r="Z28" s="55">
        <v>90</v>
      </c>
      <c r="AA28" s="69"/>
      <c r="AB28" s="57">
        <f t="shared" si="0"/>
        <v>377.22222222222223</v>
      </c>
      <c r="AC28" s="58">
        <f t="shared" si="0"/>
        <v>0</v>
      </c>
      <c r="AD28" s="59">
        <f t="shared" si="1"/>
        <v>377.22222222222223</v>
      </c>
      <c r="AE28" s="60">
        <f t="shared" si="2"/>
        <v>188.61111111111111</v>
      </c>
    </row>
    <row r="29" spans="1:31" x14ac:dyDescent="0.25">
      <c r="A29" s="67">
        <v>25</v>
      </c>
      <c r="B29" s="68" t="s">
        <v>160</v>
      </c>
      <c r="C29" s="67" t="s">
        <v>636</v>
      </c>
      <c r="D29" s="67">
        <v>2</v>
      </c>
      <c r="E29" s="68" t="s">
        <v>637</v>
      </c>
      <c r="F29" s="68" t="s">
        <v>44</v>
      </c>
      <c r="G29" s="72">
        <v>0</v>
      </c>
      <c r="H29" s="72">
        <v>0</v>
      </c>
      <c r="I29" s="72">
        <v>0</v>
      </c>
      <c r="J29" s="54"/>
      <c r="K29" s="55">
        <v>85</v>
      </c>
      <c r="L29" s="69"/>
      <c r="M29" s="56"/>
      <c r="N29" s="55">
        <v>70</v>
      </c>
      <c r="O29" s="69"/>
      <c r="P29" s="54"/>
      <c r="Q29" s="55">
        <v>80</v>
      </c>
      <c r="R29" s="69"/>
      <c r="S29" s="56"/>
      <c r="T29" s="55">
        <v>80</v>
      </c>
      <c r="U29" s="69"/>
      <c r="V29" s="54"/>
      <c r="W29" s="55">
        <v>70</v>
      </c>
      <c r="X29" s="69"/>
      <c r="Y29" s="56"/>
      <c r="Z29" s="55">
        <v>90</v>
      </c>
      <c r="AA29" s="69"/>
      <c r="AB29" s="57">
        <f t="shared" si="0"/>
        <v>552.22222222222217</v>
      </c>
      <c r="AC29" s="58">
        <f t="shared" si="0"/>
        <v>0</v>
      </c>
      <c r="AD29" s="59">
        <f t="shared" si="1"/>
        <v>552.22222222222217</v>
      </c>
      <c r="AE29" s="60">
        <f t="shared" si="2"/>
        <v>276.11111111111109</v>
      </c>
    </row>
    <row r="30" spans="1:31" x14ac:dyDescent="0.25">
      <c r="A30" s="67">
        <v>26</v>
      </c>
      <c r="B30" s="68" t="s">
        <v>160</v>
      </c>
      <c r="C30" s="67" t="s">
        <v>636</v>
      </c>
      <c r="D30" s="67">
        <v>7</v>
      </c>
      <c r="E30" s="68" t="s">
        <v>67</v>
      </c>
      <c r="F30" s="68" t="s">
        <v>467</v>
      </c>
      <c r="G30" s="72">
        <v>0</v>
      </c>
      <c r="H30" s="72">
        <v>0</v>
      </c>
      <c r="I30" s="72">
        <v>0</v>
      </c>
      <c r="J30" s="54"/>
      <c r="K30" s="55">
        <v>60</v>
      </c>
      <c r="L30" s="69"/>
      <c r="M30" s="56"/>
      <c r="N30" s="55">
        <v>35</v>
      </c>
      <c r="O30" s="69"/>
      <c r="P30" s="54"/>
      <c r="Q30" s="55">
        <v>55</v>
      </c>
      <c r="R30" s="69"/>
      <c r="S30" s="56"/>
      <c r="T30" s="55">
        <v>40</v>
      </c>
      <c r="U30" s="69"/>
      <c r="V30" s="54"/>
      <c r="W30" s="55">
        <v>60</v>
      </c>
      <c r="X30" s="69"/>
      <c r="Y30" s="56"/>
      <c r="Z30" s="55">
        <v>90</v>
      </c>
      <c r="AA30" s="69"/>
      <c r="AB30" s="57">
        <f t="shared" si="0"/>
        <v>381.11111111111109</v>
      </c>
      <c r="AC30" s="58">
        <f t="shared" si="0"/>
        <v>0</v>
      </c>
      <c r="AD30" s="59">
        <f t="shared" si="1"/>
        <v>381.11111111111109</v>
      </c>
      <c r="AE30" s="60">
        <f t="shared" si="2"/>
        <v>190.55555555555554</v>
      </c>
    </row>
    <row r="31" spans="1:31" x14ac:dyDescent="0.25">
      <c r="A31" s="67">
        <v>27</v>
      </c>
      <c r="B31" s="68" t="s">
        <v>160</v>
      </c>
      <c r="C31" s="67" t="s">
        <v>636</v>
      </c>
      <c r="D31" s="67">
        <v>11</v>
      </c>
      <c r="E31" s="68" t="s">
        <v>60</v>
      </c>
      <c r="F31" s="68" t="s">
        <v>409</v>
      </c>
      <c r="G31" s="72">
        <v>0</v>
      </c>
      <c r="H31" s="72">
        <v>0</v>
      </c>
      <c r="I31" s="72">
        <v>0</v>
      </c>
      <c r="J31" s="54"/>
      <c r="K31" s="55">
        <v>35</v>
      </c>
      <c r="L31" s="69"/>
      <c r="M31" s="56"/>
      <c r="N31" s="55">
        <v>20</v>
      </c>
      <c r="O31" s="69"/>
      <c r="P31" s="54"/>
      <c r="Q31" s="55">
        <v>40</v>
      </c>
      <c r="R31" s="69"/>
      <c r="S31" s="56"/>
      <c r="T31" s="55">
        <v>25</v>
      </c>
      <c r="U31" s="69"/>
      <c r="V31" s="54"/>
      <c r="W31" s="55">
        <v>35</v>
      </c>
      <c r="X31" s="69"/>
      <c r="Y31" s="56"/>
      <c r="Z31" s="55">
        <v>20</v>
      </c>
      <c r="AA31" s="69"/>
      <c r="AB31" s="57">
        <f t="shared" si="0"/>
        <v>210</v>
      </c>
      <c r="AC31" s="58">
        <f t="shared" si="0"/>
        <v>0</v>
      </c>
      <c r="AD31" s="59">
        <f t="shared" si="1"/>
        <v>210</v>
      </c>
      <c r="AE31" s="60">
        <f t="shared" si="2"/>
        <v>105</v>
      </c>
    </row>
    <row r="32" spans="1:31" x14ac:dyDescent="0.25">
      <c r="A32" s="67">
        <v>28</v>
      </c>
      <c r="B32" s="68" t="s">
        <v>160</v>
      </c>
      <c r="C32" s="67" t="s">
        <v>636</v>
      </c>
      <c r="D32" s="67">
        <v>12</v>
      </c>
      <c r="E32" s="68" t="s">
        <v>222</v>
      </c>
      <c r="F32" s="68" t="s">
        <v>44</v>
      </c>
      <c r="G32" s="72">
        <v>0</v>
      </c>
      <c r="H32" s="72">
        <v>0</v>
      </c>
      <c r="I32" s="72">
        <v>0</v>
      </c>
      <c r="J32" s="54"/>
      <c r="K32" s="55">
        <v>85</v>
      </c>
      <c r="L32" s="69"/>
      <c r="M32" s="56"/>
      <c r="N32" s="55">
        <v>85</v>
      </c>
      <c r="O32" s="69"/>
      <c r="P32" s="54"/>
      <c r="Q32" s="55">
        <v>95</v>
      </c>
      <c r="R32" s="69"/>
      <c r="S32" s="56"/>
      <c r="T32" s="55">
        <v>85</v>
      </c>
      <c r="U32" s="69"/>
      <c r="V32" s="54"/>
      <c r="W32" s="55">
        <v>100</v>
      </c>
      <c r="X32" s="69"/>
      <c r="Y32" s="56"/>
      <c r="Z32" s="55">
        <v>100</v>
      </c>
      <c r="AA32" s="69"/>
      <c r="AB32" s="57">
        <f t="shared" si="0"/>
        <v>633.88888888888891</v>
      </c>
      <c r="AC32" s="58">
        <f t="shared" si="0"/>
        <v>0</v>
      </c>
      <c r="AD32" s="59">
        <f t="shared" si="1"/>
        <v>633.88888888888891</v>
      </c>
      <c r="AE32" s="60">
        <f t="shared" si="2"/>
        <v>316.94444444444446</v>
      </c>
    </row>
    <row r="33" spans="1:31" x14ac:dyDescent="0.25">
      <c r="A33" s="67">
        <v>29</v>
      </c>
      <c r="B33" s="68" t="s">
        <v>160</v>
      </c>
      <c r="C33" s="67" t="s">
        <v>636</v>
      </c>
      <c r="D33" s="67">
        <v>13</v>
      </c>
      <c r="E33" s="68" t="s">
        <v>638</v>
      </c>
      <c r="F33" s="68" t="s">
        <v>207</v>
      </c>
      <c r="G33" s="72">
        <v>0</v>
      </c>
      <c r="H33" s="72">
        <v>0</v>
      </c>
      <c r="I33" s="72">
        <v>0</v>
      </c>
      <c r="J33" s="54"/>
      <c r="K33" s="55">
        <v>25</v>
      </c>
      <c r="L33" s="69"/>
      <c r="M33" s="56"/>
      <c r="N33" s="55">
        <v>35</v>
      </c>
      <c r="O33" s="69"/>
      <c r="P33" s="54"/>
      <c r="Q33" s="55">
        <v>50</v>
      </c>
      <c r="R33" s="69"/>
      <c r="S33" s="56"/>
      <c r="T33" s="55">
        <v>30</v>
      </c>
      <c r="U33" s="69"/>
      <c r="V33" s="54"/>
      <c r="W33" s="55">
        <v>55</v>
      </c>
      <c r="X33" s="69"/>
      <c r="Y33" s="56"/>
      <c r="Z33" s="55">
        <v>50</v>
      </c>
      <c r="AA33" s="69"/>
      <c r="AB33" s="57">
        <f t="shared" si="0"/>
        <v>276.11111111111109</v>
      </c>
      <c r="AC33" s="58">
        <f t="shared" si="0"/>
        <v>0</v>
      </c>
      <c r="AD33" s="59">
        <f t="shared" si="1"/>
        <v>276.11111111111109</v>
      </c>
      <c r="AE33" s="60">
        <f t="shared" si="2"/>
        <v>138.05555555555554</v>
      </c>
    </row>
    <row r="34" spans="1:31" x14ac:dyDescent="0.25">
      <c r="A34" s="67">
        <v>30</v>
      </c>
      <c r="B34" s="68" t="s">
        <v>160</v>
      </c>
      <c r="C34" s="67" t="s">
        <v>636</v>
      </c>
      <c r="D34" s="67">
        <v>27</v>
      </c>
      <c r="E34" s="68" t="s">
        <v>639</v>
      </c>
      <c r="F34" s="68" t="s">
        <v>202</v>
      </c>
      <c r="G34" s="72">
        <v>0</v>
      </c>
      <c r="H34" s="72">
        <v>0</v>
      </c>
      <c r="I34" s="72">
        <v>0</v>
      </c>
      <c r="J34" s="54"/>
      <c r="K34" s="55">
        <v>30</v>
      </c>
      <c r="L34" s="69"/>
      <c r="M34" s="56"/>
      <c r="N34" s="55">
        <v>20</v>
      </c>
      <c r="O34" s="69"/>
      <c r="P34" s="54"/>
      <c r="Q34" s="55">
        <v>30</v>
      </c>
      <c r="R34" s="69"/>
      <c r="S34" s="56"/>
      <c r="T34" s="55">
        <v>25</v>
      </c>
      <c r="U34" s="69"/>
      <c r="V34" s="54"/>
      <c r="W34" s="55"/>
      <c r="X34" s="69"/>
      <c r="Y34" s="56"/>
      <c r="Z34" s="55">
        <v>25</v>
      </c>
      <c r="AA34" s="69"/>
      <c r="AB34" s="57">
        <f t="shared" si="0"/>
        <v>163.33333333333331</v>
      </c>
      <c r="AC34" s="58">
        <f t="shared" si="0"/>
        <v>0</v>
      </c>
      <c r="AD34" s="59">
        <f t="shared" si="1"/>
        <v>163.33333333333331</v>
      </c>
      <c r="AE34" s="60">
        <f t="shared" si="2"/>
        <v>81.666666666666657</v>
      </c>
    </row>
    <row r="35" spans="1:31" x14ac:dyDescent="0.25">
      <c r="A35" s="67">
        <v>31</v>
      </c>
      <c r="B35" s="68" t="s">
        <v>160</v>
      </c>
      <c r="C35" s="67" t="s">
        <v>636</v>
      </c>
      <c r="D35" s="67">
        <v>36</v>
      </c>
      <c r="E35" s="68" t="s">
        <v>640</v>
      </c>
      <c r="F35" s="68" t="s">
        <v>641</v>
      </c>
      <c r="G35" s="72">
        <v>0</v>
      </c>
      <c r="H35" s="72">
        <v>0</v>
      </c>
      <c r="I35" s="72">
        <v>0</v>
      </c>
      <c r="J35" s="54"/>
      <c r="K35" s="55">
        <v>90</v>
      </c>
      <c r="L35" s="69"/>
      <c r="M35" s="56"/>
      <c r="N35" s="55">
        <v>80</v>
      </c>
      <c r="O35" s="69"/>
      <c r="P35" s="54"/>
      <c r="Q35" s="55">
        <v>95</v>
      </c>
      <c r="R35" s="69"/>
      <c r="S35" s="56"/>
      <c r="T35" s="55">
        <v>90</v>
      </c>
      <c r="U35" s="69"/>
      <c r="V35" s="54"/>
      <c r="W35" s="55">
        <v>75</v>
      </c>
      <c r="X35" s="69"/>
      <c r="Y35" s="56"/>
      <c r="Z35" s="55">
        <v>100</v>
      </c>
      <c r="AA35" s="69"/>
      <c r="AB35" s="57">
        <f t="shared" si="0"/>
        <v>618.33333333333326</v>
      </c>
      <c r="AC35" s="58">
        <f t="shared" si="0"/>
        <v>0</v>
      </c>
      <c r="AD35" s="59">
        <f t="shared" si="1"/>
        <v>618.33333333333326</v>
      </c>
      <c r="AE35" s="60">
        <f t="shared" si="2"/>
        <v>309.16666666666663</v>
      </c>
    </row>
    <row r="36" spans="1:31" x14ac:dyDescent="0.25">
      <c r="A36" s="67">
        <v>32</v>
      </c>
      <c r="B36" s="68" t="s">
        <v>160</v>
      </c>
      <c r="C36" s="67" t="s">
        <v>636</v>
      </c>
      <c r="D36" s="67">
        <v>53</v>
      </c>
      <c r="E36" s="68" t="s">
        <v>642</v>
      </c>
      <c r="F36" s="68" t="s">
        <v>643</v>
      </c>
      <c r="G36" s="72">
        <v>0</v>
      </c>
      <c r="H36" s="72">
        <v>0</v>
      </c>
      <c r="I36" s="72">
        <v>0</v>
      </c>
      <c r="J36" s="54"/>
      <c r="K36" s="55">
        <v>80</v>
      </c>
      <c r="L36" s="69"/>
      <c r="M36" s="56"/>
      <c r="N36" s="55">
        <v>75</v>
      </c>
      <c r="O36" s="69"/>
      <c r="P36" s="54"/>
      <c r="Q36" s="55">
        <v>90</v>
      </c>
      <c r="R36" s="69"/>
      <c r="S36" s="56"/>
      <c r="T36" s="55">
        <v>100</v>
      </c>
      <c r="U36" s="69"/>
      <c r="V36" s="54"/>
      <c r="W36" s="55">
        <v>85</v>
      </c>
      <c r="X36" s="69"/>
      <c r="Y36" s="56"/>
      <c r="Z36" s="55">
        <v>100</v>
      </c>
      <c r="AA36" s="69"/>
      <c r="AB36" s="57">
        <f t="shared" si="0"/>
        <v>602.77777777777783</v>
      </c>
      <c r="AC36" s="58">
        <f t="shared" si="0"/>
        <v>0</v>
      </c>
      <c r="AD36" s="59">
        <f t="shared" si="1"/>
        <v>602.77777777777783</v>
      </c>
      <c r="AE36" s="60">
        <f t="shared" si="2"/>
        <v>301.38888888888891</v>
      </c>
    </row>
    <row r="37" spans="1:31" x14ac:dyDescent="0.25">
      <c r="A37" s="67">
        <v>33</v>
      </c>
      <c r="B37" s="68" t="s">
        <v>160</v>
      </c>
      <c r="C37" s="67" t="s">
        <v>636</v>
      </c>
      <c r="D37" s="67">
        <v>54</v>
      </c>
      <c r="E37" s="68" t="s">
        <v>111</v>
      </c>
      <c r="F37" s="68" t="s">
        <v>436</v>
      </c>
      <c r="G37" s="72">
        <v>0</v>
      </c>
      <c r="H37" s="72">
        <v>0</v>
      </c>
      <c r="I37" s="72">
        <v>0</v>
      </c>
      <c r="J37" s="54"/>
      <c r="K37" s="55">
        <v>85</v>
      </c>
      <c r="L37" s="69"/>
      <c r="M37" s="56"/>
      <c r="N37" s="55">
        <v>75</v>
      </c>
      <c r="O37" s="69"/>
      <c r="P37" s="54"/>
      <c r="Q37" s="55">
        <v>85</v>
      </c>
      <c r="R37" s="69"/>
      <c r="S37" s="56"/>
      <c r="T37" s="55">
        <v>80</v>
      </c>
      <c r="U37" s="69"/>
      <c r="V37" s="54"/>
      <c r="W37" s="55">
        <v>95</v>
      </c>
      <c r="X37" s="69"/>
      <c r="Y37" s="56"/>
      <c r="Z37" s="55">
        <v>100</v>
      </c>
      <c r="AA37" s="69"/>
      <c r="AB37" s="57">
        <f t="shared" si="0"/>
        <v>595</v>
      </c>
      <c r="AC37" s="58">
        <f t="shared" si="0"/>
        <v>0</v>
      </c>
      <c r="AD37" s="59">
        <f t="shared" si="1"/>
        <v>595</v>
      </c>
      <c r="AE37" s="60">
        <f t="shared" si="2"/>
        <v>297.5</v>
      </c>
    </row>
    <row r="38" spans="1:31" x14ac:dyDescent="0.25">
      <c r="A38" s="67">
        <v>34</v>
      </c>
      <c r="B38" s="68" t="s">
        <v>160</v>
      </c>
      <c r="C38" s="67" t="s">
        <v>636</v>
      </c>
      <c r="D38" s="67">
        <v>65</v>
      </c>
      <c r="E38" s="68" t="s">
        <v>644</v>
      </c>
      <c r="F38" s="68" t="s">
        <v>427</v>
      </c>
      <c r="G38" s="72">
        <v>0</v>
      </c>
      <c r="H38" s="72">
        <v>0</v>
      </c>
      <c r="I38" s="72">
        <v>0</v>
      </c>
      <c r="J38" s="54"/>
      <c r="K38" s="55">
        <v>50</v>
      </c>
      <c r="L38" s="69"/>
      <c r="M38" s="56"/>
      <c r="N38" s="55">
        <v>20</v>
      </c>
      <c r="O38" s="69"/>
      <c r="P38" s="54"/>
      <c r="Q38" s="55">
        <v>40</v>
      </c>
      <c r="R38" s="69"/>
      <c r="S38" s="56"/>
      <c r="T38" s="55">
        <v>60</v>
      </c>
      <c r="U38" s="69"/>
      <c r="V38" s="54"/>
      <c r="W38" s="55">
        <v>40</v>
      </c>
      <c r="X38" s="69"/>
      <c r="Y38" s="56"/>
      <c r="Z38" s="55">
        <v>75</v>
      </c>
      <c r="AA38" s="69"/>
      <c r="AB38" s="57">
        <f t="shared" si="0"/>
        <v>307.22222222222223</v>
      </c>
      <c r="AC38" s="58">
        <f t="shared" si="0"/>
        <v>0</v>
      </c>
      <c r="AD38" s="59">
        <f t="shared" si="1"/>
        <v>307.22222222222223</v>
      </c>
      <c r="AE38" s="60">
        <f t="shared" si="2"/>
        <v>153.61111111111111</v>
      </c>
    </row>
    <row r="39" spans="1:31" x14ac:dyDescent="0.25">
      <c r="A39" s="67">
        <v>35</v>
      </c>
      <c r="B39" s="68" t="s">
        <v>160</v>
      </c>
      <c r="C39" s="67" t="s">
        <v>636</v>
      </c>
      <c r="D39" s="67">
        <v>68</v>
      </c>
      <c r="E39" s="68" t="s">
        <v>865</v>
      </c>
      <c r="F39" s="68" t="s">
        <v>47</v>
      </c>
      <c r="G39" s="72">
        <v>0</v>
      </c>
      <c r="H39" s="72">
        <v>0</v>
      </c>
      <c r="I39" s="72">
        <v>0</v>
      </c>
      <c r="J39" s="54"/>
      <c r="K39" s="55">
        <v>30</v>
      </c>
      <c r="L39" s="69"/>
      <c r="M39" s="56"/>
      <c r="N39" s="55">
        <v>25</v>
      </c>
      <c r="O39" s="69"/>
      <c r="P39" s="54"/>
      <c r="Q39" s="55">
        <v>45</v>
      </c>
      <c r="R39" s="69"/>
      <c r="S39" s="56"/>
      <c r="T39" s="55">
        <v>30</v>
      </c>
      <c r="U39" s="69"/>
      <c r="V39" s="54"/>
      <c r="W39" s="55">
        <v>60</v>
      </c>
      <c r="X39" s="69"/>
      <c r="Y39" s="56"/>
      <c r="Z39" s="55">
        <v>50</v>
      </c>
      <c r="AA39" s="69"/>
      <c r="AB39" s="57">
        <f t="shared" si="0"/>
        <v>264.44444444444446</v>
      </c>
      <c r="AC39" s="58">
        <f t="shared" si="0"/>
        <v>0</v>
      </c>
      <c r="AD39" s="59">
        <f t="shared" si="1"/>
        <v>264.44444444444446</v>
      </c>
      <c r="AE39" s="60">
        <f t="shared" si="2"/>
        <v>132.22222222222223</v>
      </c>
    </row>
    <row r="40" spans="1:31" x14ac:dyDescent="0.25">
      <c r="A40" s="67">
        <v>36</v>
      </c>
      <c r="B40" s="68" t="s">
        <v>160</v>
      </c>
      <c r="C40" s="67" t="s">
        <v>636</v>
      </c>
      <c r="D40" s="67">
        <v>73</v>
      </c>
      <c r="E40" s="68" t="s">
        <v>193</v>
      </c>
      <c r="F40" s="68" t="s">
        <v>641</v>
      </c>
      <c r="G40" s="72">
        <v>0</v>
      </c>
      <c r="H40" s="72">
        <v>0</v>
      </c>
      <c r="I40" s="72">
        <v>0</v>
      </c>
      <c r="J40" s="54"/>
      <c r="K40" s="55">
        <v>85</v>
      </c>
      <c r="L40" s="69"/>
      <c r="M40" s="56"/>
      <c r="N40" s="55">
        <v>60</v>
      </c>
      <c r="O40" s="69"/>
      <c r="P40" s="54"/>
      <c r="Q40" s="55">
        <v>85</v>
      </c>
      <c r="R40" s="69"/>
      <c r="S40" s="56"/>
      <c r="T40" s="55">
        <v>60</v>
      </c>
      <c r="U40" s="69"/>
      <c r="V40" s="54"/>
      <c r="W40" s="55">
        <v>55</v>
      </c>
      <c r="X40" s="69"/>
      <c r="Y40" s="56"/>
      <c r="Z40" s="55">
        <v>90</v>
      </c>
      <c r="AA40" s="69"/>
      <c r="AB40" s="57">
        <f t="shared" si="0"/>
        <v>517.22222222222217</v>
      </c>
      <c r="AC40" s="58">
        <f t="shared" si="0"/>
        <v>0</v>
      </c>
      <c r="AD40" s="59">
        <f t="shared" si="1"/>
        <v>517.22222222222217</v>
      </c>
      <c r="AE40" s="60">
        <f t="shared" si="2"/>
        <v>258.61111111111109</v>
      </c>
    </row>
    <row r="41" spans="1:31" x14ac:dyDescent="0.25">
      <c r="A41" s="67">
        <v>37</v>
      </c>
      <c r="B41" s="68" t="s">
        <v>160</v>
      </c>
      <c r="C41" s="67" t="s">
        <v>636</v>
      </c>
      <c r="D41" s="67">
        <v>102</v>
      </c>
      <c r="E41" s="68" t="s">
        <v>112</v>
      </c>
      <c r="F41" s="68" t="s">
        <v>218</v>
      </c>
      <c r="G41" s="72">
        <v>0</v>
      </c>
      <c r="H41" s="72">
        <v>0</v>
      </c>
      <c r="I41" s="72">
        <v>0</v>
      </c>
      <c r="J41" s="54"/>
      <c r="K41" s="55">
        <v>85</v>
      </c>
      <c r="L41" s="69"/>
      <c r="M41" s="56"/>
      <c r="N41" s="55">
        <v>85</v>
      </c>
      <c r="O41" s="69"/>
      <c r="P41" s="54"/>
      <c r="Q41" s="55">
        <v>90</v>
      </c>
      <c r="R41" s="69"/>
      <c r="S41" s="56"/>
      <c r="T41" s="55">
        <v>95</v>
      </c>
      <c r="U41" s="69"/>
      <c r="V41" s="54"/>
      <c r="W41" s="55">
        <v>90</v>
      </c>
      <c r="X41" s="69"/>
      <c r="Y41" s="56"/>
      <c r="Z41" s="55">
        <v>100</v>
      </c>
      <c r="AA41" s="69"/>
      <c r="AB41" s="57">
        <f t="shared" si="0"/>
        <v>626.11111111111109</v>
      </c>
      <c r="AC41" s="58">
        <f t="shared" si="0"/>
        <v>0</v>
      </c>
      <c r="AD41" s="59">
        <f t="shared" si="1"/>
        <v>626.11111111111109</v>
      </c>
      <c r="AE41" s="60">
        <f t="shared" si="2"/>
        <v>313.05555555555554</v>
      </c>
    </row>
    <row r="42" spans="1:31" x14ac:dyDescent="0.25">
      <c r="A42" s="67">
        <v>38</v>
      </c>
      <c r="B42" s="68" t="s">
        <v>160</v>
      </c>
      <c r="C42" s="67" t="s">
        <v>636</v>
      </c>
      <c r="D42" s="67">
        <v>106</v>
      </c>
      <c r="E42" s="68" t="s">
        <v>645</v>
      </c>
      <c r="F42" s="68" t="s">
        <v>218</v>
      </c>
      <c r="G42" s="72">
        <v>0</v>
      </c>
      <c r="H42" s="72">
        <v>0</v>
      </c>
      <c r="I42" s="72">
        <v>0</v>
      </c>
      <c r="J42" s="54"/>
      <c r="K42" s="55">
        <v>75</v>
      </c>
      <c r="L42" s="69"/>
      <c r="M42" s="56"/>
      <c r="N42" s="55">
        <v>100</v>
      </c>
      <c r="O42" s="69"/>
      <c r="P42" s="54"/>
      <c r="Q42" s="55">
        <v>100</v>
      </c>
      <c r="R42" s="69"/>
      <c r="S42" s="56"/>
      <c r="T42" s="55">
        <v>65</v>
      </c>
      <c r="U42" s="69"/>
      <c r="V42" s="54"/>
      <c r="W42" s="55">
        <v>90</v>
      </c>
      <c r="X42" s="69"/>
      <c r="Y42" s="56"/>
      <c r="Z42" s="55">
        <v>90</v>
      </c>
      <c r="AA42" s="69"/>
      <c r="AB42" s="57">
        <f t="shared" si="0"/>
        <v>618.33333333333326</v>
      </c>
      <c r="AC42" s="58">
        <f t="shared" si="0"/>
        <v>0</v>
      </c>
      <c r="AD42" s="59">
        <f t="shared" si="1"/>
        <v>618.33333333333326</v>
      </c>
      <c r="AE42" s="60">
        <f t="shared" si="2"/>
        <v>309.16666666666663</v>
      </c>
    </row>
    <row r="43" spans="1:31" x14ac:dyDescent="0.25">
      <c r="A43" s="67">
        <v>39</v>
      </c>
      <c r="B43" s="68" t="s">
        <v>160</v>
      </c>
      <c r="C43" s="67" t="s">
        <v>636</v>
      </c>
      <c r="D43" s="67">
        <v>109</v>
      </c>
      <c r="E43" s="68" t="s">
        <v>646</v>
      </c>
      <c r="F43" s="68" t="s">
        <v>176</v>
      </c>
      <c r="G43" s="72">
        <v>0</v>
      </c>
      <c r="H43" s="72">
        <v>0</v>
      </c>
      <c r="I43" s="72">
        <v>0</v>
      </c>
      <c r="J43" s="54"/>
      <c r="K43" s="55">
        <v>100</v>
      </c>
      <c r="L43" s="69"/>
      <c r="M43" s="56"/>
      <c r="N43" s="55">
        <v>100</v>
      </c>
      <c r="O43" s="69"/>
      <c r="P43" s="54"/>
      <c r="Q43" s="55">
        <v>95</v>
      </c>
      <c r="R43" s="69"/>
      <c r="S43" s="56"/>
      <c r="T43" s="55">
        <v>95</v>
      </c>
      <c r="U43" s="69"/>
      <c r="V43" s="54"/>
      <c r="W43" s="55">
        <v>95</v>
      </c>
      <c r="X43" s="69"/>
      <c r="Y43" s="56"/>
      <c r="Z43" s="55">
        <v>100</v>
      </c>
      <c r="AA43" s="69"/>
      <c r="AB43" s="57">
        <f t="shared" si="0"/>
        <v>684.44444444444446</v>
      </c>
      <c r="AC43" s="58">
        <f t="shared" si="0"/>
        <v>0</v>
      </c>
      <c r="AD43" s="59">
        <f t="shared" si="1"/>
        <v>684.44444444444446</v>
      </c>
      <c r="AE43" s="60">
        <f t="shared" si="2"/>
        <v>342.22222222222223</v>
      </c>
    </row>
    <row r="44" spans="1:31" x14ac:dyDescent="0.25">
      <c r="A44" s="67">
        <v>40</v>
      </c>
      <c r="B44" s="68" t="s">
        <v>160</v>
      </c>
      <c r="C44" s="67" t="s">
        <v>636</v>
      </c>
      <c r="D44" s="67">
        <v>193</v>
      </c>
      <c r="E44" s="68" t="s">
        <v>647</v>
      </c>
      <c r="F44" s="68" t="s">
        <v>178</v>
      </c>
      <c r="G44" s="72">
        <v>0</v>
      </c>
      <c r="H44" s="72">
        <v>0</v>
      </c>
      <c r="I44" s="72">
        <v>0</v>
      </c>
      <c r="J44" s="54"/>
      <c r="K44" s="55">
        <v>70</v>
      </c>
      <c r="L44" s="69"/>
      <c r="M44" s="56"/>
      <c r="N44" s="55">
        <v>75</v>
      </c>
      <c r="O44" s="69"/>
      <c r="P44" s="54"/>
      <c r="Q44" s="55">
        <v>65</v>
      </c>
      <c r="R44" s="69"/>
      <c r="S44" s="56"/>
      <c r="T44" s="55">
        <v>45</v>
      </c>
      <c r="U44" s="69"/>
      <c r="V44" s="54"/>
      <c r="W44" s="55">
        <v>75</v>
      </c>
      <c r="X44" s="69"/>
      <c r="Y44" s="56"/>
      <c r="Z44" s="55">
        <v>95</v>
      </c>
      <c r="AA44" s="69"/>
      <c r="AB44" s="57">
        <f t="shared" si="0"/>
        <v>493.88888888888891</v>
      </c>
      <c r="AC44" s="58">
        <f t="shared" si="0"/>
        <v>0</v>
      </c>
      <c r="AD44" s="59">
        <f t="shared" si="1"/>
        <v>493.88888888888891</v>
      </c>
      <c r="AE44" s="60">
        <f t="shared" si="2"/>
        <v>246.94444444444446</v>
      </c>
    </row>
    <row r="45" spans="1:31" x14ac:dyDescent="0.25">
      <c r="A45" s="67">
        <v>41</v>
      </c>
      <c r="B45" s="68" t="s">
        <v>160</v>
      </c>
      <c r="C45" s="67" t="s">
        <v>636</v>
      </c>
      <c r="D45" s="67">
        <v>195</v>
      </c>
      <c r="E45" s="68" t="s">
        <v>648</v>
      </c>
      <c r="F45" s="68" t="s">
        <v>163</v>
      </c>
      <c r="G45" s="72">
        <v>0</v>
      </c>
      <c r="H45" s="72">
        <v>0</v>
      </c>
      <c r="I45" s="72">
        <v>0</v>
      </c>
      <c r="J45" s="54"/>
      <c r="K45" s="55">
        <v>90</v>
      </c>
      <c r="L45" s="69"/>
      <c r="M45" s="56"/>
      <c r="N45" s="55">
        <v>95</v>
      </c>
      <c r="O45" s="69"/>
      <c r="P45" s="54"/>
      <c r="Q45" s="55">
        <v>95</v>
      </c>
      <c r="R45" s="69"/>
      <c r="S45" s="56"/>
      <c r="T45" s="55">
        <v>90</v>
      </c>
      <c r="U45" s="69"/>
      <c r="V45" s="54"/>
      <c r="W45" s="55">
        <v>95</v>
      </c>
      <c r="X45" s="69"/>
      <c r="Y45" s="56"/>
      <c r="Z45" s="55">
        <v>100</v>
      </c>
      <c r="AA45" s="69"/>
      <c r="AB45" s="57">
        <f t="shared" si="0"/>
        <v>657.22222222222217</v>
      </c>
      <c r="AC45" s="58">
        <f t="shared" si="0"/>
        <v>0</v>
      </c>
      <c r="AD45" s="59">
        <f t="shared" si="1"/>
        <v>657.22222222222217</v>
      </c>
      <c r="AE45" s="60">
        <f t="shared" si="2"/>
        <v>328.61111111111109</v>
      </c>
    </row>
    <row r="46" spans="1:31" x14ac:dyDescent="0.25">
      <c r="A46" s="67">
        <v>42</v>
      </c>
      <c r="B46" s="68" t="s">
        <v>160</v>
      </c>
      <c r="C46" s="67" t="s">
        <v>636</v>
      </c>
      <c r="D46" s="67">
        <v>228</v>
      </c>
      <c r="E46" s="68" t="s">
        <v>649</v>
      </c>
      <c r="F46" s="68" t="s">
        <v>163</v>
      </c>
      <c r="G46" s="72">
        <v>0</v>
      </c>
      <c r="H46" s="72">
        <v>0</v>
      </c>
      <c r="I46" s="72">
        <v>0</v>
      </c>
      <c r="J46" s="54"/>
      <c r="K46" s="55">
        <v>35</v>
      </c>
      <c r="L46" s="69"/>
      <c r="M46" s="56"/>
      <c r="N46" s="55">
        <v>20</v>
      </c>
      <c r="O46" s="69"/>
      <c r="P46" s="54"/>
      <c r="Q46" s="55">
        <v>25</v>
      </c>
      <c r="R46" s="69"/>
      <c r="S46" s="56"/>
      <c r="T46" s="55">
        <v>30</v>
      </c>
      <c r="U46" s="69"/>
      <c r="V46" s="54"/>
      <c r="W46" s="55">
        <v>25</v>
      </c>
      <c r="X46" s="69"/>
      <c r="Y46" s="56"/>
      <c r="Z46" s="55">
        <v>30</v>
      </c>
      <c r="AA46" s="69"/>
      <c r="AB46" s="57">
        <f t="shared" si="0"/>
        <v>190.55555555555554</v>
      </c>
      <c r="AC46" s="58">
        <f t="shared" si="0"/>
        <v>0</v>
      </c>
      <c r="AD46" s="59">
        <f t="shared" si="1"/>
        <v>190.55555555555554</v>
      </c>
      <c r="AE46" s="60">
        <f t="shared" si="2"/>
        <v>95.277777777777771</v>
      </c>
    </row>
    <row r="47" spans="1:31" x14ac:dyDescent="0.25">
      <c r="A47" s="67">
        <v>43</v>
      </c>
      <c r="B47" s="68" t="s">
        <v>160</v>
      </c>
      <c r="C47" s="67" t="s">
        <v>636</v>
      </c>
      <c r="D47" s="67">
        <v>410</v>
      </c>
      <c r="E47" s="68" t="s">
        <v>650</v>
      </c>
      <c r="F47" s="68" t="s">
        <v>621</v>
      </c>
      <c r="G47" s="72">
        <v>0</v>
      </c>
      <c r="H47" s="72">
        <v>0</v>
      </c>
      <c r="I47" s="72">
        <v>0</v>
      </c>
      <c r="J47" s="54"/>
      <c r="K47" s="55">
        <v>40</v>
      </c>
      <c r="L47" s="69"/>
      <c r="M47" s="56"/>
      <c r="N47" s="55">
        <v>35</v>
      </c>
      <c r="O47" s="69"/>
      <c r="P47" s="54"/>
      <c r="Q47" s="55">
        <v>20</v>
      </c>
      <c r="R47" s="69"/>
      <c r="S47" s="56"/>
      <c r="T47" s="55">
        <v>20</v>
      </c>
      <c r="U47" s="69"/>
      <c r="V47" s="54"/>
      <c r="W47" s="55">
        <v>30</v>
      </c>
      <c r="X47" s="69"/>
      <c r="Y47" s="56"/>
      <c r="Z47" s="55">
        <v>45</v>
      </c>
      <c r="AA47" s="69"/>
      <c r="AB47" s="57">
        <f t="shared" si="0"/>
        <v>221.66666666666666</v>
      </c>
      <c r="AC47" s="58">
        <f t="shared" si="0"/>
        <v>0</v>
      </c>
      <c r="AD47" s="59">
        <f t="shared" si="1"/>
        <v>221.66666666666666</v>
      </c>
      <c r="AE47" s="60">
        <f t="shared" si="2"/>
        <v>110.83333333333333</v>
      </c>
    </row>
    <row r="48" spans="1:31" x14ac:dyDescent="0.25">
      <c r="A48" s="67">
        <v>44</v>
      </c>
      <c r="B48" s="68" t="s">
        <v>160</v>
      </c>
      <c r="C48" s="67" t="s">
        <v>636</v>
      </c>
      <c r="D48" s="67">
        <v>429</v>
      </c>
      <c r="E48" s="68" t="s">
        <v>651</v>
      </c>
      <c r="F48" s="68" t="s">
        <v>98</v>
      </c>
      <c r="G48" s="72">
        <v>0</v>
      </c>
      <c r="H48" s="72">
        <v>0</v>
      </c>
      <c r="I48" s="72">
        <v>0</v>
      </c>
      <c r="J48" s="54"/>
      <c r="K48" s="55">
        <v>60</v>
      </c>
      <c r="L48" s="69"/>
      <c r="M48" s="56"/>
      <c r="N48" s="55">
        <v>25</v>
      </c>
      <c r="O48" s="69"/>
      <c r="P48" s="54"/>
      <c r="Q48" s="55">
        <v>40</v>
      </c>
      <c r="R48" s="69"/>
      <c r="S48" s="56"/>
      <c r="T48" s="55">
        <v>35</v>
      </c>
      <c r="U48" s="69"/>
      <c r="V48" s="54"/>
      <c r="W48" s="55">
        <v>45</v>
      </c>
      <c r="X48" s="69"/>
      <c r="Y48" s="56"/>
      <c r="Z48" s="55">
        <v>75</v>
      </c>
      <c r="AA48" s="69"/>
      <c r="AB48" s="57">
        <f t="shared" si="0"/>
        <v>315</v>
      </c>
      <c r="AC48" s="58">
        <f t="shared" si="0"/>
        <v>0</v>
      </c>
      <c r="AD48" s="59">
        <f t="shared" si="1"/>
        <v>315</v>
      </c>
      <c r="AE48" s="60">
        <f t="shared" si="2"/>
        <v>157.5</v>
      </c>
    </row>
    <row r="49" spans="1:31" x14ac:dyDescent="0.25">
      <c r="A49" s="67">
        <v>45</v>
      </c>
      <c r="B49" s="68" t="s">
        <v>160</v>
      </c>
      <c r="C49" s="67" t="s">
        <v>636</v>
      </c>
      <c r="D49" s="67">
        <v>430</v>
      </c>
      <c r="E49" s="68" t="s">
        <v>652</v>
      </c>
      <c r="F49" s="68" t="s">
        <v>175</v>
      </c>
      <c r="G49" s="72">
        <v>0</v>
      </c>
      <c r="H49" s="72">
        <v>0</v>
      </c>
      <c r="I49" s="72">
        <v>0</v>
      </c>
      <c r="J49" s="54"/>
      <c r="K49" s="55">
        <v>70</v>
      </c>
      <c r="L49" s="69"/>
      <c r="M49" s="56"/>
      <c r="N49" s="55">
        <v>30</v>
      </c>
      <c r="O49" s="69"/>
      <c r="P49" s="54"/>
      <c r="Q49" s="55">
        <v>60</v>
      </c>
      <c r="R49" s="69"/>
      <c r="S49" s="56"/>
      <c r="T49" s="55">
        <v>60</v>
      </c>
      <c r="U49" s="69"/>
      <c r="V49" s="54"/>
      <c r="W49" s="55">
        <v>50</v>
      </c>
      <c r="X49" s="69"/>
      <c r="Y49" s="56"/>
      <c r="Z49" s="55">
        <v>100</v>
      </c>
      <c r="AA49" s="69"/>
      <c r="AB49" s="57">
        <f t="shared" si="0"/>
        <v>412.22222222222223</v>
      </c>
      <c r="AC49" s="58">
        <f t="shared" si="0"/>
        <v>0</v>
      </c>
      <c r="AD49" s="59">
        <f t="shared" si="1"/>
        <v>412.22222222222223</v>
      </c>
      <c r="AE49" s="60">
        <f t="shared" si="2"/>
        <v>206.11111111111111</v>
      </c>
    </row>
    <row r="50" spans="1:31" x14ac:dyDescent="0.25">
      <c r="A50" s="67">
        <v>46</v>
      </c>
      <c r="B50" s="68" t="s">
        <v>160</v>
      </c>
      <c r="C50" s="67" t="s">
        <v>653</v>
      </c>
      <c r="D50" s="67">
        <v>15</v>
      </c>
      <c r="E50" s="68" t="s">
        <v>654</v>
      </c>
      <c r="F50" s="68" t="s">
        <v>117</v>
      </c>
      <c r="G50" s="72">
        <v>0</v>
      </c>
      <c r="H50" s="72">
        <v>0</v>
      </c>
      <c r="I50" s="72">
        <v>0</v>
      </c>
      <c r="J50" s="54"/>
      <c r="K50" s="55">
        <v>85</v>
      </c>
      <c r="L50" s="69"/>
      <c r="M50" s="56"/>
      <c r="N50" s="55">
        <v>90</v>
      </c>
      <c r="O50" s="69"/>
      <c r="P50" s="54"/>
      <c r="Q50" s="55">
        <v>85</v>
      </c>
      <c r="R50" s="69"/>
      <c r="S50" s="56"/>
      <c r="T50" s="55">
        <v>80</v>
      </c>
      <c r="U50" s="69"/>
      <c r="V50" s="54"/>
      <c r="W50" s="55">
        <v>95</v>
      </c>
      <c r="X50" s="69"/>
      <c r="Y50" s="56"/>
      <c r="Z50" s="55">
        <v>95</v>
      </c>
      <c r="AA50" s="69"/>
      <c r="AB50" s="57">
        <f t="shared" si="0"/>
        <v>614.44444444444446</v>
      </c>
      <c r="AC50" s="58">
        <f t="shared" si="0"/>
        <v>0</v>
      </c>
      <c r="AD50" s="59">
        <f t="shared" si="1"/>
        <v>614.44444444444446</v>
      </c>
      <c r="AE50" s="60">
        <f t="shared" si="2"/>
        <v>307.22222222222223</v>
      </c>
    </row>
    <row r="51" spans="1:31" x14ac:dyDescent="0.25">
      <c r="A51" s="67">
        <v>47</v>
      </c>
      <c r="B51" s="68" t="s">
        <v>160</v>
      </c>
      <c r="C51" s="67" t="s">
        <v>653</v>
      </c>
      <c r="D51" s="67">
        <v>25</v>
      </c>
      <c r="E51" s="68" t="s">
        <v>655</v>
      </c>
      <c r="F51" s="68" t="s">
        <v>121</v>
      </c>
      <c r="G51" s="72">
        <v>0</v>
      </c>
      <c r="H51" s="72">
        <v>0</v>
      </c>
      <c r="I51" s="72">
        <v>0</v>
      </c>
      <c r="J51" s="54"/>
      <c r="K51" s="55">
        <v>75</v>
      </c>
      <c r="L51" s="69"/>
      <c r="M51" s="56"/>
      <c r="N51" s="55">
        <v>30</v>
      </c>
      <c r="O51" s="69"/>
      <c r="P51" s="54"/>
      <c r="Q51" s="55">
        <v>85</v>
      </c>
      <c r="R51" s="69"/>
      <c r="S51" s="56"/>
      <c r="T51" s="55">
        <v>85</v>
      </c>
      <c r="U51" s="69"/>
      <c r="V51" s="54"/>
      <c r="W51" s="55">
        <v>55</v>
      </c>
      <c r="X51" s="69"/>
      <c r="Y51" s="56"/>
      <c r="Z51" s="55">
        <v>100</v>
      </c>
      <c r="AA51" s="69"/>
      <c r="AB51" s="57">
        <f t="shared" si="0"/>
        <v>482.22222222222223</v>
      </c>
      <c r="AC51" s="58">
        <f t="shared" si="0"/>
        <v>0</v>
      </c>
      <c r="AD51" s="59">
        <f t="shared" si="1"/>
        <v>482.22222222222223</v>
      </c>
      <c r="AE51" s="60">
        <f t="shared" si="2"/>
        <v>241.11111111111111</v>
      </c>
    </row>
    <row r="52" spans="1:31" x14ac:dyDescent="0.25">
      <c r="A52" s="67">
        <v>48</v>
      </c>
      <c r="B52" s="68" t="s">
        <v>160</v>
      </c>
      <c r="C52" s="67" t="s">
        <v>653</v>
      </c>
      <c r="D52" s="67">
        <v>29</v>
      </c>
      <c r="E52" s="68" t="s">
        <v>73</v>
      </c>
      <c r="F52" s="68" t="s">
        <v>656</v>
      </c>
      <c r="G52" s="72">
        <v>0</v>
      </c>
      <c r="H52" s="72">
        <v>0</v>
      </c>
      <c r="I52" s="72">
        <v>0</v>
      </c>
      <c r="J52" s="54"/>
      <c r="K52" s="55">
        <v>90</v>
      </c>
      <c r="L52" s="69"/>
      <c r="M52" s="56"/>
      <c r="N52" s="55">
        <v>100</v>
      </c>
      <c r="O52" s="69"/>
      <c r="P52" s="54"/>
      <c r="Q52" s="55">
        <v>100</v>
      </c>
      <c r="R52" s="69"/>
      <c r="S52" s="56"/>
      <c r="T52" s="55">
        <v>100</v>
      </c>
      <c r="U52" s="69"/>
      <c r="V52" s="54"/>
      <c r="W52" s="55">
        <v>95</v>
      </c>
      <c r="X52" s="69"/>
      <c r="Y52" s="56"/>
      <c r="Z52" s="55">
        <v>100</v>
      </c>
      <c r="AA52" s="69"/>
      <c r="AB52" s="57">
        <f t="shared" si="0"/>
        <v>680.55555555555566</v>
      </c>
      <c r="AC52" s="58">
        <f t="shared" si="0"/>
        <v>0</v>
      </c>
      <c r="AD52" s="59">
        <f t="shared" si="1"/>
        <v>680.55555555555566</v>
      </c>
      <c r="AE52" s="60">
        <f t="shared" ref="AE52:AE115" si="3">(G52+H52+I52+AD52)/2</f>
        <v>340.27777777777783</v>
      </c>
    </row>
    <row r="53" spans="1:31" x14ac:dyDescent="0.25">
      <c r="A53" s="67">
        <v>49</v>
      </c>
      <c r="B53" s="68" t="s">
        <v>160</v>
      </c>
      <c r="C53" s="67" t="s">
        <v>653</v>
      </c>
      <c r="D53" s="67">
        <v>41</v>
      </c>
      <c r="E53" s="68" t="s">
        <v>657</v>
      </c>
      <c r="F53" s="68" t="s">
        <v>44</v>
      </c>
      <c r="G53" s="72">
        <v>0</v>
      </c>
      <c r="H53" s="72">
        <v>0</v>
      </c>
      <c r="I53" s="72">
        <v>0</v>
      </c>
      <c r="J53" s="54"/>
      <c r="K53" s="55">
        <v>95</v>
      </c>
      <c r="L53" s="69"/>
      <c r="M53" s="56"/>
      <c r="N53" s="55">
        <v>45</v>
      </c>
      <c r="O53" s="69"/>
      <c r="P53" s="54"/>
      <c r="Q53" s="55">
        <v>60</v>
      </c>
      <c r="R53" s="69"/>
      <c r="S53" s="56"/>
      <c r="T53" s="55">
        <v>65</v>
      </c>
      <c r="U53" s="69"/>
      <c r="V53" s="54"/>
      <c r="W53" s="55">
        <v>60</v>
      </c>
      <c r="X53" s="69"/>
      <c r="Y53" s="56"/>
      <c r="Z53" s="55">
        <v>95</v>
      </c>
      <c r="AA53" s="69"/>
      <c r="AB53" s="57">
        <f t="shared" si="0"/>
        <v>482.22222222222223</v>
      </c>
      <c r="AC53" s="58">
        <f t="shared" si="0"/>
        <v>0</v>
      </c>
      <c r="AD53" s="59">
        <f t="shared" ref="AD53:AD116" si="4">IF(AC53=0,AB53,(AB53+AC53)/2)</f>
        <v>482.22222222222223</v>
      </c>
      <c r="AE53" s="60">
        <f t="shared" si="3"/>
        <v>241.11111111111111</v>
      </c>
    </row>
    <row r="54" spans="1:31" x14ac:dyDescent="0.25">
      <c r="A54" s="67">
        <v>50</v>
      </c>
      <c r="B54" s="68" t="s">
        <v>160</v>
      </c>
      <c r="C54" s="67" t="s">
        <v>653</v>
      </c>
      <c r="D54" s="67">
        <v>46</v>
      </c>
      <c r="E54" s="68" t="s">
        <v>473</v>
      </c>
      <c r="F54" s="68" t="s">
        <v>658</v>
      </c>
      <c r="G54" s="72">
        <v>0</v>
      </c>
      <c r="H54" s="72">
        <v>0</v>
      </c>
      <c r="I54" s="72">
        <v>0</v>
      </c>
      <c r="J54" s="54"/>
      <c r="K54" s="55">
        <v>75</v>
      </c>
      <c r="L54" s="69"/>
      <c r="M54" s="56"/>
      <c r="N54" s="55">
        <v>90</v>
      </c>
      <c r="O54" s="69"/>
      <c r="P54" s="54"/>
      <c r="Q54" s="55">
        <v>85</v>
      </c>
      <c r="R54" s="69"/>
      <c r="S54" s="56"/>
      <c r="T54" s="55">
        <v>95</v>
      </c>
      <c r="U54" s="69"/>
      <c r="V54" s="54"/>
      <c r="W54" s="55">
        <v>90</v>
      </c>
      <c r="X54" s="69"/>
      <c r="Y54" s="56"/>
      <c r="Z54" s="55">
        <v>100</v>
      </c>
      <c r="AA54" s="69"/>
      <c r="AB54" s="57">
        <f t="shared" si="0"/>
        <v>610.55555555555554</v>
      </c>
      <c r="AC54" s="58">
        <f t="shared" si="0"/>
        <v>0</v>
      </c>
      <c r="AD54" s="59">
        <f t="shared" si="4"/>
        <v>610.55555555555554</v>
      </c>
      <c r="AE54" s="60">
        <f t="shared" si="3"/>
        <v>305.27777777777777</v>
      </c>
    </row>
    <row r="55" spans="1:31" x14ac:dyDescent="0.25">
      <c r="A55" s="67">
        <v>51</v>
      </c>
      <c r="B55" s="68" t="s">
        <v>160</v>
      </c>
      <c r="C55" s="67" t="s">
        <v>653</v>
      </c>
      <c r="D55" s="67">
        <v>56</v>
      </c>
      <c r="E55" s="68" t="s">
        <v>119</v>
      </c>
      <c r="F55" s="68" t="s">
        <v>136</v>
      </c>
      <c r="G55" s="72">
        <v>0</v>
      </c>
      <c r="H55" s="72">
        <v>0</v>
      </c>
      <c r="I55" s="72">
        <v>0</v>
      </c>
      <c r="J55" s="54"/>
      <c r="K55" s="55">
        <v>75</v>
      </c>
      <c r="L55" s="69"/>
      <c r="M55" s="56"/>
      <c r="N55" s="55">
        <v>15</v>
      </c>
      <c r="O55" s="69"/>
      <c r="P55" s="54"/>
      <c r="Q55" s="55">
        <v>55</v>
      </c>
      <c r="R55" s="69"/>
      <c r="S55" s="56"/>
      <c r="T55" s="55">
        <v>55</v>
      </c>
      <c r="U55" s="69"/>
      <c r="V55" s="54"/>
      <c r="W55" s="55">
        <v>60</v>
      </c>
      <c r="X55" s="69"/>
      <c r="Y55" s="56"/>
      <c r="Z55" s="55">
        <v>80</v>
      </c>
      <c r="AA55" s="69"/>
      <c r="AB55" s="57">
        <f t="shared" si="0"/>
        <v>377.22222222222223</v>
      </c>
      <c r="AC55" s="58">
        <f t="shared" si="0"/>
        <v>0</v>
      </c>
      <c r="AD55" s="59">
        <f t="shared" si="4"/>
        <v>377.22222222222223</v>
      </c>
      <c r="AE55" s="60">
        <f t="shared" si="3"/>
        <v>188.61111111111111</v>
      </c>
    </row>
    <row r="56" spans="1:31" x14ac:dyDescent="0.25">
      <c r="A56" s="67">
        <v>52</v>
      </c>
      <c r="B56" s="68" t="s">
        <v>160</v>
      </c>
      <c r="C56" s="67" t="s">
        <v>653</v>
      </c>
      <c r="D56" s="67">
        <v>69</v>
      </c>
      <c r="E56" s="68" t="s">
        <v>425</v>
      </c>
      <c r="F56" s="68" t="s">
        <v>659</v>
      </c>
      <c r="G56" s="72">
        <v>0</v>
      </c>
      <c r="H56" s="72">
        <v>0</v>
      </c>
      <c r="I56" s="72">
        <v>0</v>
      </c>
      <c r="J56" s="54"/>
      <c r="K56" s="55">
        <v>95</v>
      </c>
      <c r="L56" s="69"/>
      <c r="M56" s="56"/>
      <c r="N56" s="55">
        <v>100</v>
      </c>
      <c r="O56" s="69"/>
      <c r="P56" s="54"/>
      <c r="Q56" s="55">
        <v>100</v>
      </c>
      <c r="R56" s="69"/>
      <c r="S56" s="56"/>
      <c r="T56" s="55">
        <v>90</v>
      </c>
      <c r="U56" s="69"/>
      <c r="V56" s="54"/>
      <c r="W56" s="55">
        <v>95</v>
      </c>
      <c r="X56" s="69"/>
      <c r="Y56" s="56"/>
      <c r="Z56" s="55">
        <v>100</v>
      </c>
      <c r="AA56" s="69"/>
      <c r="AB56" s="57">
        <f t="shared" si="0"/>
        <v>680.55555555555566</v>
      </c>
      <c r="AC56" s="58">
        <f t="shared" si="0"/>
        <v>0</v>
      </c>
      <c r="AD56" s="59">
        <f t="shared" si="4"/>
        <v>680.55555555555566</v>
      </c>
      <c r="AE56" s="60">
        <f t="shared" si="3"/>
        <v>340.27777777777783</v>
      </c>
    </row>
    <row r="57" spans="1:31" x14ac:dyDescent="0.25">
      <c r="A57" s="67">
        <v>53</v>
      </c>
      <c r="B57" s="68" t="s">
        <v>160</v>
      </c>
      <c r="C57" s="67" t="s">
        <v>653</v>
      </c>
      <c r="D57" s="67">
        <v>87</v>
      </c>
      <c r="E57" s="68" t="s">
        <v>660</v>
      </c>
      <c r="F57" s="68" t="s">
        <v>69</v>
      </c>
      <c r="G57" s="72">
        <v>0</v>
      </c>
      <c r="H57" s="72">
        <v>0</v>
      </c>
      <c r="I57" s="72">
        <v>0</v>
      </c>
      <c r="J57" s="54"/>
      <c r="K57" s="55">
        <v>95</v>
      </c>
      <c r="L57" s="69"/>
      <c r="M57" s="56"/>
      <c r="N57" s="55">
        <v>90</v>
      </c>
      <c r="O57" s="69"/>
      <c r="P57" s="54"/>
      <c r="Q57" s="55">
        <v>100</v>
      </c>
      <c r="R57" s="69"/>
      <c r="S57" s="56"/>
      <c r="T57" s="55">
        <v>100</v>
      </c>
      <c r="U57" s="69"/>
      <c r="V57" s="54"/>
      <c r="W57" s="55">
        <v>95</v>
      </c>
      <c r="X57" s="69"/>
      <c r="Y57" s="56"/>
      <c r="Z57" s="55">
        <v>100</v>
      </c>
      <c r="AA57" s="69"/>
      <c r="AB57" s="57">
        <f t="shared" si="0"/>
        <v>672.77777777777783</v>
      </c>
      <c r="AC57" s="58">
        <f t="shared" si="0"/>
        <v>0</v>
      </c>
      <c r="AD57" s="59">
        <f t="shared" si="4"/>
        <v>672.77777777777783</v>
      </c>
      <c r="AE57" s="60">
        <f t="shared" si="3"/>
        <v>336.38888888888891</v>
      </c>
    </row>
    <row r="58" spans="1:31" x14ac:dyDescent="0.25">
      <c r="A58" s="67">
        <v>54</v>
      </c>
      <c r="B58" s="68" t="s">
        <v>160</v>
      </c>
      <c r="C58" s="67" t="s">
        <v>653</v>
      </c>
      <c r="D58" s="67">
        <v>93</v>
      </c>
      <c r="E58" s="68" t="s">
        <v>642</v>
      </c>
      <c r="F58" s="68" t="s">
        <v>69</v>
      </c>
      <c r="G58" s="72">
        <v>0</v>
      </c>
      <c r="H58" s="72">
        <v>0</v>
      </c>
      <c r="I58" s="72">
        <v>0</v>
      </c>
      <c r="J58" s="54"/>
      <c r="K58" s="55">
        <v>95</v>
      </c>
      <c r="L58" s="69"/>
      <c r="M58" s="56"/>
      <c r="N58" s="55">
        <v>70</v>
      </c>
      <c r="O58" s="69"/>
      <c r="P58" s="54"/>
      <c r="Q58" s="55">
        <v>65</v>
      </c>
      <c r="R58" s="69"/>
      <c r="S58" s="56"/>
      <c r="T58" s="55">
        <v>95</v>
      </c>
      <c r="U58" s="69"/>
      <c r="V58" s="54"/>
      <c r="W58" s="55">
        <v>85</v>
      </c>
      <c r="X58" s="69"/>
      <c r="Y58" s="56"/>
      <c r="Z58" s="55">
        <v>100</v>
      </c>
      <c r="AA58" s="69"/>
      <c r="AB58" s="57">
        <f t="shared" si="0"/>
        <v>575.55555555555566</v>
      </c>
      <c r="AC58" s="58">
        <f t="shared" si="0"/>
        <v>0</v>
      </c>
      <c r="AD58" s="59">
        <f t="shared" si="4"/>
        <v>575.55555555555566</v>
      </c>
      <c r="AE58" s="60">
        <f t="shared" si="3"/>
        <v>287.77777777777783</v>
      </c>
    </row>
    <row r="59" spans="1:31" x14ac:dyDescent="0.25">
      <c r="A59" s="67">
        <v>55</v>
      </c>
      <c r="B59" s="68" t="s">
        <v>160</v>
      </c>
      <c r="C59" s="67" t="s">
        <v>653</v>
      </c>
      <c r="D59" s="67">
        <v>110</v>
      </c>
      <c r="E59" s="68" t="s">
        <v>164</v>
      </c>
      <c r="F59" s="68" t="s">
        <v>227</v>
      </c>
      <c r="G59" s="72">
        <v>0</v>
      </c>
      <c r="H59" s="72">
        <v>0</v>
      </c>
      <c r="I59" s="72">
        <v>0</v>
      </c>
      <c r="J59" s="54"/>
      <c r="K59" s="55">
        <v>65</v>
      </c>
      <c r="L59" s="69"/>
      <c r="M59" s="56"/>
      <c r="N59" s="55">
        <v>35</v>
      </c>
      <c r="O59" s="69"/>
      <c r="P59" s="54"/>
      <c r="Q59" s="55">
        <v>40</v>
      </c>
      <c r="R59" s="69"/>
      <c r="S59" s="56"/>
      <c r="T59" s="55">
        <v>50</v>
      </c>
      <c r="U59" s="69"/>
      <c r="V59" s="54"/>
      <c r="W59" s="55">
        <v>65</v>
      </c>
      <c r="X59" s="69"/>
      <c r="Y59" s="56"/>
      <c r="Z59" s="55">
        <v>95</v>
      </c>
      <c r="AA59" s="69"/>
      <c r="AB59" s="57">
        <f t="shared" si="0"/>
        <v>381.11111111111109</v>
      </c>
      <c r="AC59" s="58">
        <f t="shared" si="0"/>
        <v>0</v>
      </c>
      <c r="AD59" s="59">
        <f t="shared" si="4"/>
        <v>381.11111111111109</v>
      </c>
      <c r="AE59" s="60">
        <f t="shared" si="3"/>
        <v>190.55555555555554</v>
      </c>
    </row>
    <row r="60" spans="1:31" x14ac:dyDescent="0.25">
      <c r="A60" s="67">
        <v>56</v>
      </c>
      <c r="B60" s="68" t="s">
        <v>160</v>
      </c>
      <c r="C60" s="67" t="s">
        <v>653</v>
      </c>
      <c r="D60" s="67">
        <v>123</v>
      </c>
      <c r="E60" s="68" t="s">
        <v>109</v>
      </c>
      <c r="F60" s="68" t="s">
        <v>87</v>
      </c>
      <c r="G60" s="72">
        <v>0</v>
      </c>
      <c r="H60" s="72">
        <v>0</v>
      </c>
      <c r="I60" s="72">
        <v>0</v>
      </c>
      <c r="J60" s="54"/>
      <c r="K60" s="55">
        <v>90</v>
      </c>
      <c r="L60" s="69"/>
      <c r="M60" s="56"/>
      <c r="N60" s="55">
        <v>70</v>
      </c>
      <c r="O60" s="69"/>
      <c r="P60" s="54"/>
      <c r="Q60" s="55">
        <v>75</v>
      </c>
      <c r="R60" s="69"/>
      <c r="S60" s="56"/>
      <c r="T60" s="55">
        <v>70</v>
      </c>
      <c r="U60" s="69"/>
      <c r="V60" s="54"/>
      <c r="W60" s="55">
        <v>95</v>
      </c>
      <c r="X60" s="69"/>
      <c r="Y60" s="56"/>
      <c r="Z60" s="55">
        <v>90</v>
      </c>
      <c r="AA60" s="69"/>
      <c r="AB60" s="57">
        <f t="shared" si="0"/>
        <v>563.88888888888891</v>
      </c>
      <c r="AC60" s="58">
        <f t="shared" si="0"/>
        <v>0</v>
      </c>
      <c r="AD60" s="59">
        <f t="shared" si="4"/>
        <v>563.88888888888891</v>
      </c>
      <c r="AE60" s="60">
        <f t="shared" si="3"/>
        <v>281.94444444444446</v>
      </c>
    </row>
    <row r="61" spans="1:31" x14ac:dyDescent="0.25">
      <c r="A61" s="67">
        <v>57</v>
      </c>
      <c r="B61" s="68" t="s">
        <v>160</v>
      </c>
      <c r="C61" s="67" t="s">
        <v>653</v>
      </c>
      <c r="D61" s="67">
        <v>137</v>
      </c>
      <c r="E61" s="68" t="s">
        <v>70</v>
      </c>
      <c r="F61" s="68" t="s">
        <v>89</v>
      </c>
      <c r="G61" s="72" t="s">
        <v>866</v>
      </c>
      <c r="H61" s="72">
        <v>0</v>
      </c>
      <c r="I61" s="72">
        <v>0</v>
      </c>
      <c r="J61" s="54"/>
      <c r="K61" s="55">
        <v>75</v>
      </c>
      <c r="L61" s="69"/>
      <c r="M61" s="56"/>
      <c r="N61" s="55">
        <v>60</v>
      </c>
      <c r="O61" s="69"/>
      <c r="P61" s="54"/>
      <c r="Q61" s="55">
        <v>75</v>
      </c>
      <c r="R61" s="69"/>
      <c r="S61" s="56"/>
      <c r="T61" s="55">
        <v>90</v>
      </c>
      <c r="U61" s="69"/>
      <c r="V61" s="54"/>
      <c r="W61" s="55">
        <v>80</v>
      </c>
      <c r="X61" s="69"/>
      <c r="Y61" s="56"/>
      <c r="Z61" s="55">
        <v>100</v>
      </c>
      <c r="AA61" s="69"/>
      <c r="AB61" s="57">
        <f t="shared" si="0"/>
        <v>536.66666666666674</v>
      </c>
      <c r="AC61" s="58">
        <f t="shared" si="0"/>
        <v>0</v>
      </c>
      <c r="AD61" s="59">
        <f t="shared" si="4"/>
        <v>536.66666666666674</v>
      </c>
      <c r="AE61" s="60" t="e">
        <f t="shared" si="3"/>
        <v>#VALUE!</v>
      </c>
    </row>
    <row r="62" spans="1:31" x14ac:dyDescent="0.25">
      <c r="A62" s="67">
        <v>58</v>
      </c>
      <c r="B62" s="68" t="s">
        <v>160</v>
      </c>
      <c r="C62" s="67" t="s">
        <v>653</v>
      </c>
      <c r="D62" s="67">
        <v>157</v>
      </c>
      <c r="E62" s="68" t="s">
        <v>661</v>
      </c>
      <c r="F62" s="68" t="s">
        <v>87</v>
      </c>
      <c r="G62" s="72">
        <v>0</v>
      </c>
      <c r="H62" s="72">
        <v>0</v>
      </c>
      <c r="I62" s="72">
        <v>0</v>
      </c>
      <c r="J62" s="54"/>
      <c r="K62" s="55">
        <v>75</v>
      </c>
      <c r="L62" s="69"/>
      <c r="M62" s="56"/>
      <c r="N62" s="55">
        <v>70</v>
      </c>
      <c r="O62" s="69"/>
      <c r="P62" s="54"/>
      <c r="Q62" s="55">
        <v>75</v>
      </c>
      <c r="R62" s="69"/>
      <c r="S62" s="56"/>
      <c r="T62" s="55">
        <v>90</v>
      </c>
      <c r="U62" s="69"/>
      <c r="V62" s="54"/>
      <c r="W62" s="55">
        <v>75</v>
      </c>
      <c r="X62" s="69"/>
      <c r="Y62" s="56"/>
      <c r="Z62" s="55">
        <v>95</v>
      </c>
      <c r="AA62" s="69"/>
      <c r="AB62" s="57">
        <f t="shared" si="0"/>
        <v>544.44444444444434</v>
      </c>
      <c r="AC62" s="58">
        <f t="shared" si="0"/>
        <v>0</v>
      </c>
      <c r="AD62" s="59">
        <f t="shared" si="4"/>
        <v>544.44444444444434</v>
      </c>
      <c r="AE62" s="60">
        <f t="shared" si="3"/>
        <v>272.22222222222217</v>
      </c>
    </row>
    <row r="63" spans="1:31" x14ac:dyDescent="0.25">
      <c r="A63" s="67">
        <v>59</v>
      </c>
      <c r="B63" s="68" t="s">
        <v>160</v>
      </c>
      <c r="C63" s="67" t="s">
        <v>653</v>
      </c>
      <c r="D63" s="67">
        <v>186</v>
      </c>
      <c r="E63" s="68" t="s">
        <v>64</v>
      </c>
      <c r="F63" s="68" t="s">
        <v>227</v>
      </c>
      <c r="G63" s="72">
        <v>0</v>
      </c>
      <c r="H63" s="72">
        <v>0</v>
      </c>
      <c r="I63" s="72">
        <v>0</v>
      </c>
      <c r="J63" s="54"/>
      <c r="K63" s="55">
        <v>20</v>
      </c>
      <c r="L63" s="69"/>
      <c r="M63" s="56"/>
      <c r="N63" s="55">
        <v>25</v>
      </c>
      <c r="O63" s="69"/>
      <c r="P63" s="54"/>
      <c r="Q63" s="55">
        <v>25</v>
      </c>
      <c r="R63" s="69"/>
      <c r="S63" s="56"/>
      <c r="T63" s="55">
        <v>20</v>
      </c>
      <c r="U63" s="69"/>
      <c r="V63" s="54"/>
      <c r="W63" s="55"/>
      <c r="X63" s="69"/>
      <c r="Y63" s="56"/>
      <c r="Z63" s="55">
        <v>20</v>
      </c>
      <c r="AA63" s="69"/>
      <c r="AB63" s="57">
        <f t="shared" si="0"/>
        <v>140</v>
      </c>
      <c r="AC63" s="58">
        <f t="shared" si="0"/>
        <v>0</v>
      </c>
      <c r="AD63" s="59">
        <f t="shared" si="4"/>
        <v>140</v>
      </c>
      <c r="AE63" s="60">
        <f t="shared" si="3"/>
        <v>70</v>
      </c>
    </row>
    <row r="64" spans="1:31" x14ac:dyDescent="0.25">
      <c r="A64" s="67">
        <v>60</v>
      </c>
      <c r="B64" s="68" t="s">
        <v>160</v>
      </c>
      <c r="C64" s="67" t="s">
        <v>653</v>
      </c>
      <c r="D64" s="67">
        <v>230</v>
      </c>
      <c r="E64" s="68" t="s">
        <v>129</v>
      </c>
      <c r="F64" s="68" t="s">
        <v>163</v>
      </c>
      <c r="G64" s="72">
        <v>0</v>
      </c>
      <c r="H64" s="72">
        <v>0</v>
      </c>
      <c r="I64" s="72">
        <v>0</v>
      </c>
      <c r="J64" s="54"/>
      <c r="K64" s="55">
        <v>100</v>
      </c>
      <c r="L64" s="69"/>
      <c r="M64" s="56"/>
      <c r="N64" s="55">
        <v>100</v>
      </c>
      <c r="O64" s="69"/>
      <c r="P64" s="54"/>
      <c r="Q64" s="55">
        <v>100</v>
      </c>
      <c r="R64" s="69"/>
      <c r="S64" s="56"/>
      <c r="T64" s="55">
        <v>100</v>
      </c>
      <c r="U64" s="69"/>
      <c r="V64" s="54"/>
      <c r="W64" s="55">
        <v>100</v>
      </c>
      <c r="X64" s="69"/>
      <c r="Y64" s="56"/>
      <c r="Z64" s="55">
        <v>100</v>
      </c>
      <c r="AA64" s="69"/>
      <c r="AB64" s="57">
        <f t="shared" si="0"/>
        <v>700</v>
      </c>
      <c r="AC64" s="58">
        <f t="shared" si="0"/>
        <v>0</v>
      </c>
      <c r="AD64" s="59">
        <f t="shared" si="4"/>
        <v>700</v>
      </c>
      <c r="AE64" s="60">
        <f t="shared" si="3"/>
        <v>350</v>
      </c>
    </row>
    <row r="65" spans="1:31" x14ac:dyDescent="0.25">
      <c r="A65" s="67">
        <v>61</v>
      </c>
      <c r="B65" s="68" t="s">
        <v>160</v>
      </c>
      <c r="C65" s="67" t="s">
        <v>653</v>
      </c>
      <c r="D65" s="67">
        <v>298</v>
      </c>
      <c r="E65" s="68" t="s">
        <v>660</v>
      </c>
      <c r="F65" s="68" t="s">
        <v>662</v>
      </c>
      <c r="G65" s="72">
        <v>0</v>
      </c>
      <c r="H65" s="72">
        <v>0</v>
      </c>
      <c r="I65" s="72">
        <v>0</v>
      </c>
      <c r="J65" s="54"/>
      <c r="K65" s="55">
        <v>60</v>
      </c>
      <c r="L65" s="69"/>
      <c r="M65" s="56"/>
      <c r="N65" s="55">
        <v>20</v>
      </c>
      <c r="O65" s="69"/>
      <c r="P65" s="54"/>
      <c r="Q65" s="55">
        <v>40</v>
      </c>
      <c r="R65" s="69"/>
      <c r="S65" s="56"/>
      <c r="T65" s="55">
        <v>25</v>
      </c>
      <c r="U65" s="69"/>
      <c r="V65" s="54"/>
      <c r="W65" s="55">
        <v>40</v>
      </c>
      <c r="X65" s="69"/>
      <c r="Y65" s="56"/>
      <c r="Z65" s="55">
        <v>75</v>
      </c>
      <c r="AA65" s="69"/>
      <c r="AB65" s="57">
        <f t="shared" si="0"/>
        <v>295.55555555555554</v>
      </c>
      <c r="AC65" s="58">
        <f t="shared" si="0"/>
        <v>0</v>
      </c>
      <c r="AD65" s="59">
        <f t="shared" si="4"/>
        <v>295.55555555555554</v>
      </c>
      <c r="AE65" s="60">
        <f t="shared" si="3"/>
        <v>147.77777777777777</v>
      </c>
    </row>
    <row r="66" spans="1:31" x14ac:dyDescent="0.25">
      <c r="A66" s="67">
        <v>62</v>
      </c>
      <c r="B66" s="68" t="s">
        <v>160</v>
      </c>
      <c r="C66" s="67" t="s">
        <v>653</v>
      </c>
      <c r="D66" s="67">
        <v>398</v>
      </c>
      <c r="E66" s="68" t="s">
        <v>580</v>
      </c>
      <c r="F66" s="68" t="s">
        <v>663</v>
      </c>
      <c r="G66" s="72">
        <v>0</v>
      </c>
      <c r="H66" s="72">
        <v>0</v>
      </c>
      <c r="I66" s="72">
        <v>0</v>
      </c>
      <c r="J66" s="54"/>
      <c r="K66" s="55">
        <v>90</v>
      </c>
      <c r="L66" s="69"/>
      <c r="M66" s="56"/>
      <c r="N66" s="55">
        <v>60</v>
      </c>
      <c r="O66" s="69"/>
      <c r="P66" s="54"/>
      <c r="Q66" s="55">
        <v>65</v>
      </c>
      <c r="R66" s="69"/>
      <c r="S66" s="56"/>
      <c r="T66" s="55">
        <v>90</v>
      </c>
      <c r="U66" s="69"/>
      <c r="V66" s="54"/>
      <c r="W66" s="55">
        <v>85</v>
      </c>
      <c r="X66" s="69"/>
      <c r="Y66" s="56"/>
      <c r="Z66" s="55">
        <v>95</v>
      </c>
      <c r="AA66" s="69"/>
      <c r="AB66" s="57">
        <f t="shared" si="0"/>
        <v>544.44444444444434</v>
      </c>
      <c r="AC66" s="58">
        <f t="shared" si="0"/>
        <v>0</v>
      </c>
      <c r="AD66" s="59">
        <f t="shared" si="4"/>
        <v>544.44444444444434</v>
      </c>
      <c r="AE66" s="60">
        <f t="shared" si="3"/>
        <v>272.22222222222217</v>
      </c>
    </row>
    <row r="67" spans="1:31" x14ac:dyDescent="0.25">
      <c r="A67" s="67">
        <v>63</v>
      </c>
      <c r="B67" s="68" t="s">
        <v>160</v>
      </c>
      <c r="C67" s="67" t="s">
        <v>653</v>
      </c>
      <c r="D67" s="67">
        <v>424</v>
      </c>
      <c r="E67" s="68" t="s">
        <v>664</v>
      </c>
      <c r="F67" s="68" t="s">
        <v>235</v>
      </c>
      <c r="G67" s="72">
        <v>0</v>
      </c>
      <c r="H67" s="72">
        <v>0</v>
      </c>
      <c r="I67" s="72">
        <v>0</v>
      </c>
      <c r="J67" s="54"/>
      <c r="K67" s="55">
        <v>35</v>
      </c>
      <c r="L67" s="69"/>
      <c r="M67" s="56"/>
      <c r="N67" s="55">
        <v>25</v>
      </c>
      <c r="O67" s="69"/>
      <c r="P67" s="54"/>
      <c r="Q67" s="55">
        <v>15</v>
      </c>
      <c r="R67" s="69"/>
      <c r="S67" s="56"/>
      <c r="T67" s="55">
        <v>50</v>
      </c>
      <c r="U67" s="69"/>
      <c r="V67" s="54"/>
      <c r="W67" s="55">
        <v>35</v>
      </c>
      <c r="X67" s="69"/>
      <c r="Y67" s="56"/>
      <c r="Z67" s="55">
        <v>55</v>
      </c>
      <c r="AA67" s="69"/>
      <c r="AB67" s="57">
        <f t="shared" si="0"/>
        <v>225.55555555555554</v>
      </c>
      <c r="AC67" s="58">
        <f t="shared" si="0"/>
        <v>0</v>
      </c>
      <c r="AD67" s="59">
        <f t="shared" si="4"/>
        <v>225.55555555555554</v>
      </c>
      <c r="AE67" s="60">
        <f t="shared" si="3"/>
        <v>112.77777777777777</v>
      </c>
    </row>
    <row r="68" spans="1:31" x14ac:dyDescent="0.25">
      <c r="A68" s="67">
        <v>64</v>
      </c>
      <c r="B68" s="68" t="s">
        <v>160</v>
      </c>
      <c r="C68" s="67" t="s">
        <v>653</v>
      </c>
      <c r="D68" s="67">
        <v>457</v>
      </c>
      <c r="E68" s="68" t="s">
        <v>470</v>
      </c>
      <c r="F68" s="68" t="s">
        <v>665</v>
      </c>
      <c r="G68" s="72">
        <v>0</v>
      </c>
      <c r="H68" s="72">
        <v>0</v>
      </c>
      <c r="I68" s="72">
        <v>0</v>
      </c>
      <c r="J68" s="54"/>
      <c r="K68" s="55">
        <v>65</v>
      </c>
      <c r="L68" s="69"/>
      <c r="M68" s="56"/>
      <c r="N68" s="55">
        <v>35</v>
      </c>
      <c r="O68" s="69"/>
      <c r="P68" s="54"/>
      <c r="Q68" s="55">
        <v>75</v>
      </c>
      <c r="R68" s="69"/>
      <c r="S68" s="56"/>
      <c r="T68" s="55">
        <v>65</v>
      </c>
      <c r="U68" s="69"/>
      <c r="V68" s="54"/>
      <c r="W68" s="55">
        <v>55</v>
      </c>
      <c r="X68" s="69"/>
      <c r="Y68" s="56"/>
      <c r="Z68" s="55">
        <v>85</v>
      </c>
      <c r="AA68" s="69"/>
      <c r="AB68" s="57">
        <f t="shared" si="0"/>
        <v>431.66666666666669</v>
      </c>
      <c r="AC68" s="58">
        <f t="shared" si="0"/>
        <v>0</v>
      </c>
      <c r="AD68" s="59">
        <f t="shared" si="4"/>
        <v>431.66666666666669</v>
      </c>
      <c r="AE68" s="60">
        <f t="shared" si="3"/>
        <v>215.83333333333334</v>
      </c>
    </row>
    <row r="69" spans="1:31" x14ac:dyDescent="0.25">
      <c r="A69" s="67">
        <v>65</v>
      </c>
      <c r="B69" s="68" t="s">
        <v>160</v>
      </c>
      <c r="C69" s="67" t="s">
        <v>653</v>
      </c>
      <c r="D69" s="67">
        <v>480</v>
      </c>
      <c r="E69" s="68" t="s">
        <v>666</v>
      </c>
      <c r="F69" s="68" t="s">
        <v>667</v>
      </c>
      <c r="G69" s="72">
        <v>0</v>
      </c>
      <c r="H69" s="72">
        <v>0</v>
      </c>
      <c r="I69" s="72">
        <v>0</v>
      </c>
      <c r="J69" s="54"/>
      <c r="K69" s="55">
        <v>35</v>
      </c>
      <c r="L69" s="69"/>
      <c r="M69" s="56"/>
      <c r="N69" s="55">
        <v>15</v>
      </c>
      <c r="O69" s="69"/>
      <c r="P69" s="54"/>
      <c r="Q69" s="55">
        <v>40</v>
      </c>
      <c r="R69" s="69"/>
      <c r="S69" s="56"/>
      <c r="T69" s="55">
        <v>30</v>
      </c>
      <c r="U69" s="69"/>
      <c r="V69" s="54"/>
      <c r="W69" s="55">
        <v>35</v>
      </c>
      <c r="X69" s="69"/>
      <c r="Y69" s="56"/>
      <c r="Z69" s="55">
        <v>100</v>
      </c>
      <c r="AA69" s="69"/>
      <c r="AB69" s="57">
        <f t="shared" ref="AB69:AC132" si="5">(((K69*4)+(N69*4)+(Q69*4)+(T69*2)+(W69*2)+(Z69*2))/18)/100*700</f>
        <v>268.33333333333337</v>
      </c>
      <c r="AC69" s="58">
        <f t="shared" si="5"/>
        <v>0</v>
      </c>
      <c r="AD69" s="59">
        <f t="shared" si="4"/>
        <v>268.33333333333337</v>
      </c>
      <c r="AE69" s="60">
        <f t="shared" si="3"/>
        <v>134.16666666666669</v>
      </c>
    </row>
    <row r="70" spans="1:31" x14ac:dyDescent="0.25">
      <c r="A70" s="67">
        <v>66</v>
      </c>
      <c r="B70" s="68" t="s">
        <v>160</v>
      </c>
      <c r="C70" s="67" t="s">
        <v>653</v>
      </c>
      <c r="D70" s="67">
        <v>557</v>
      </c>
      <c r="E70" s="68" t="s">
        <v>89</v>
      </c>
      <c r="F70" s="68" t="s">
        <v>90</v>
      </c>
      <c r="G70" s="72">
        <v>0</v>
      </c>
      <c r="H70" s="72">
        <v>0</v>
      </c>
      <c r="I70" s="72">
        <v>0</v>
      </c>
      <c r="J70" s="54"/>
      <c r="K70" s="55">
        <v>60</v>
      </c>
      <c r="L70" s="69"/>
      <c r="M70" s="56"/>
      <c r="N70" s="55">
        <v>60</v>
      </c>
      <c r="O70" s="69"/>
      <c r="P70" s="54"/>
      <c r="Q70" s="55">
        <v>55</v>
      </c>
      <c r="R70" s="69"/>
      <c r="S70" s="56"/>
      <c r="T70" s="55">
        <v>60</v>
      </c>
      <c r="U70" s="69"/>
      <c r="V70" s="54"/>
      <c r="W70" s="55">
        <v>45</v>
      </c>
      <c r="X70" s="69"/>
      <c r="Y70" s="56"/>
      <c r="Z70" s="55">
        <v>60</v>
      </c>
      <c r="AA70" s="69"/>
      <c r="AB70" s="57">
        <f t="shared" si="5"/>
        <v>400.55555555555554</v>
      </c>
      <c r="AC70" s="58">
        <f t="shared" si="5"/>
        <v>0</v>
      </c>
      <c r="AD70" s="59">
        <f t="shared" si="4"/>
        <v>400.55555555555554</v>
      </c>
      <c r="AE70" s="60">
        <f t="shared" si="3"/>
        <v>200.27777777777777</v>
      </c>
    </row>
    <row r="71" spans="1:31" x14ac:dyDescent="0.25">
      <c r="A71" s="67">
        <v>67</v>
      </c>
      <c r="B71" s="68" t="s">
        <v>160</v>
      </c>
      <c r="C71" s="67" t="s">
        <v>653</v>
      </c>
      <c r="D71" s="67">
        <v>562</v>
      </c>
      <c r="E71" s="68" t="s">
        <v>102</v>
      </c>
      <c r="F71" s="68" t="s">
        <v>56</v>
      </c>
      <c r="G71" s="72">
        <v>0</v>
      </c>
      <c r="H71" s="72">
        <v>0</v>
      </c>
      <c r="I71" s="72">
        <v>0</v>
      </c>
      <c r="J71" s="54"/>
      <c r="K71" s="55">
        <v>45</v>
      </c>
      <c r="L71" s="69"/>
      <c r="M71" s="56"/>
      <c r="N71" s="55">
        <v>30</v>
      </c>
      <c r="O71" s="69"/>
      <c r="P71" s="54"/>
      <c r="Q71" s="55">
        <v>95</v>
      </c>
      <c r="R71" s="69"/>
      <c r="S71" s="56"/>
      <c r="T71" s="55">
        <v>80</v>
      </c>
      <c r="U71" s="69"/>
      <c r="V71" s="54"/>
      <c r="W71" s="55">
        <v>80</v>
      </c>
      <c r="X71" s="69"/>
      <c r="Y71" s="56"/>
      <c r="Z71" s="55">
        <v>65</v>
      </c>
      <c r="AA71" s="69"/>
      <c r="AB71" s="57">
        <f t="shared" si="5"/>
        <v>439.44444444444446</v>
      </c>
      <c r="AC71" s="58">
        <f t="shared" si="5"/>
        <v>0</v>
      </c>
      <c r="AD71" s="59">
        <f t="shared" si="4"/>
        <v>439.44444444444446</v>
      </c>
      <c r="AE71" s="60">
        <f t="shared" si="3"/>
        <v>219.72222222222223</v>
      </c>
    </row>
    <row r="72" spans="1:31" x14ac:dyDescent="0.25">
      <c r="A72" s="67">
        <v>68</v>
      </c>
      <c r="B72" s="68" t="s">
        <v>160</v>
      </c>
      <c r="C72" s="67" t="s">
        <v>653</v>
      </c>
      <c r="D72" s="67">
        <v>574</v>
      </c>
      <c r="E72" s="68" t="s">
        <v>325</v>
      </c>
      <c r="F72" s="68" t="s">
        <v>156</v>
      </c>
      <c r="G72" s="72">
        <v>0</v>
      </c>
      <c r="H72" s="72">
        <v>0</v>
      </c>
      <c r="I72" s="72">
        <v>0</v>
      </c>
      <c r="J72" s="54"/>
      <c r="K72" s="55">
        <v>90</v>
      </c>
      <c r="L72" s="69"/>
      <c r="M72" s="56"/>
      <c r="N72" s="55">
        <v>20</v>
      </c>
      <c r="O72" s="69"/>
      <c r="P72" s="54"/>
      <c r="Q72" s="55">
        <v>70</v>
      </c>
      <c r="R72" s="69"/>
      <c r="S72" s="56"/>
      <c r="T72" s="55">
        <v>80</v>
      </c>
      <c r="U72" s="69"/>
      <c r="V72" s="54"/>
      <c r="W72" s="55">
        <v>80</v>
      </c>
      <c r="X72" s="69"/>
      <c r="Y72" s="56"/>
      <c r="Z72" s="55">
        <v>100</v>
      </c>
      <c r="AA72" s="69"/>
      <c r="AB72" s="57">
        <f t="shared" si="5"/>
        <v>482.22222222222223</v>
      </c>
      <c r="AC72" s="58">
        <f t="shared" si="5"/>
        <v>0</v>
      </c>
      <c r="AD72" s="59">
        <f t="shared" si="4"/>
        <v>482.22222222222223</v>
      </c>
      <c r="AE72" s="60">
        <f t="shared" si="3"/>
        <v>241.11111111111111</v>
      </c>
    </row>
    <row r="73" spans="1:31" x14ac:dyDescent="0.25">
      <c r="A73" s="67">
        <v>69</v>
      </c>
      <c r="B73" s="68" t="s">
        <v>160</v>
      </c>
      <c r="C73" s="67" t="s">
        <v>668</v>
      </c>
      <c r="D73" s="67">
        <v>5</v>
      </c>
      <c r="E73" s="68" t="s">
        <v>669</v>
      </c>
      <c r="F73" s="68" t="s">
        <v>43</v>
      </c>
      <c r="G73" s="72">
        <v>0</v>
      </c>
      <c r="H73" s="72">
        <v>0</v>
      </c>
      <c r="I73" s="72">
        <v>0</v>
      </c>
      <c r="J73" s="54"/>
      <c r="K73" s="55">
        <v>95</v>
      </c>
      <c r="L73" s="69"/>
      <c r="M73" s="56"/>
      <c r="N73" s="55">
        <v>95</v>
      </c>
      <c r="O73" s="69"/>
      <c r="P73" s="54"/>
      <c r="Q73" s="55">
        <v>85</v>
      </c>
      <c r="R73" s="69"/>
      <c r="S73" s="56"/>
      <c r="T73" s="55">
        <v>95</v>
      </c>
      <c r="U73" s="69"/>
      <c r="V73" s="54"/>
      <c r="W73" s="55">
        <v>95</v>
      </c>
      <c r="X73" s="69"/>
      <c r="Y73" s="56"/>
      <c r="Z73" s="55">
        <v>100</v>
      </c>
      <c r="AA73" s="69"/>
      <c r="AB73" s="57">
        <f t="shared" si="5"/>
        <v>653.33333333333326</v>
      </c>
      <c r="AC73" s="58">
        <f t="shared" si="5"/>
        <v>0</v>
      </c>
      <c r="AD73" s="59">
        <f t="shared" si="4"/>
        <v>653.33333333333326</v>
      </c>
      <c r="AE73" s="60">
        <f t="shared" si="3"/>
        <v>326.66666666666663</v>
      </c>
    </row>
    <row r="74" spans="1:31" x14ac:dyDescent="0.25">
      <c r="A74" s="67">
        <v>70</v>
      </c>
      <c r="B74" s="68" t="s">
        <v>160</v>
      </c>
      <c r="C74" s="67" t="s">
        <v>668</v>
      </c>
      <c r="D74" s="67">
        <v>16</v>
      </c>
      <c r="E74" s="68" t="s">
        <v>670</v>
      </c>
      <c r="F74" s="68" t="s">
        <v>184</v>
      </c>
      <c r="G74" s="72">
        <v>0</v>
      </c>
      <c r="H74" s="72">
        <v>0</v>
      </c>
      <c r="I74" s="72">
        <v>0</v>
      </c>
      <c r="J74" s="54"/>
      <c r="K74" s="55">
        <v>65</v>
      </c>
      <c r="L74" s="69"/>
      <c r="M74" s="56"/>
      <c r="N74" s="55">
        <v>25</v>
      </c>
      <c r="O74" s="69"/>
      <c r="P74" s="54"/>
      <c r="Q74" s="55">
        <v>45</v>
      </c>
      <c r="R74" s="69"/>
      <c r="S74" s="56"/>
      <c r="T74" s="55">
        <v>45</v>
      </c>
      <c r="U74" s="69"/>
      <c r="V74" s="54"/>
      <c r="W74" s="55">
        <v>30</v>
      </c>
      <c r="X74" s="69"/>
      <c r="Y74" s="56"/>
      <c r="Z74" s="55">
        <v>65</v>
      </c>
      <c r="AA74" s="69"/>
      <c r="AB74" s="57">
        <f t="shared" si="5"/>
        <v>318.88888888888886</v>
      </c>
      <c r="AC74" s="58">
        <f t="shared" si="5"/>
        <v>0</v>
      </c>
      <c r="AD74" s="59">
        <f t="shared" si="4"/>
        <v>318.88888888888886</v>
      </c>
      <c r="AE74" s="60">
        <f t="shared" si="3"/>
        <v>159.44444444444443</v>
      </c>
    </row>
    <row r="75" spans="1:31" x14ac:dyDescent="0.25">
      <c r="A75" s="67">
        <v>71</v>
      </c>
      <c r="B75" s="68" t="s">
        <v>160</v>
      </c>
      <c r="C75" s="67" t="s">
        <v>668</v>
      </c>
      <c r="D75" s="67">
        <v>22</v>
      </c>
      <c r="E75" s="68" t="s">
        <v>70</v>
      </c>
      <c r="F75" s="68" t="s">
        <v>43</v>
      </c>
      <c r="G75" s="72">
        <v>0</v>
      </c>
      <c r="H75" s="72">
        <v>0</v>
      </c>
      <c r="I75" s="72">
        <v>0</v>
      </c>
      <c r="J75" s="54"/>
      <c r="K75" s="55">
        <v>95</v>
      </c>
      <c r="L75" s="69"/>
      <c r="M75" s="56"/>
      <c r="N75" s="55">
        <v>100</v>
      </c>
      <c r="O75" s="69"/>
      <c r="P75" s="54"/>
      <c r="Q75" s="55">
        <v>95</v>
      </c>
      <c r="R75" s="69"/>
      <c r="S75" s="56"/>
      <c r="T75" s="55">
        <v>90</v>
      </c>
      <c r="U75" s="69"/>
      <c r="V75" s="54"/>
      <c r="W75" s="55">
        <v>100</v>
      </c>
      <c r="X75" s="69"/>
      <c r="Y75" s="56"/>
      <c r="Z75" s="55">
        <v>100</v>
      </c>
      <c r="AA75" s="69"/>
      <c r="AB75" s="57">
        <f t="shared" si="5"/>
        <v>676.66666666666663</v>
      </c>
      <c r="AC75" s="58">
        <f t="shared" si="5"/>
        <v>0</v>
      </c>
      <c r="AD75" s="59">
        <f t="shared" si="4"/>
        <v>676.66666666666663</v>
      </c>
      <c r="AE75" s="60">
        <f t="shared" si="3"/>
        <v>338.33333333333331</v>
      </c>
    </row>
    <row r="76" spans="1:31" x14ac:dyDescent="0.25">
      <c r="A76" s="67">
        <v>72</v>
      </c>
      <c r="B76" s="68" t="s">
        <v>160</v>
      </c>
      <c r="C76" s="67" t="s">
        <v>668</v>
      </c>
      <c r="D76" s="67">
        <v>24</v>
      </c>
      <c r="E76" s="68" t="s">
        <v>671</v>
      </c>
      <c r="F76" s="68" t="s">
        <v>672</v>
      </c>
      <c r="G76" s="72">
        <v>0</v>
      </c>
      <c r="H76" s="72">
        <v>0</v>
      </c>
      <c r="I76" s="72">
        <v>0</v>
      </c>
      <c r="J76" s="54"/>
      <c r="K76" s="55">
        <v>90</v>
      </c>
      <c r="L76" s="69"/>
      <c r="M76" s="56"/>
      <c r="N76" s="55">
        <v>45</v>
      </c>
      <c r="O76" s="69"/>
      <c r="P76" s="54"/>
      <c r="Q76" s="55">
        <v>75</v>
      </c>
      <c r="R76" s="69"/>
      <c r="S76" s="56"/>
      <c r="T76" s="55">
        <v>85</v>
      </c>
      <c r="U76" s="69"/>
      <c r="V76" s="54"/>
      <c r="W76" s="55">
        <v>75</v>
      </c>
      <c r="X76" s="69"/>
      <c r="Y76" s="56"/>
      <c r="Z76" s="55">
        <v>100</v>
      </c>
      <c r="AA76" s="69"/>
      <c r="AB76" s="57">
        <f t="shared" si="5"/>
        <v>528.88888888888891</v>
      </c>
      <c r="AC76" s="58">
        <f t="shared" si="5"/>
        <v>0</v>
      </c>
      <c r="AD76" s="59">
        <f t="shared" si="4"/>
        <v>528.88888888888891</v>
      </c>
      <c r="AE76" s="60">
        <f t="shared" si="3"/>
        <v>264.44444444444446</v>
      </c>
    </row>
    <row r="77" spans="1:31" x14ac:dyDescent="0.25">
      <c r="A77" s="67">
        <v>73</v>
      </c>
      <c r="B77" s="68" t="s">
        <v>160</v>
      </c>
      <c r="C77" s="67" t="s">
        <v>668</v>
      </c>
      <c r="D77" s="67">
        <v>37</v>
      </c>
      <c r="E77" s="68" t="s">
        <v>73</v>
      </c>
      <c r="F77" s="68" t="s">
        <v>89</v>
      </c>
      <c r="G77" s="72">
        <v>0</v>
      </c>
      <c r="H77" s="72">
        <v>0</v>
      </c>
      <c r="I77" s="72">
        <v>0</v>
      </c>
      <c r="J77" s="54"/>
      <c r="K77" s="55">
        <v>80</v>
      </c>
      <c r="L77" s="69"/>
      <c r="M77" s="56"/>
      <c r="N77" s="55">
        <v>65</v>
      </c>
      <c r="O77" s="69"/>
      <c r="P77" s="54"/>
      <c r="Q77" s="55">
        <v>80</v>
      </c>
      <c r="R77" s="69"/>
      <c r="S77" s="56"/>
      <c r="T77" s="55">
        <v>90</v>
      </c>
      <c r="U77" s="69"/>
      <c r="V77" s="54"/>
      <c r="W77" s="55">
        <v>100</v>
      </c>
      <c r="X77" s="69"/>
      <c r="Y77" s="56"/>
      <c r="Z77" s="55">
        <v>100</v>
      </c>
      <c r="AA77" s="69"/>
      <c r="AB77" s="57">
        <f t="shared" si="5"/>
        <v>575.55555555555566</v>
      </c>
      <c r="AC77" s="58">
        <f t="shared" si="5"/>
        <v>0</v>
      </c>
      <c r="AD77" s="59">
        <f t="shared" si="4"/>
        <v>575.55555555555566</v>
      </c>
      <c r="AE77" s="60">
        <f t="shared" si="3"/>
        <v>287.77777777777783</v>
      </c>
    </row>
    <row r="78" spans="1:31" x14ac:dyDescent="0.25">
      <c r="A78" s="67">
        <v>74</v>
      </c>
      <c r="B78" s="68" t="s">
        <v>160</v>
      </c>
      <c r="C78" s="67" t="s">
        <v>668</v>
      </c>
      <c r="D78" s="67">
        <v>38</v>
      </c>
      <c r="E78" s="68" t="s">
        <v>673</v>
      </c>
      <c r="F78" s="68" t="s">
        <v>115</v>
      </c>
      <c r="G78" s="72">
        <v>0</v>
      </c>
      <c r="H78" s="72">
        <v>0</v>
      </c>
      <c r="I78" s="72">
        <v>0</v>
      </c>
      <c r="J78" s="54"/>
      <c r="K78" s="55">
        <v>100</v>
      </c>
      <c r="L78" s="69"/>
      <c r="M78" s="56"/>
      <c r="N78" s="55">
        <v>100</v>
      </c>
      <c r="O78" s="69"/>
      <c r="P78" s="54"/>
      <c r="Q78" s="55">
        <v>100</v>
      </c>
      <c r="R78" s="69"/>
      <c r="S78" s="56"/>
      <c r="T78" s="55">
        <v>100</v>
      </c>
      <c r="U78" s="69"/>
      <c r="V78" s="54"/>
      <c r="W78" s="55">
        <v>100</v>
      </c>
      <c r="X78" s="69"/>
      <c r="Y78" s="56"/>
      <c r="Z78" s="55">
        <v>100</v>
      </c>
      <c r="AA78" s="69"/>
      <c r="AB78" s="57">
        <f t="shared" si="5"/>
        <v>700</v>
      </c>
      <c r="AC78" s="58">
        <f t="shared" si="5"/>
        <v>0</v>
      </c>
      <c r="AD78" s="59">
        <f t="shared" si="4"/>
        <v>700</v>
      </c>
      <c r="AE78" s="60">
        <f t="shared" si="3"/>
        <v>350</v>
      </c>
    </row>
    <row r="79" spans="1:31" x14ac:dyDescent="0.25">
      <c r="A79" s="67">
        <v>75</v>
      </c>
      <c r="B79" s="68" t="s">
        <v>160</v>
      </c>
      <c r="C79" s="67" t="s">
        <v>668</v>
      </c>
      <c r="D79" s="67">
        <v>62</v>
      </c>
      <c r="E79" s="68" t="s">
        <v>674</v>
      </c>
      <c r="F79" s="68" t="s">
        <v>235</v>
      </c>
      <c r="G79" s="72">
        <v>0</v>
      </c>
      <c r="H79" s="72">
        <v>0</v>
      </c>
      <c r="I79" s="72">
        <v>0</v>
      </c>
      <c r="J79" s="54"/>
      <c r="K79" s="55">
        <v>85</v>
      </c>
      <c r="L79" s="69"/>
      <c r="M79" s="56"/>
      <c r="N79" s="55">
        <v>90</v>
      </c>
      <c r="O79" s="69"/>
      <c r="P79" s="54"/>
      <c r="Q79" s="55">
        <v>95</v>
      </c>
      <c r="R79" s="69"/>
      <c r="S79" s="56"/>
      <c r="T79" s="55">
        <v>90</v>
      </c>
      <c r="U79" s="69"/>
      <c r="V79" s="54"/>
      <c r="W79" s="55">
        <v>95</v>
      </c>
      <c r="X79" s="69"/>
      <c r="Y79" s="56"/>
      <c r="Z79" s="55">
        <v>95</v>
      </c>
      <c r="AA79" s="69"/>
      <c r="AB79" s="57">
        <f t="shared" si="5"/>
        <v>637.77777777777771</v>
      </c>
      <c r="AC79" s="58">
        <f t="shared" si="5"/>
        <v>0</v>
      </c>
      <c r="AD79" s="59">
        <f t="shared" si="4"/>
        <v>637.77777777777771</v>
      </c>
      <c r="AE79" s="60">
        <f t="shared" si="3"/>
        <v>318.88888888888886</v>
      </c>
    </row>
    <row r="80" spans="1:31" x14ac:dyDescent="0.25">
      <c r="A80" s="67">
        <v>76</v>
      </c>
      <c r="B80" s="68" t="s">
        <v>160</v>
      </c>
      <c r="C80" s="67" t="s">
        <v>668</v>
      </c>
      <c r="D80" s="67">
        <v>64</v>
      </c>
      <c r="E80" s="68" t="s">
        <v>675</v>
      </c>
      <c r="F80" s="68" t="s">
        <v>71</v>
      </c>
      <c r="G80" s="72">
        <v>0</v>
      </c>
      <c r="H80" s="72">
        <v>0</v>
      </c>
      <c r="I80" s="72">
        <v>0</v>
      </c>
      <c r="J80" s="54"/>
      <c r="K80" s="55">
        <v>70</v>
      </c>
      <c r="L80" s="69"/>
      <c r="M80" s="56"/>
      <c r="N80" s="55">
        <v>80</v>
      </c>
      <c r="O80" s="69"/>
      <c r="P80" s="54"/>
      <c r="Q80" s="55">
        <v>90</v>
      </c>
      <c r="R80" s="69"/>
      <c r="S80" s="56"/>
      <c r="T80" s="55">
        <v>70</v>
      </c>
      <c r="U80" s="69"/>
      <c r="V80" s="54"/>
      <c r="W80" s="55">
        <v>40</v>
      </c>
      <c r="X80" s="69"/>
      <c r="Y80" s="56"/>
      <c r="Z80" s="55">
        <v>95</v>
      </c>
      <c r="AA80" s="69"/>
      <c r="AB80" s="57">
        <f t="shared" si="5"/>
        <v>532.77777777777783</v>
      </c>
      <c r="AC80" s="58">
        <f t="shared" si="5"/>
        <v>0</v>
      </c>
      <c r="AD80" s="59">
        <f t="shared" si="4"/>
        <v>532.77777777777783</v>
      </c>
      <c r="AE80" s="60">
        <f t="shared" si="3"/>
        <v>266.38888888888891</v>
      </c>
    </row>
    <row r="81" spans="1:31" x14ac:dyDescent="0.25">
      <c r="A81" s="67">
        <v>77</v>
      </c>
      <c r="B81" s="68" t="s">
        <v>160</v>
      </c>
      <c r="C81" s="67" t="s">
        <v>668</v>
      </c>
      <c r="D81" s="67">
        <v>71</v>
      </c>
      <c r="E81" s="68" t="s">
        <v>676</v>
      </c>
      <c r="F81" s="68" t="s">
        <v>677</v>
      </c>
      <c r="G81" s="72">
        <v>0</v>
      </c>
      <c r="H81" s="72">
        <v>0</v>
      </c>
      <c r="I81" s="72">
        <v>0</v>
      </c>
      <c r="J81" s="54"/>
      <c r="K81" s="55">
        <v>95</v>
      </c>
      <c r="L81" s="69"/>
      <c r="M81" s="56"/>
      <c r="N81" s="55">
        <v>60</v>
      </c>
      <c r="O81" s="69"/>
      <c r="P81" s="54"/>
      <c r="Q81" s="55">
        <v>80</v>
      </c>
      <c r="R81" s="69"/>
      <c r="S81" s="56"/>
      <c r="T81" s="55">
        <v>70</v>
      </c>
      <c r="U81" s="69"/>
      <c r="V81" s="54"/>
      <c r="W81" s="55">
        <v>75</v>
      </c>
      <c r="X81" s="69"/>
      <c r="Y81" s="56"/>
      <c r="Z81" s="55">
        <v>100</v>
      </c>
      <c r="AA81" s="69"/>
      <c r="AB81" s="57">
        <f t="shared" si="5"/>
        <v>556.11111111111109</v>
      </c>
      <c r="AC81" s="58">
        <f t="shared" si="5"/>
        <v>0</v>
      </c>
      <c r="AD81" s="59">
        <f t="shared" si="4"/>
        <v>556.11111111111109</v>
      </c>
      <c r="AE81" s="60">
        <f t="shared" si="3"/>
        <v>278.05555555555554</v>
      </c>
    </row>
    <row r="82" spans="1:31" x14ac:dyDescent="0.25">
      <c r="A82" s="67">
        <v>78</v>
      </c>
      <c r="B82" s="68" t="s">
        <v>160</v>
      </c>
      <c r="C82" s="67" t="s">
        <v>668</v>
      </c>
      <c r="D82" s="67">
        <v>72</v>
      </c>
      <c r="E82" s="68" t="s">
        <v>678</v>
      </c>
      <c r="F82" s="68" t="s">
        <v>136</v>
      </c>
      <c r="G82" s="72">
        <v>0</v>
      </c>
      <c r="H82" s="72">
        <v>0</v>
      </c>
      <c r="I82" s="72">
        <v>0</v>
      </c>
      <c r="J82" s="54"/>
      <c r="K82" s="55">
        <v>90</v>
      </c>
      <c r="L82" s="69"/>
      <c r="M82" s="56"/>
      <c r="N82" s="55">
        <v>70</v>
      </c>
      <c r="O82" s="69"/>
      <c r="P82" s="54"/>
      <c r="Q82" s="55">
        <v>100</v>
      </c>
      <c r="R82" s="69"/>
      <c r="S82" s="56"/>
      <c r="T82" s="55">
        <v>80</v>
      </c>
      <c r="U82" s="69"/>
      <c r="V82" s="54"/>
      <c r="W82" s="55">
        <v>85</v>
      </c>
      <c r="X82" s="69"/>
      <c r="Y82" s="56"/>
      <c r="Z82" s="55">
        <v>100</v>
      </c>
      <c r="AA82" s="69"/>
      <c r="AB82" s="57">
        <f t="shared" si="5"/>
        <v>610.55555555555554</v>
      </c>
      <c r="AC82" s="58">
        <f t="shared" si="5"/>
        <v>0</v>
      </c>
      <c r="AD82" s="59">
        <f t="shared" si="4"/>
        <v>610.55555555555554</v>
      </c>
      <c r="AE82" s="60">
        <f t="shared" si="3"/>
        <v>305.27777777777777</v>
      </c>
    </row>
    <row r="83" spans="1:31" x14ac:dyDescent="0.25">
      <c r="A83" s="67">
        <v>79</v>
      </c>
      <c r="B83" s="68" t="s">
        <v>160</v>
      </c>
      <c r="C83" s="67" t="s">
        <v>668</v>
      </c>
      <c r="D83" s="67">
        <v>79</v>
      </c>
      <c r="E83" s="68" t="s">
        <v>679</v>
      </c>
      <c r="F83" s="68" t="s">
        <v>98</v>
      </c>
      <c r="G83" s="72">
        <v>0</v>
      </c>
      <c r="H83" s="72">
        <v>0</v>
      </c>
      <c r="I83" s="72">
        <v>0</v>
      </c>
      <c r="J83" s="54"/>
      <c r="K83" s="55">
        <v>15</v>
      </c>
      <c r="L83" s="69"/>
      <c r="M83" s="56"/>
      <c r="N83" s="55">
        <v>5</v>
      </c>
      <c r="O83" s="69"/>
      <c r="P83" s="54"/>
      <c r="Q83" s="55">
        <v>45</v>
      </c>
      <c r="R83" s="69"/>
      <c r="S83" s="56"/>
      <c r="T83" s="55">
        <v>25</v>
      </c>
      <c r="U83" s="69"/>
      <c r="V83" s="54"/>
      <c r="W83" s="55">
        <v>35</v>
      </c>
      <c r="X83" s="69"/>
      <c r="Y83" s="56"/>
      <c r="Z83" s="55">
        <v>35</v>
      </c>
      <c r="AA83" s="69"/>
      <c r="AB83" s="57">
        <f t="shared" si="5"/>
        <v>175</v>
      </c>
      <c r="AC83" s="58">
        <f t="shared" si="5"/>
        <v>0</v>
      </c>
      <c r="AD83" s="59">
        <f t="shared" si="4"/>
        <v>175</v>
      </c>
      <c r="AE83" s="60">
        <f t="shared" si="3"/>
        <v>87.5</v>
      </c>
    </row>
    <row r="84" spans="1:31" x14ac:dyDescent="0.25">
      <c r="A84" s="67">
        <v>80</v>
      </c>
      <c r="B84" s="68" t="s">
        <v>160</v>
      </c>
      <c r="C84" s="67" t="s">
        <v>668</v>
      </c>
      <c r="D84" s="67">
        <v>85</v>
      </c>
      <c r="E84" s="68" t="s">
        <v>680</v>
      </c>
      <c r="F84" s="68" t="s">
        <v>601</v>
      </c>
      <c r="G84" s="72">
        <v>0</v>
      </c>
      <c r="H84" s="72">
        <v>0</v>
      </c>
      <c r="I84" s="72">
        <v>0</v>
      </c>
      <c r="J84" s="54"/>
      <c r="K84" s="55">
        <v>55</v>
      </c>
      <c r="L84" s="69"/>
      <c r="M84" s="56"/>
      <c r="N84" s="55">
        <v>45</v>
      </c>
      <c r="O84" s="69"/>
      <c r="P84" s="54"/>
      <c r="Q84" s="55">
        <v>65</v>
      </c>
      <c r="R84" s="69"/>
      <c r="S84" s="56"/>
      <c r="T84" s="55">
        <v>55</v>
      </c>
      <c r="U84" s="69"/>
      <c r="V84" s="54"/>
      <c r="W84" s="55">
        <v>55</v>
      </c>
      <c r="X84" s="69"/>
      <c r="Y84" s="56"/>
      <c r="Z84" s="55">
        <v>90</v>
      </c>
      <c r="AA84" s="69"/>
      <c r="AB84" s="57">
        <f t="shared" si="5"/>
        <v>412.22222222222223</v>
      </c>
      <c r="AC84" s="58">
        <f t="shared" si="5"/>
        <v>0</v>
      </c>
      <c r="AD84" s="59">
        <f t="shared" si="4"/>
        <v>412.22222222222223</v>
      </c>
      <c r="AE84" s="60">
        <f t="shared" si="3"/>
        <v>206.11111111111111</v>
      </c>
    </row>
    <row r="85" spans="1:31" x14ac:dyDescent="0.25">
      <c r="A85" s="67">
        <v>81</v>
      </c>
      <c r="B85" s="68" t="s">
        <v>160</v>
      </c>
      <c r="C85" s="67" t="s">
        <v>668</v>
      </c>
      <c r="D85" s="67">
        <v>88</v>
      </c>
      <c r="E85" s="68" t="s">
        <v>681</v>
      </c>
      <c r="F85" s="68" t="s">
        <v>142</v>
      </c>
      <c r="G85" s="72">
        <v>0</v>
      </c>
      <c r="H85" s="72">
        <v>0</v>
      </c>
      <c r="I85" s="72">
        <v>0</v>
      </c>
      <c r="J85" s="54"/>
      <c r="K85" s="55">
        <v>60</v>
      </c>
      <c r="L85" s="69"/>
      <c r="M85" s="56"/>
      <c r="N85" s="55">
        <v>45</v>
      </c>
      <c r="O85" s="69"/>
      <c r="P85" s="54"/>
      <c r="Q85" s="55">
        <v>70</v>
      </c>
      <c r="R85" s="69"/>
      <c r="S85" s="56"/>
      <c r="T85" s="55">
        <v>85</v>
      </c>
      <c r="U85" s="69"/>
      <c r="V85" s="54"/>
      <c r="W85" s="55">
        <v>35</v>
      </c>
      <c r="X85" s="69"/>
      <c r="Y85" s="56"/>
      <c r="Z85" s="55">
        <v>95</v>
      </c>
      <c r="AA85" s="69"/>
      <c r="AB85" s="57">
        <f t="shared" si="5"/>
        <v>439.44444444444446</v>
      </c>
      <c r="AC85" s="58">
        <f t="shared" si="5"/>
        <v>0</v>
      </c>
      <c r="AD85" s="59">
        <f t="shared" si="4"/>
        <v>439.44444444444446</v>
      </c>
      <c r="AE85" s="60">
        <f t="shared" si="3"/>
        <v>219.72222222222223</v>
      </c>
    </row>
    <row r="86" spans="1:31" x14ac:dyDescent="0.25">
      <c r="A86" s="67">
        <v>82</v>
      </c>
      <c r="B86" s="68" t="s">
        <v>160</v>
      </c>
      <c r="C86" s="67" t="s">
        <v>668</v>
      </c>
      <c r="D86" s="67">
        <v>134</v>
      </c>
      <c r="E86" s="68" t="s">
        <v>682</v>
      </c>
      <c r="F86" s="68" t="s">
        <v>218</v>
      </c>
      <c r="G86" s="72">
        <v>0</v>
      </c>
      <c r="H86" s="72">
        <v>0</v>
      </c>
      <c r="I86" s="72">
        <v>0</v>
      </c>
      <c r="J86" s="54"/>
      <c r="K86" s="55">
        <v>80</v>
      </c>
      <c r="L86" s="69"/>
      <c r="M86" s="56"/>
      <c r="N86" s="55">
        <v>45</v>
      </c>
      <c r="O86" s="69"/>
      <c r="P86" s="54"/>
      <c r="Q86" s="55">
        <v>45</v>
      </c>
      <c r="R86" s="69"/>
      <c r="S86" s="56"/>
      <c r="T86" s="55">
        <v>60</v>
      </c>
      <c r="U86" s="69"/>
      <c r="V86" s="54"/>
      <c r="W86" s="55">
        <v>65</v>
      </c>
      <c r="X86" s="69"/>
      <c r="Y86" s="56"/>
      <c r="Z86" s="55">
        <v>100</v>
      </c>
      <c r="AA86" s="69"/>
      <c r="AB86" s="57">
        <f t="shared" si="5"/>
        <v>439.44444444444446</v>
      </c>
      <c r="AC86" s="58">
        <f t="shared" si="5"/>
        <v>0</v>
      </c>
      <c r="AD86" s="59">
        <f t="shared" si="4"/>
        <v>439.44444444444446</v>
      </c>
      <c r="AE86" s="60">
        <f t="shared" si="3"/>
        <v>219.72222222222223</v>
      </c>
    </row>
    <row r="87" spans="1:31" x14ac:dyDescent="0.25">
      <c r="A87" s="67">
        <v>83</v>
      </c>
      <c r="B87" s="68" t="s">
        <v>160</v>
      </c>
      <c r="C87" s="67" t="s">
        <v>668</v>
      </c>
      <c r="D87" s="67">
        <v>155</v>
      </c>
      <c r="E87" s="68" t="s">
        <v>683</v>
      </c>
      <c r="F87" s="68" t="s">
        <v>592</v>
      </c>
      <c r="G87" s="72">
        <v>0</v>
      </c>
      <c r="H87" s="72">
        <v>0</v>
      </c>
      <c r="I87" s="72">
        <v>0</v>
      </c>
      <c r="J87" s="54"/>
      <c r="K87" s="55">
        <v>85</v>
      </c>
      <c r="L87" s="69"/>
      <c r="M87" s="56"/>
      <c r="N87" s="55">
        <v>55</v>
      </c>
      <c r="O87" s="69"/>
      <c r="P87" s="54"/>
      <c r="Q87" s="55">
        <v>80</v>
      </c>
      <c r="R87" s="69"/>
      <c r="S87" s="56"/>
      <c r="T87" s="55">
        <v>80</v>
      </c>
      <c r="U87" s="69"/>
      <c r="V87" s="54"/>
      <c r="W87" s="55">
        <v>80</v>
      </c>
      <c r="X87" s="69"/>
      <c r="Y87" s="56"/>
      <c r="Z87" s="55">
        <v>100</v>
      </c>
      <c r="AA87" s="69"/>
      <c r="AB87" s="57">
        <f t="shared" si="5"/>
        <v>544.44444444444434</v>
      </c>
      <c r="AC87" s="58">
        <f t="shared" si="5"/>
        <v>0</v>
      </c>
      <c r="AD87" s="59">
        <f t="shared" si="4"/>
        <v>544.44444444444434</v>
      </c>
      <c r="AE87" s="60">
        <f t="shared" si="3"/>
        <v>272.22222222222217</v>
      </c>
    </row>
    <row r="88" spans="1:31" x14ac:dyDescent="0.25">
      <c r="A88" s="67">
        <v>84</v>
      </c>
      <c r="B88" s="68" t="s">
        <v>160</v>
      </c>
      <c r="C88" s="67" t="s">
        <v>668</v>
      </c>
      <c r="D88" s="67">
        <v>194</v>
      </c>
      <c r="E88" s="68" t="s">
        <v>684</v>
      </c>
      <c r="F88" s="68" t="s">
        <v>685</v>
      </c>
      <c r="G88" s="72">
        <v>0</v>
      </c>
      <c r="H88" s="72">
        <v>0</v>
      </c>
      <c r="I88" s="72">
        <v>0</v>
      </c>
      <c r="J88" s="54"/>
      <c r="K88" s="55">
        <v>80</v>
      </c>
      <c r="L88" s="69"/>
      <c r="M88" s="56"/>
      <c r="N88" s="55">
        <v>100</v>
      </c>
      <c r="O88" s="69"/>
      <c r="P88" s="54"/>
      <c r="Q88" s="55">
        <v>90</v>
      </c>
      <c r="R88" s="69"/>
      <c r="S88" s="56"/>
      <c r="T88" s="55">
        <v>90</v>
      </c>
      <c r="U88" s="69"/>
      <c r="V88" s="54"/>
      <c r="W88" s="55">
        <v>100</v>
      </c>
      <c r="X88" s="69"/>
      <c r="Y88" s="56"/>
      <c r="Z88" s="55">
        <v>95</v>
      </c>
      <c r="AA88" s="69"/>
      <c r="AB88" s="57">
        <f t="shared" si="5"/>
        <v>641.66666666666674</v>
      </c>
      <c r="AC88" s="58">
        <f t="shared" si="5"/>
        <v>0</v>
      </c>
      <c r="AD88" s="59">
        <f t="shared" si="4"/>
        <v>641.66666666666674</v>
      </c>
      <c r="AE88" s="60">
        <f t="shared" si="3"/>
        <v>320.83333333333337</v>
      </c>
    </row>
    <row r="89" spans="1:31" x14ac:dyDescent="0.25">
      <c r="A89" s="67">
        <v>85</v>
      </c>
      <c r="B89" s="68" t="s">
        <v>160</v>
      </c>
      <c r="C89" s="67" t="s">
        <v>668</v>
      </c>
      <c r="D89" s="67">
        <v>406</v>
      </c>
      <c r="E89" s="68" t="s">
        <v>40</v>
      </c>
      <c r="F89" s="68" t="s">
        <v>686</v>
      </c>
      <c r="G89" s="72">
        <v>0</v>
      </c>
      <c r="H89" s="72">
        <v>0</v>
      </c>
      <c r="I89" s="72">
        <v>0</v>
      </c>
      <c r="J89" s="54"/>
      <c r="K89" s="55">
        <v>95</v>
      </c>
      <c r="L89" s="69"/>
      <c r="M89" s="56"/>
      <c r="N89" s="55">
        <v>100</v>
      </c>
      <c r="O89" s="69"/>
      <c r="P89" s="54"/>
      <c r="Q89" s="55">
        <v>90</v>
      </c>
      <c r="R89" s="69"/>
      <c r="S89" s="56"/>
      <c r="T89" s="55">
        <v>90</v>
      </c>
      <c r="U89" s="69"/>
      <c r="V89" s="54"/>
      <c r="W89" s="55">
        <v>90</v>
      </c>
      <c r="X89" s="69"/>
      <c r="Y89" s="56"/>
      <c r="Z89" s="55">
        <v>100</v>
      </c>
      <c r="AA89" s="69"/>
      <c r="AB89" s="57">
        <f t="shared" si="5"/>
        <v>661.11111111111109</v>
      </c>
      <c r="AC89" s="58">
        <f t="shared" si="5"/>
        <v>0</v>
      </c>
      <c r="AD89" s="59">
        <f t="shared" si="4"/>
        <v>661.11111111111109</v>
      </c>
      <c r="AE89" s="60">
        <f t="shared" si="3"/>
        <v>330.55555555555554</v>
      </c>
    </row>
    <row r="90" spans="1:31" x14ac:dyDescent="0.25">
      <c r="A90" s="67">
        <v>86</v>
      </c>
      <c r="B90" s="68" t="s">
        <v>160</v>
      </c>
      <c r="C90" s="67" t="s">
        <v>668</v>
      </c>
      <c r="D90" s="67">
        <v>431</v>
      </c>
      <c r="E90" s="68" t="s">
        <v>425</v>
      </c>
      <c r="F90" s="68" t="s">
        <v>687</v>
      </c>
      <c r="G90" s="72">
        <v>0</v>
      </c>
      <c r="H90" s="72">
        <v>0</v>
      </c>
      <c r="I90" s="72">
        <v>0</v>
      </c>
      <c r="J90" s="54"/>
      <c r="K90" s="55">
        <v>75</v>
      </c>
      <c r="L90" s="69"/>
      <c r="M90" s="56"/>
      <c r="N90" s="55">
        <v>40</v>
      </c>
      <c r="O90" s="69"/>
      <c r="P90" s="54"/>
      <c r="Q90" s="55">
        <v>45</v>
      </c>
      <c r="R90" s="69"/>
      <c r="S90" s="56"/>
      <c r="T90" s="55">
        <v>30</v>
      </c>
      <c r="U90" s="69"/>
      <c r="V90" s="54"/>
      <c r="W90" s="55">
        <v>35</v>
      </c>
      <c r="X90" s="69"/>
      <c r="Y90" s="56"/>
      <c r="Z90" s="55">
        <v>95</v>
      </c>
      <c r="AA90" s="69"/>
      <c r="AB90" s="57">
        <f t="shared" si="5"/>
        <v>373.33333333333331</v>
      </c>
      <c r="AC90" s="58">
        <f t="shared" si="5"/>
        <v>0</v>
      </c>
      <c r="AD90" s="59">
        <f t="shared" si="4"/>
        <v>373.33333333333331</v>
      </c>
      <c r="AE90" s="60">
        <f t="shared" si="3"/>
        <v>186.66666666666666</v>
      </c>
    </row>
    <row r="91" spans="1:31" x14ac:dyDescent="0.25">
      <c r="A91" s="67">
        <v>87</v>
      </c>
      <c r="B91" s="68" t="s">
        <v>160</v>
      </c>
      <c r="C91" s="67" t="s">
        <v>668</v>
      </c>
      <c r="D91" s="67">
        <v>434</v>
      </c>
      <c r="E91" s="68" t="s">
        <v>688</v>
      </c>
      <c r="F91" s="68" t="s">
        <v>689</v>
      </c>
      <c r="G91" s="72">
        <v>0</v>
      </c>
      <c r="H91" s="72">
        <v>0</v>
      </c>
      <c r="I91" s="72">
        <v>0</v>
      </c>
      <c r="J91" s="54"/>
      <c r="K91" s="55">
        <v>55</v>
      </c>
      <c r="L91" s="69"/>
      <c r="M91" s="56"/>
      <c r="N91" s="55">
        <v>30</v>
      </c>
      <c r="O91" s="69"/>
      <c r="P91" s="54"/>
      <c r="Q91" s="55">
        <v>55</v>
      </c>
      <c r="R91" s="69"/>
      <c r="S91" s="56"/>
      <c r="T91" s="55">
        <v>45</v>
      </c>
      <c r="U91" s="69"/>
      <c r="V91" s="54"/>
      <c r="W91" s="55">
        <v>25</v>
      </c>
      <c r="X91" s="69"/>
      <c r="Y91" s="56"/>
      <c r="Z91" s="55">
        <v>80</v>
      </c>
      <c r="AA91" s="69"/>
      <c r="AB91" s="57">
        <f t="shared" si="5"/>
        <v>334.44444444444446</v>
      </c>
      <c r="AC91" s="58">
        <f t="shared" si="5"/>
        <v>0</v>
      </c>
      <c r="AD91" s="59">
        <f t="shared" si="4"/>
        <v>334.44444444444446</v>
      </c>
      <c r="AE91" s="60">
        <f t="shared" si="3"/>
        <v>167.22222222222223</v>
      </c>
    </row>
    <row r="92" spans="1:31" x14ac:dyDescent="0.25">
      <c r="A92" s="67">
        <v>88</v>
      </c>
      <c r="B92" s="68" t="s">
        <v>160</v>
      </c>
      <c r="C92" s="67" t="s">
        <v>668</v>
      </c>
      <c r="D92" s="67">
        <v>506</v>
      </c>
      <c r="E92" s="68" t="s">
        <v>73</v>
      </c>
      <c r="F92" s="68" t="s">
        <v>148</v>
      </c>
      <c r="G92" s="72">
        <v>0</v>
      </c>
      <c r="H92" s="72">
        <v>0</v>
      </c>
      <c r="I92" s="72">
        <v>0</v>
      </c>
      <c r="J92" s="54"/>
      <c r="K92" s="55">
        <v>75</v>
      </c>
      <c r="L92" s="69"/>
      <c r="M92" s="56"/>
      <c r="N92" s="55">
        <v>50</v>
      </c>
      <c r="O92" s="69"/>
      <c r="P92" s="54"/>
      <c r="Q92" s="55">
        <v>60</v>
      </c>
      <c r="R92" s="69"/>
      <c r="S92" s="56"/>
      <c r="T92" s="55">
        <v>80</v>
      </c>
      <c r="U92" s="69"/>
      <c r="V92" s="54"/>
      <c r="W92" s="55">
        <v>70</v>
      </c>
      <c r="X92" s="69"/>
      <c r="Y92" s="56"/>
      <c r="Z92" s="55">
        <v>100</v>
      </c>
      <c r="AA92" s="69"/>
      <c r="AB92" s="57">
        <f t="shared" si="5"/>
        <v>482.22222222222223</v>
      </c>
      <c r="AC92" s="58">
        <f t="shared" si="5"/>
        <v>0</v>
      </c>
      <c r="AD92" s="59">
        <f t="shared" si="4"/>
        <v>482.22222222222223</v>
      </c>
      <c r="AE92" s="60">
        <f t="shared" si="3"/>
        <v>241.11111111111111</v>
      </c>
    </row>
    <row r="93" spans="1:31" x14ac:dyDescent="0.25">
      <c r="A93" s="67">
        <v>89</v>
      </c>
      <c r="B93" s="68" t="s">
        <v>160</v>
      </c>
      <c r="C93" s="67" t="s">
        <v>668</v>
      </c>
      <c r="D93" s="67">
        <v>559</v>
      </c>
      <c r="E93" s="68" t="s">
        <v>690</v>
      </c>
      <c r="F93" s="68" t="s">
        <v>691</v>
      </c>
      <c r="G93" s="72">
        <v>0</v>
      </c>
      <c r="H93" s="72">
        <v>0</v>
      </c>
      <c r="I93" s="72">
        <v>0</v>
      </c>
      <c r="J93" s="54"/>
      <c r="K93" s="55">
        <v>80</v>
      </c>
      <c r="L93" s="69"/>
      <c r="M93" s="56"/>
      <c r="N93" s="55">
        <v>30</v>
      </c>
      <c r="O93" s="69"/>
      <c r="P93" s="54"/>
      <c r="Q93" s="55">
        <v>85</v>
      </c>
      <c r="R93" s="69"/>
      <c r="S93" s="56"/>
      <c r="T93" s="55">
        <v>70</v>
      </c>
      <c r="U93" s="69"/>
      <c r="V93" s="54"/>
      <c r="W93" s="55">
        <v>25</v>
      </c>
      <c r="X93" s="69"/>
      <c r="Y93" s="56"/>
      <c r="Z93" s="55">
        <v>100</v>
      </c>
      <c r="AA93" s="69"/>
      <c r="AB93" s="57">
        <f t="shared" si="5"/>
        <v>455</v>
      </c>
      <c r="AC93" s="58">
        <f t="shared" si="5"/>
        <v>0</v>
      </c>
      <c r="AD93" s="59">
        <f t="shared" si="4"/>
        <v>455</v>
      </c>
      <c r="AE93" s="60">
        <f t="shared" si="3"/>
        <v>227.5</v>
      </c>
    </row>
    <row r="94" spans="1:31" x14ac:dyDescent="0.25">
      <c r="A94" s="67">
        <v>90</v>
      </c>
      <c r="B94" s="68" t="s">
        <v>160</v>
      </c>
      <c r="C94" s="67" t="s">
        <v>692</v>
      </c>
      <c r="D94" s="67">
        <v>21</v>
      </c>
      <c r="E94" s="68" t="s">
        <v>693</v>
      </c>
      <c r="F94" s="68" t="s">
        <v>47</v>
      </c>
      <c r="G94" s="72">
        <v>0</v>
      </c>
      <c r="H94" s="72">
        <v>0</v>
      </c>
      <c r="I94" s="72">
        <v>0</v>
      </c>
      <c r="J94" s="54"/>
      <c r="K94" s="55">
        <v>90</v>
      </c>
      <c r="L94" s="69"/>
      <c r="M94" s="56"/>
      <c r="N94" s="55">
        <v>35</v>
      </c>
      <c r="O94" s="69"/>
      <c r="P94" s="54"/>
      <c r="Q94" s="55">
        <v>60</v>
      </c>
      <c r="R94" s="69"/>
      <c r="S94" s="56"/>
      <c r="T94" s="55">
        <v>40</v>
      </c>
      <c r="U94" s="69"/>
      <c r="V94" s="54"/>
      <c r="W94" s="55">
        <v>70</v>
      </c>
      <c r="X94" s="69"/>
      <c r="Y94" s="56"/>
      <c r="Z94" s="55">
        <v>85</v>
      </c>
      <c r="AA94" s="69"/>
      <c r="AB94" s="57">
        <f t="shared" si="5"/>
        <v>439.44444444444446</v>
      </c>
      <c r="AC94" s="58">
        <f t="shared" si="5"/>
        <v>0</v>
      </c>
      <c r="AD94" s="59">
        <f t="shared" si="4"/>
        <v>439.44444444444446</v>
      </c>
      <c r="AE94" s="60">
        <f t="shared" si="3"/>
        <v>219.72222222222223</v>
      </c>
    </row>
    <row r="95" spans="1:31" x14ac:dyDescent="0.25">
      <c r="A95" s="67">
        <v>91</v>
      </c>
      <c r="B95" s="68" t="s">
        <v>160</v>
      </c>
      <c r="C95" s="67" t="s">
        <v>692</v>
      </c>
      <c r="D95" s="67">
        <v>23</v>
      </c>
      <c r="E95" s="68" t="s">
        <v>694</v>
      </c>
      <c r="F95" s="68" t="s">
        <v>128</v>
      </c>
      <c r="G95" s="72">
        <v>0</v>
      </c>
      <c r="H95" s="72">
        <v>0</v>
      </c>
      <c r="I95" s="72">
        <v>0</v>
      </c>
      <c r="J95" s="54"/>
      <c r="K95" s="55">
        <v>95</v>
      </c>
      <c r="L95" s="69"/>
      <c r="M95" s="56"/>
      <c r="N95" s="55">
        <v>90</v>
      </c>
      <c r="O95" s="69"/>
      <c r="P95" s="54"/>
      <c r="Q95" s="55">
        <v>100</v>
      </c>
      <c r="R95" s="69"/>
      <c r="S95" s="56"/>
      <c r="T95" s="55">
        <v>95</v>
      </c>
      <c r="U95" s="69"/>
      <c r="V95" s="54"/>
      <c r="W95" s="55">
        <v>90</v>
      </c>
      <c r="X95" s="69"/>
      <c r="Y95" s="56"/>
      <c r="Z95" s="55">
        <v>95</v>
      </c>
      <c r="AA95" s="69"/>
      <c r="AB95" s="57">
        <f t="shared" si="5"/>
        <v>661.11111111111109</v>
      </c>
      <c r="AC95" s="58">
        <f t="shared" si="5"/>
        <v>0</v>
      </c>
      <c r="AD95" s="59">
        <f t="shared" si="4"/>
        <v>661.11111111111109</v>
      </c>
      <c r="AE95" s="60">
        <f t="shared" si="3"/>
        <v>330.55555555555554</v>
      </c>
    </row>
    <row r="96" spans="1:31" x14ac:dyDescent="0.25">
      <c r="A96" s="67">
        <v>92</v>
      </c>
      <c r="B96" s="68" t="s">
        <v>160</v>
      </c>
      <c r="C96" s="67" t="s">
        <v>692</v>
      </c>
      <c r="D96" s="67">
        <v>30</v>
      </c>
      <c r="E96" s="68" t="s">
        <v>210</v>
      </c>
      <c r="F96" s="68" t="s">
        <v>163</v>
      </c>
      <c r="G96" s="72">
        <v>0</v>
      </c>
      <c r="H96" s="72">
        <v>0</v>
      </c>
      <c r="I96" s="72">
        <v>0</v>
      </c>
      <c r="J96" s="54"/>
      <c r="K96" s="55">
        <v>65</v>
      </c>
      <c r="L96" s="69"/>
      <c r="M96" s="56"/>
      <c r="N96" s="55">
        <v>75</v>
      </c>
      <c r="O96" s="69"/>
      <c r="P96" s="54"/>
      <c r="Q96" s="55">
        <v>65</v>
      </c>
      <c r="R96" s="69"/>
      <c r="S96" s="56"/>
      <c r="T96" s="55">
        <v>20</v>
      </c>
      <c r="U96" s="69"/>
      <c r="V96" s="54"/>
      <c r="W96" s="55">
        <v>30</v>
      </c>
      <c r="X96" s="69"/>
      <c r="Y96" s="56"/>
      <c r="Z96" s="55">
        <v>85</v>
      </c>
      <c r="AA96" s="69"/>
      <c r="AB96" s="57">
        <f t="shared" si="5"/>
        <v>423.88888888888891</v>
      </c>
      <c r="AC96" s="58">
        <f t="shared" si="5"/>
        <v>0</v>
      </c>
      <c r="AD96" s="59">
        <f t="shared" si="4"/>
        <v>423.88888888888891</v>
      </c>
      <c r="AE96" s="60">
        <f t="shared" si="3"/>
        <v>211.94444444444446</v>
      </c>
    </row>
    <row r="97" spans="1:31" x14ac:dyDescent="0.25">
      <c r="A97" s="67">
        <v>93</v>
      </c>
      <c r="B97" s="68" t="s">
        <v>160</v>
      </c>
      <c r="C97" s="67" t="s">
        <v>692</v>
      </c>
      <c r="D97" s="67">
        <v>32</v>
      </c>
      <c r="E97" s="68" t="s">
        <v>88</v>
      </c>
      <c r="F97" s="68" t="s">
        <v>409</v>
      </c>
      <c r="G97" s="72">
        <v>0</v>
      </c>
      <c r="H97" s="72">
        <v>0</v>
      </c>
      <c r="I97" s="72">
        <v>0</v>
      </c>
      <c r="J97" s="54"/>
      <c r="K97" s="55">
        <v>65</v>
      </c>
      <c r="L97" s="69"/>
      <c r="M97" s="56"/>
      <c r="N97" s="55">
        <v>45</v>
      </c>
      <c r="O97" s="69"/>
      <c r="P97" s="54"/>
      <c r="Q97" s="55">
        <v>80</v>
      </c>
      <c r="R97" s="69"/>
      <c r="S97" s="56"/>
      <c r="T97" s="55">
        <v>90</v>
      </c>
      <c r="U97" s="69"/>
      <c r="V97" s="54"/>
      <c r="W97" s="55">
        <v>65</v>
      </c>
      <c r="X97" s="69"/>
      <c r="Y97" s="56"/>
      <c r="Z97" s="55">
        <v>95</v>
      </c>
      <c r="AA97" s="69"/>
      <c r="AB97" s="57">
        <f t="shared" si="5"/>
        <v>489.99999999999994</v>
      </c>
      <c r="AC97" s="58">
        <f t="shared" si="5"/>
        <v>0</v>
      </c>
      <c r="AD97" s="59">
        <f t="shared" si="4"/>
        <v>489.99999999999994</v>
      </c>
      <c r="AE97" s="60">
        <f t="shared" si="3"/>
        <v>244.99999999999997</v>
      </c>
    </row>
    <row r="98" spans="1:31" x14ac:dyDescent="0.25">
      <c r="A98" s="67">
        <v>94</v>
      </c>
      <c r="B98" s="68" t="s">
        <v>160</v>
      </c>
      <c r="C98" s="67" t="s">
        <v>692</v>
      </c>
      <c r="D98" s="67">
        <v>43</v>
      </c>
      <c r="E98" s="68" t="s">
        <v>695</v>
      </c>
      <c r="F98" s="68" t="s">
        <v>93</v>
      </c>
      <c r="G98" s="72">
        <v>0</v>
      </c>
      <c r="H98" s="72">
        <v>0</v>
      </c>
      <c r="I98" s="72">
        <v>0</v>
      </c>
      <c r="J98" s="54"/>
      <c r="K98" s="55">
        <v>35</v>
      </c>
      <c r="L98" s="69"/>
      <c r="M98" s="56"/>
      <c r="N98" s="55">
        <v>45</v>
      </c>
      <c r="O98" s="69"/>
      <c r="P98" s="54"/>
      <c r="Q98" s="55">
        <v>35</v>
      </c>
      <c r="R98" s="69"/>
      <c r="S98" s="56"/>
      <c r="T98" s="55">
        <v>35</v>
      </c>
      <c r="U98" s="69"/>
      <c r="V98" s="54"/>
      <c r="W98" s="55">
        <v>65</v>
      </c>
      <c r="X98" s="69"/>
      <c r="Y98" s="56"/>
      <c r="Z98" s="55">
        <v>30</v>
      </c>
      <c r="AA98" s="69"/>
      <c r="AB98" s="57">
        <f t="shared" si="5"/>
        <v>280</v>
      </c>
      <c r="AC98" s="58">
        <f t="shared" si="5"/>
        <v>0</v>
      </c>
      <c r="AD98" s="59">
        <f t="shared" si="4"/>
        <v>280</v>
      </c>
      <c r="AE98" s="60">
        <f t="shared" si="3"/>
        <v>140</v>
      </c>
    </row>
    <row r="99" spans="1:31" x14ac:dyDescent="0.25">
      <c r="A99" s="67">
        <v>95</v>
      </c>
      <c r="B99" s="68" t="s">
        <v>160</v>
      </c>
      <c r="C99" s="67" t="s">
        <v>692</v>
      </c>
      <c r="D99" s="67">
        <v>44</v>
      </c>
      <c r="E99" s="68" t="s">
        <v>696</v>
      </c>
      <c r="F99" s="68" t="s">
        <v>228</v>
      </c>
      <c r="G99" s="72">
        <v>0</v>
      </c>
      <c r="H99" s="72">
        <v>0</v>
      </c>
      <c r="I99" s="72">
        <v>0</v>
      </c>
      <c r="J99" s="54"/>
      <c r="K99" s="55">
        <v>60</v>
      </c>
      <c r="L99" s="69"/>
      <c r="M99" s="56"/>
      <c r="N99" s="55">
        <v>40</v>
      </c>
      <c r="O99" s="69"/>
      <c r="P99" s="54"/>
      <c r="Q99" s="55">
        <v>65</v>
      </c>
      <c r="R99" s="69"/>
      <c r="S99" s="56"/>
      <c r="T99" s="55">
        <v>65</v>
      </c>
      <c r="U99" s="69"/>
      <c r="V99" s="54"/>
      <c r="W99" s="55">
        <v>40</v>
      </c>
      <c r="X99" s="69"/>
      <c r="Y99" s="56"/>
      <c r="Z99" s="55">
        <v>90</v>
      </c>
      <c r="AA99" s="69"/>
      <c r="AB99" s="57">
        <f t="shared" si="5"/>
        <v>408.33333333333337</v>
      </c>
      <c r="AC99" s="58">
        <f t="shared" si="5"/>
        <v>0</v>
      </c>
      <c r="AD99" s="59">
        <f t="shared" si="4"/>
        <v>408.33333333333337</v>
      </c>
      <c r="AE99" s="60">
        <f t="shared" si="3"/>
        <v>204.16666666666669</v>
      </c>
    </row>
    <row r="100" spans="1:31" x14ac:dyDescent="0.25">
      <c r="A100" s="67">
        <v>96</v>
      </c>
      <c r="B100" s="68" t="s">
        <v>160</v>
      </c>
      <c r="C100" s="67" t="s">
        <v>692</v>
      </c>
      <c r="D100" s="67">
        <v>48</v>
      </c>
      <c r="E100" s="68" t="s">
        <v>99</v>
      </c>
      <c r="F100" s="68" t="s">
        <v>225</v>
      </c>
      <c r="G100" s="72">
        <v>0</v>
      </c>
      <c r="H100" s="72">
        <v>0</v>
      </c>
      <c r="I100" s="72">
        <v>0</v>
      </c>
      <c r="J100" s="54"/>
      <c r="K100" s="55">
        <v>80</v>
      </c>
      <c r="L100" s="69"/>
      <c r="M100" s="56"/>
      <c r="N100" s="55">
        <v>60</v>
      </c>
      <c r="O100" s="69"/>
      <c r="P100" s="54"/>
      <c r="Q100" s="55">
        <v>95</v>
      </c>
      <c r="R100" s="69"/>
      <c r="S100" s="56"/>
      <c r="T100" s="55">
        <v>70</v>
      </c>
      <c r="U100" s="69"/>
      <c r="V100" s="54"/>
      <c r="W100" s="55">
        <v>85</v>
      </c>
      <c r="X100" s="69"/>
      <c r="Y100" s="56"/>
      <c r="Z100" s="55">
        <v>95</v>
      </c>
      <c r="AA100" s="69"/>
      <c r="AB100" s="57">
        <f t="shared" si="5"/>
        <v>560</v>
      </c>
      <c r="AC100" s="58">
        <f t="shared" si="5"/>
        <v>0</v>
      </c>
      <c r="AD100" s="59">
        <f t="shared" si="4"/>
        <v>560</v>
      </c>
      <c r="AE100" s="60">
        <f t="shared" si="3"/>
        <v>280</v>
      </c>
    </row>
    <row r="101" spans="1:31" x14ac:dyDescent="0.25">
      <c r="A101" s="67">
        <v>97</v>
      </c>
      <c r="B101" s="68" t="s">
        <v>160</v>
      </c>
      <c r="C101" s="67" t="s">
        <v>692</v>
      </c>
      <c r="D101" s="67">
        <v>51</v>
      </c>
      <c r="E101" s="68" t="s">
        <v>697</v>
      </c>
      <c r="F101" s="68" t="s">
        <v>698</v>
      </c>
      <c r="G101" s="72">
        <v>0</v>
      </c>
      <c r="H101" s="72">
        <v>0</v>
      </c>
      <c r="I101" s="72">
        <v>0</v>
      </c>
      <c r="J101" s="54"/>
      <c r="K101" s="55">
        <v>65</v>
      </c>
      <c r="L101" s="69"/>
      <c r="M101" s="56"/>
      <c r="N101" s="55">
        <v>45</v>
      </c>
      <c r="O101" s="69"/>
      <c r="P101" s="54"/>
      <c r="Q101" s="55">
        <v>70</v>
      </c>
      <c r="R101" s="69"/>
      <c r="S101" s="56"/>
      <c r="T101" s="55">
        <v>80</v>
      </c>
      <c r="U101" s="69"/>
      <c r="V101" s="54"/>
      <c r="W101" s="55">
        <v>40</v>
      </c>
      <c r="X101" s="69"/>
      <c r="Y101" s="56"/>
      <c r="Z101" s="55">
        <v>80</v>
      </c>
      <c r="AA101" s="69"/>
      <c r="AB101" s="57">
        <f t="shared" si="5"/>
        <v>435.55555555555554</v>
      </c>
      <c r="AC101" s="58">
        <f t="shared" si="5"/>
        <v>0</v>
      </c>
      <c r="AD101" s="59">
        <f t="shared" si="4"/>
        <v>435.55555555555554</v>
      </c>
      <c r="AE101" s="60">
        <f t="shared" si="3"/>
        <v>217.77777777777777</v>
      </c>
    </row>
    <row r="102" spans="1:31" x14ac:dyDescent="0.25">
      <c r="A102" s="67">
        <v>98</v>
      </c>
      <c r="B102" s="68" t="s">
        <v>160</v>
      </c>
      <c r="C102" s="67" t="s">
        <v>692</v>
      </c>
      <c r="D102" s="67">
        <v>57</v>
      </c>
      <c r="E102" s="68" t="s">
        <v>101</v>
      </c>
      <c r="F102" s="68" t="s">
        <v>186</v>
      </c>
      <c r="G102" s="72">
        <v>0</v>
      </c>
      <c r="H102" s="72">
        <v>0</v>
      </c>
      <c r="I102" s="72">
        <v>0</v>
      </c>
      <c r="J102" s="54"/>
      <c r="K102" s="55">
        <v>75</v>
      </c>
      <c r="L102" s="69"/>
      <c r="M102" s="56"/>
      <c r="N102" s="55">
        <v>75</v>
      </c>
      <c r="O102" s="69"/>
      <c r="P102" s="54"/>
      <c r="Q102" s="55">
        <v>95</v>
      </c>
      <c r="R102" s="69"/>
      <c r="S102" s="56"/>
      <c r="T102" s="55">
        <v>80</v>
      </c>
      <c r="U102" s="69"/>
      <c r="V102" s="54"/>
      <c r="W102" s="55">
        <v>75</v>
      </c>
      <c r="X102" s="69"/>
      <c r="Y102" s="56"/>
      <c r="Z102" s="55">
        <v>95</v>
      </c>
      <c r="AA102" s="69"/>
      <c r="AB102" s="57">
        <f t="shared" si="5"/>
        <v>575.55555555555566</v>
      </c>
      <c r="AC102" s="58">
        <f t="shared" si="5"/>
        <v>0</v>
      </c>
      <c r="AD102" s="59">
        <f t="shared" si="4"/>
        <v>575.55555555555566</v>
      </c>
      <c r="AE102" s="60">
        <f t="shared" si="3"/>
        <v>287.77777777777783</v>
      </c>
    </row>
    <row r="103" spans="1:31" x14ac:dyDescent="0.25">
      <c r="A103" s="67">
        <v>99</v>
      </c>
      <c r="B103" s="68" t="s">
        <v>160</v>
      </c>
      <c r="C103" s="67" t="s">
        <v>692</v>
      </c>
      <c r="D103" s="67">
        <v>58</v>
      </c>
      <c r="E103" s="68" t="s">
        <v>135</v>
      </c>
      <c r="F103" s="68" t="s">
        <v>47</v>
      </c>
      <c r="G103" s="72">
        <v>0</v>
      </c>
      <c r="H103" s="72">
        <v>0</v>
      </c>
      <c r="I103" s="72">
        <v>0</v>
      </c>
      <c r="J103" s="54"/>
      <c r="K103" s="55">
        <v>75</v>
      </c>
      <c r="L103" s="69"/>
      <c r="M103" s="56"/>
      <c r="N103" s="55">
        <v>40</v>
      </c>
      <c r="O103" s="69"/>
      <c r="P103" s="54"/>
      <c r="Q103" s="55">
        <v>60</v>
      </c>
      <c r="R103" s="69"/>
      <c r="S103" s="56"/>
      <c r="T103" s="55">
        <v>45</v>
      </c>
      <c r="U103" s="69"/>
      <c r="V103" s="54"/>
      <c r="W103" s="55">
        <v>70</v>
      </c>
      <c r="X103" s="69"/>
      <c r="Y103" s="56"/>
      <c r="Z103" s="55">
        <v>85</v>
      </c>
      <c r="AA103" s="69"/>
      <c r="AB103" s="57">
        <f t="shared" si="5"/>
        <v>427.77777777777783</v>
      </c>
      <c r="AC103" s="58">
        <f t="shared" si="5"/>
        <v>0</v>
      </c>
      <c r="AD103" s="59">
        <f t="shared" si="4"/>
        <v>427.77777777777783</v>
      </c>
      <c r="AE103" s="60">
        <f t="shared" si="3"/>
        <v>213.88888888888891</v>
      </c>
    </row>
    <row r="104" spans="1:31" x14ac:dyDescent="0.25">
      <c r="A104" s="67">
        <v>100</v>
      </c>
      <c r="B104" s="68" t="s">
        <v>160</v>
      </c>
      <c r="C104" s="67" t="s">
        <v>692</v>
      </c>
      <c r="D104" s="67">
        <v>66</v>
      </c>
      <c r="E104" s="68" t="s">
        <v>682</v>
      </c>
      <c r="F104" s="68" t="s">
        <v>179</v>
      </c>
      <c r="G104" s="72">
        <v>0</v>
      </c>
      <c r="H104" s="72">
        <v>0</v>
      </c>
      <c r="I104" s="72">
        <v>0</v>
      </c>
      <c r="J104" s="54"/>
      <c r="K104" s="55">
        <v>95</v>
      </c>
      <c r="L104" s="69"/>
      <c r="M104" s="56"/>
      <c r="N104" s="55">
        <v>90</v>
      </c>
      <c r="O104" s="69"/>
      <c r="P104" s="54"/>
      <c r="Q104" s="55">
        <v>90</v>
      </c>
      <c r="R104" s="69"/>
      <c r="S104" s="56"/>
      <c r="T104" s="55">
        <v>90</v>
      </c>
      <c r="U104" s="69"/>
      <c r="V104" s="54"/>
      <c r="W104" s="55">
        <v>80</v>
      </c>
      <c r="X104" s="69"/>
      <c r="Y104" s="56"/>
      <c r="Z104" s="55">
        <v>95</v>
      </c>
      <c r="AA104" s="69"/>
      <c r="AB104" s="57">
        <f t="shared" si="5"/>
        <v>633.88888888888891</v>
      </c>
      <c r="AC104" s="58">
        <f t="shared" si="5"/>
        <v>0</v>
      </c>
      <c r="AD104" s="59">
        <f t="shared" si="4"/>
        <v>633.88888888888891</v>
      </c>
      <c r="AE104" s="60">
        <f t="shared" si="3"/>
        <v>316.94444444444446</v>
      </c>
    </row>
    <row r="105" spans="1:31" x14ac:dyDescent="0.25">
      <c r="A105" s="67">
        <v>101</v>
      </c>
      <c r="B105" s="68" t="s">
        <v>160</v>
      </c>
      <c r="C105" s="67" t="s">
        <v>692</v>
      </c>
      <c r="D105" s="67">
        <v>92</v>
      </c>
      <c r="E105" s="68" t="s">
        <v>699</v>
      </c>
      <c r="F105" s="68" t="s">
        <v>190</v>
      </c>
      <c r="G105" s="72">
        <v>0</v>
      </c>
      <c r="H105" s="72">
        <v>0</v>
      </c>
      <c r="I105" s="72">
        <v>0</v>
      </c>
      <c r="J105" s="54"/>
      <c r="K105" s="55">
        <v>95</v>
      </c>
      <c r="L105" s="69"/>
      <c r="M105" s="56"/>
      <c r="N105" s="55">
        <v>85</v>
      </c>
      <c r="O105" s="69"/>
      <c r="P105" s="54"/>
      <c r="Q105" s="55">
        <v>90</v>
      </c>
      <c r="R105" s="69"/>
      <c r="S105" s="56"/>
      <c r="T105" s="55">
        <v>90</v>
      </c>
      <c r="U105" s="69"/>
      <c r="V105" s="54"/>
      <c r="W105" s="55">
        <v>95</v>
      </c>
      <c r="X105" s="69"/>
      <c r="Y105" s="56"/>
      <c r="Z105" s="55">
        <v>100</v>
      </c>
      <c r="AA105" s="69"/>
      <c r="AB105" s="57">
        <f t="shared" si="5"/>
        <v>641.66666666666674</v>
      </c>
      <c r="AC105" s="58">
        <f t="shared" si="5"/>
        <v>0</v>
      </c>
      <c r="AD105" s="59">
        <f t="shared" si="4"/>
        <v>641.66666666666674</v>
      </c>
      <c r="AE105" s="60">
        <f t="shared" si="3"/>
        <v>320.83333333333337</v>
      </c>
    </row>
    <row r="106" spans="1:31" x14ac:dyDescent="0.25">
      <c r="A106" s="67">
        <v>102</v>
      </c>
      <c r="B106" s="68" t="s">
        <v>160</v>
      </c>
      <c r="C106" s="67" t="s">
        <v>692</v>
      </c>
      <c r="D106" s="67">
        <v>113</v>
      </c>
      <c r="E106" s="68" t="s">
        <v>700</v>
      </c>
      <c r="F106" s="68" t="s">
        <v>87</v>
      </c>
      <c r="G106" s="72">
        <v>0</v>
      </c>
      <c r="H106" s="72">
        <v>0</v>
      </c>
      <c r="I106" s="72">
        <v>0</v>
      </c>
      <c r="J106" s="54"/>
      <c r="K106" s="55">
        <v>25</v>
      </c>
      <c r="L106" s="69"/>
      <c r="M106" s="56"/>
      <c r="N106" s="55">
        <v>20</v>
      </c>
      <c r="O106" s="69"/>
      <c r="P106" s="54"/>
      <c r="Q106" s="55">
        <v>60</v>
      </c>
      <c r="R106" s="69"/>
      <c r="S106" s="56"/>
      <c r="T106" s="55">
        <v>30</v>
      </c>
      <c r="U106" s="69"/>
      <c r="V106" s="54"/>
      <c r="W106" s="55">
        <v>25</v>
      </c>
      <c r="X106" s="69"/>
      <c r="Y106" s="56"/>
      <c r="Z106" s="55">
        <v>80</v>
      </c>
      <c r="AA106" s="69"/>
      <c r="AB106" s="57">
        <f t="shared" si="5"/>
        <v>268.33333333333337</v>
      </c>
      <c r="AC106" s="58">
        <f t="shared" si="5"/>
        <v>0</v>
      </c>
      <c r="AD106" s="59">
        <f t="shared" si="4"/>
        <v>268.33333333333337</v>
      </c>
      <c r="AE106" s="60">
        <f t="shared" si="3"/>
        <v>134.16666666666669</v>
      </c>
    </row>
    <row r="107" spans="1:31" x14ac:dyDescent="0.25">
      <c r="A107" s="67">
        <v>103</v>
      </c>
      <c r="B107" s="68" t="s">
        <v>160</v>
      </c>
      <c r="C107" s="67" t="s">
        <v>692</v>
      </c>
      <c r="D107" s="67">
        <v>138</v>
      </c>
      <c r="E107" s="68" t="s">
        <v>701</v>
      </c>
      <c r="F107" s="68" t="s">
        <v>179</v>
      </c>
      <c r="G107" s="72">
        <v>0</v>
      </c>
      <c r="H107" s="72">
        <v>0</v>
      </c>
      <c r="I107" s="72">
        <v>0</v>
      </c>
      <c r="J107" s="54"/>
      <c r="K107" s="55">
        <v>70</v>
      </c>
      <c r="L107" s="69"/>
      <c r="M107" s="56"/>
      <c r="N107" s="55">
        <v>65</v>
      </c>
      <c r="O107" s="69"/>
      <c r="P107" s="54"/>
      <c r="Q107" s="55">
        <v>35</v>
      </c>
      <c r="R107" s="69"/>
      <c r="S107" s="56"/>
      <c r="T107" s="55">
        <v>85</v>
      </c>
      <c r="U107" s="69"/>
      <c r="V107" s="54"/>
      <c r="W107" s="55">
        <v>60</v>
      </c>
      <c r="X107" s="69"/>
      <c r="Y107" s="56"/>
      <c r="Z107" s="55">
        <v>80</v>
      </c>
      <c r="AA107" s="69"/>
      <c r="AB107" s="57">
        <f t="shared" si="5"/>
        <v>439.44444444444446</v>
      </c>
      <c r="AC107" s="58">
        <f t="shared" si="5"/>
        <v>0</v>
      </c>
      <c r="AD107" s="59">
        <f t="shared" si="4"/>
        <v>439.44444444444446</v>
      </c>
      <c r="AE107" s="60">
        <f t="shared" si="3"/>
        <v>219.72222222222223</v>
      </c>
    </row>
    <row r="108" spans="1:31" x14ac:dyDescent="0.25">
      <c r="A108" s="67">
        <v>104</v>
      </c>
      <c r="B108" s="68" t="s">
        <v>160</v>
      </c>
      <c r="C108" s="67" t="s">
        <v>692</v>
      </c>
      <c r="D108" s="67">
        <v>214</v>
      </c>
      <c r="E108" s="68" t="s">
        <v>702</v>
      </c>
      <c r="F108" s="68" t="s">
        <v>225</v>
      </c>
      <c r="G108" s="72">
        <v>0</v>
      </c>
      <c r="H108" s="72">
        <v>0</v>
      </c>
      <c r="I108" s="72">
        <v>0</v>
      </c>
      <c r="J108" s="54"/>
      <c r="K108" s="55">
        <v>65</v>
      </c>
      <c r="L108" s="69"/>
      <c r="M108" s="56"/>
      <c r="N108" s="55">
        <v>25</v>
      </c>
      <c r="O108" s="69"/>
      <c r="P108" s="54"/>
      <c r="Q108" s="55">
        <v>30</v>
      </c>
      <c r="R108" s="69"/>
      <c r="S108" s="56"/>
      <c r="T108" s="55">
        <v>45</v>
      </c>
      <c r="U108" s="69"/>
      <c r="V108" s="54"/>
      <c r="W108" s="55">
        <v>45</v>
      </c>
      <c r="X108" s="69"/>
      <c r="Y108" s="56"/>
      <c r="Z108" s="55">
        <v>60</v>
      </c>
      <c r="AA108" s="69"/>
      <c r="AB108" s="57">
        <f t="shared" si="5"/>
        <v>303.33333333333337</v>
      </c>
      <c r="AC108" s="58">
        <f t="shared" si="5"/>
        <v>0</v>
      </c>
      <c r="AD108" s="59">
        <f t="shared" si="4"/>
        <v>303.33333333333337</v>
      </c>
      <c r="AE108" s="60">
        <f t="shared" si="3"/>
        <v>151.66666666666669</v>
      </c>
    </row>
    <row r="109" spans="1:31" x14ac:dyDescent="0.25">
      <c r="A109" s="67">
        <v>105</v>
      </c>
      <c r="B109" s="68" t="s">
        <v>160</v>
      </c>
      <c r="C109" s="67" t="s">
        <v>692</v>
      </c>
      <c r="D109" s="67">
        <v>225</v>
      </c>
      <c r="E109" s="68" t="s">
        <v>172</v>
      </c>
      <c r="F109" s="68" t="s">
        <v>207</v>
      </c>
      <c r="G109" s="72">
        <v>0</v>
      </c>
      <c r="H109" s="72">
        <v>0</v>
      </c>
      <c r="I109" s="72">
        <v>0</v>
      </c>
      <c r="J109" s="54"/>
      <c r="K109" s="55">
        <v>85</v>
      </c>
      <c r="L109" s="69"/>
      <c r="M109" s="56"/>
      <c r="N109" s="55">
        <v>95</v>
      </c>
      <c r="O109" s="69"/>
      <c r="P109" s="54"/>
      <c r="Q109" s="55">
        <v>95</v>
      </c>
      <c r="R109" s="69"/>
      <c r="S109" s="56"/>
      <c r="T109" s="55">
        <v>100</v>
      </c>
      <c r="U109" s="69"/>
      <c r="V109" s="54"/>
      <c r="W109" s="55">
        <v>85</v>
      </c>
      <c r="X109" s="69"/>
      <c r="Y109" s="56"/>
      <c r="Z109" s="55">
        <v>100</v>
      </c>
      <c r="AA109" s="69"/>
      <c r="AB109" s="57">
        <f t="shared" si="5"/>
        <v>649.44444444444434</v>
      </c>
      <c r="AC109" s="58">
        <f t="shared" si="5"/>
        <v>0</v>
      </c>
      <c r="AD109" s="59">
        <f t="shared" si="4"/>
        <v>649.44444444444434</v>
      </c>
      <c r="AE109" s="60">
        <f t="shared" si="3"/>
        <v>324.72222222222217</v>
      </c>
    </row>
    <row r="110" spans="1:31" x14ac:dyDescent="0.25">
      <c r="A110" s="67">
        <v>106</v>
      </c>
      <c r="B110" s="68" t="s">
        <v>160</v>
      </c>
      <c r="C110" s="67" t="s">
        <v>692</v>
      </c>
      <c r="D110" s="67">
        <v>288</v>
      </c>
      <c r="E110" s="68" t="s">
        <v>703</v>
      </c>
      <c r="F110" s="68" t="s">
        <v>704</v>
      </c>
      <c r="G110" s="72">
        <v>0</v>
      </c>
      <c r="H110" s="72">
        <v>0</v>
      </c>
      <c r="I110" s="72">
        <v>0</v>
      </c>
      <c r="J110" s="54"/>
      <c r="K110" s="55">
        <v>35</v>
      </c>
      <c r="L110" s="69"/>
      <c r="M110" s="56"/>
      <c r="N110" s="55">
        <v>30</v>
      </c>
      <c r="O110" s="69"/>
      <c r="P110" s="54"/>
      <c r="Q110" s="55">
        <v>30</v>
      </c>
      <c r="R110" s="69"/>
      <c r="S110" s="56"/>
      <c r="T110" s="55">
        <v>20</v>
      </c>
      <c r="U110" s="69"/>
      <c r="V110" s="54"/>
      <c r="W110" s="55">
        <v>30</v>
      </c>
      <c r="X110" s="69"/>
      <c r="Y110" s="56"/>
      <c r="Z110" s="55">
        <v>20</v>
      </c>
      <c r="AA110" s="69"/>
      <c r="AB110" s="57">
        <f t="shared" si="5"/>
        <v>202.22222222222223</v>
      </c>
      <c r="AC110" s="58">
        <f t="shared" si="5"/>
        <v>0</v>
      </c>
      <c r="AD110" s="59">
        <f t="shared" si="4"/>
        <v>202.22222222222223</v>
      </c>
      <c r="AE110" s="60">
        <f t="shared" si="3"/>
        <v>101.11111111111111</v>
      </c>
    </row>
    <row r="111" spans="1:31" x14ac:dyDescent="0.25">
      <c r="A111" s="67">
        <v>107</v>
      </c>
      <c r="B111" s="68" t="s">
        <v>160</v>
      </c>
      <c r="C111" s="67" t="s">
        <v>692</v>
      </c>
      <c r="D111" s="67">
        <v>289</v>
      </c>
      <c r="E111" s="68" t="s">
        <v>705</v>
      </c>
      <c r="F111" s="68" t="s">
        <v>704</v>
      </c>
      <c r="G111" s="72">
        <v>0</v>
      </c>
      <c r="H111" s="72">
        <v>0</v>
      </c>
      <c r="I111" s="72">
        <v>0</v>
      </c>
      <c r="J111" s="54"/>
      <c r="K111" s="55">
        <v>10</v>
      </c>
      <c r="L111" s="69"/>
      <c r="M111" s="56"/>
      <c r="N111" s="55">
        <v>20</v>
      </c>
      <c r="O111" s="69"/>
      <c r="P111" s="54"/>
      <c r="Q111" s="55">
        <v>30</v>
      </c>
      <c r="R111" s="69"/>
      <c r="S111" s="56"/>
      <c r="T111" s="55">
        <v>30</v>
      </c>
      <c r="U111" s="69"/>
      <c r="V111" s="54"/>
      <c r="W111" s="55">
        <v>20</v>
      </c>
      <c r="X111" s="69"/>
      <c r="Y111" s="56"/>
      <c r="Z111" s="55">
        <v>25</v>
      </c>
      <c r="AA111" s="69"/>
      <c r="AB111" s="57">
        <f t="shared" si="5"/>
        <v>151.66666666666669</v>
      </c>
      <c r="AC111" s="58">
        <f t="shared" si="5"/>
        <v>0</v>
      </c>
      <c r="AD111" s="59">
        <f t="shared" si="4"/>
        <v>151.66666666666669</v>
      </c>
      <c r="AE111" s="60">
        <f t="shared" si="3"/>
        <v>75.833333333333343</v>
      </c>
    </row>
    <row r="112" spans="1:31" x14ac:dyDescent="0.25">
      <c r="A112" s="67">
        <v>108</v>
      </c>
      <c r="B112" s="68" t="s">
        <v>160</v>
      </c>
      <c r="C112" s="67" t="s">
        <v>692</v>
      </c>
      <c r="D112" s="67">
        <v>415</v>
      </c>
      <c r="E112" s="68" t="s">
        <v>210</v>
      </c>
      <c r="F112" s="68" t="s">
        <v>56</v>
      </c>
      <c r="G112" s="72">
        <v>0</v>
      </c>
      <c r="H112" s="72">
        <v>0</v>
      </c>
      <c r="I112" s="72">
        <v>0</v>
      </c>
      <c r="J112" s="54"/>
      <c r="K112" s="55">
        <v>80</v>
      </c>
      <c r="L112" s="69"/>
      <c r="M112" s="56"/>
      <c r="N112" s="55">
        <v>70</v>
      </c>
      <c r="O112" s="69"/>
      <c r="P112" s="54"/>
      <c r="Q112" s="55">
        <v>80</v>
      </c>
      <c r="R112" s="69"/>
      <c r="S112" s="56"/>
      <c r="T112" s="55">
        <v>90</v>
      </c>
      <c r="U112" s="69"/>
      <c r="V112" s="54"/>
      <c r="W112" s="55">
        <v>35</v>
      </c>
      <c r="X112" s="69"/>
      <c r="Y112" s="56"/>
      <c r="Z112" s="55">
        <v>90</v>
      </c>
      <c r="AA112" s="69"/>
      <c r="AB112" s="57">
        <f t="shared" si="5"/>
        <v>525</v>
      </c>
      <c r="AC112" s="58">
        <f t="shared" si="5"/>
        <v>0</v>
      </c>
      <c r="AD112" s="59">
        <f t="shared" si="4"/>
        <v>525</v>
      </c>
      <c r="AE112" s="60">
        <f t="shared" si="3"/>
        <v>262.5</v>
      </c>
    </row>
    <row r="113" spans="1:31" x14ac:dyDescent="0.25">
      <c r="A113" s="67">
        <v>109</v>
      </c>
      <c r="B113" s="68" t="s">
        <v>160</v>
      </c>
      <c r="C113" s="67" t="s">
        <v>692</v>
      </c>
      <c r="D113" s="67">
        <v>471</v>
      </c>
      <c r="E113" s="68" t="s">
        <v>706</v>
      </c>
      <c r="F113" s="68" t="s">
        <v>103</v>
      </c>
      <c r="G113" s="72">
        <v>0</v>
      </c>
      <c r="H113" s="72">
        <v>0</v>
      </c>
      <c r="I113" s="72">
        <v>0</v>
      </c>
      <c r="J113" s="54"/>
      <c r="K113" s="55">
        <v>50</v>
      </c>
      <c r="L113" s="69"/>
      <c r="M113" s="56"/>
      <c r="N113" s="55">
        <v>10</v>
      </c>
      <c r="O113" s="69"/>
      <c r="P113" s="54"/>
      <c r="Q113" s="55">
        <v>75</v>
      </c>
      <c r="R113" s="69"/>
      <c r="S113" s="56"/>
      <c r="T113" s="55">
        <v>10</v>
      </c>
      <c r="U113" s="69"/>
      <c r="V113" s="54"/>
      <c r="W113" s="55">
        <v>50</v>
      </c>
      <c r="X113" s="69"/>
      <c r="Y113" s="56"/>
      <c r="Z113" s="55">
        <v>50</v>
      </c>
      <c r="AA113" s="69"/>
      <c r="AB113" s="57">
        <f t="shared" si="5"/>
        <v>295.55555555555554</v>
      </c>
      <c r="AC113" s="58">
        <f t="shared" si="5"/>
        <v>0</v>
      </c>
      <c r="AD113" s="59">
        <f t="shared" si="4"/>
        <v>295.55555555555554</v>
      </c>
      <c r="AE113" s="60">
        <f t="shared" si="3"/>
        <v>147.77777777777777</v>
      </c>
    </row>
    <row r="114" spans="1:31" x14ac:dyDescent="0.25">
      <c r="A114" s="67">
        <v>110</v>
      </c>
      <c r="B114" s="68" t="s">
        <v>160</v>
      </c>
      <c r="C114" s="67" t="s">
        <v>692</v>
      </c>
      <c r="D114" s="67">
        <v>472</v>
      </c>
      <c r="E114" s="68" t="s">
        <v>707</v>
      </c>
      <c r="F114" s="68" t="s">
        <v>187</v>
      </c>
      <c r="G114" s="72">
        <v>0</v>
      </c>
      <c r="H114" s="72">
        <v>0</v>
      </c>
      <c r="I114" s="72">
        <v>0</v>
      </c>
      <c r="J114" s="54"/>
      <c r="K114" s="55">
        <v>55</v>
      </c>
      <c r="L114" s="69"/>
      <c r="M114" s="56"/>
      <c r="N114" s="55">
        <v>20</v>
      </c>
      <c r="O114" s="69"/>
      <c r="P114" s="54"/>
      <c r="Q114" s="55">
        <v>30</v>
      </c>
      <c r="R114" s="69"/>
      <c r="S114" s="56"/>
      <c r="T114" s="55">
        <v>30</v>
      </c>
      <c r="U114" s="69"/>
      <c r="V114" s="54"/>
      <c r="W114" s="55">
        <v>35</v>
      </c>
      <c r="X114" s="69"/>
      <c r="Y114" s="56"/>
      <c r="Z114" s="55">
        <v>65</v>
      </c>
      <c r="AA114" s="69"/>
      <c r="AB114" s="57">
        <f t="shared" si="5"/>
        <v>264.44444444444446</v>
      </c>
      <c r="AC114" s="58">
        <f t="shared" si="5"/>
        <v>0</v>
      </c>
      <c r="AD114" s="59">
        <f t="shared" si="4"/>
        <v>264.44444444444446</v>
      </c>
      <c r="AE114" s="60">
        <f t="shared" si="3"/>
        <v>132.22222222222223</v>
      </c>
    </row>
    <row r="115" spans="1:31" x14ac:dyDescent="0.25">
      <c r="A115" s="67">
        <v>111</v>
      </c>
      <c r="B115" s="68" t="s">
        <v>160</v>
      </c>
      <c r="C115" s="67" t="s">
        <v>692</v>
      </c>
      <c r="D115" s="67">
        <v>564</v>
      </c>
      <c r="E115" s="68" t="s">
        <v>189</v>
      </c>
      <c r="F115" s="68" t="s">
        <v>43</v>
      </c>
      <c r="G115" s="72">
        <v>0</v>
      </c>
      <c r="H115" s="72">
        <v>0</v>
      </c>
      <c r="I115" s="72">
        <v>0</v>
      </c>
      <c r="J115" s="54"/>
      <c r="K115" s="55">
        <v>35</v>
      </c>
      <c r="L115" s="69"/>
      <c r="M115" s="56"/>
      <c r="N115" s="55">
        <v>25</v>
      </c>
      <c r="O115" s="69"/>
      <c r="P115" s="54"/>
      <c r="Q115" s="55">
        <v>30</v>
      </c>
      <c r="R115" s="69"/>
      <c r="S115" s="56"/>
      <c r="T115" s="55">
        <v>30</v>
      </c>
      <c r="U115" s="69"/>
      <c r="V115" s="54"/>
      <c r="W115" s="55">
        <v>30</v>
      </c>
      <c r="X115" s="69"/>
      <c r="Y115" s="56"/>
      <c r="Z115" s="55">
        <v>45</v>
      </c>
      <c r="AA115" s="69"/>
      <c r="AB115" s="57">
        <f t="shared" si="5"/>
        <v>221.66666666666666</v>
      </c>
      <c r="AC115" s="58">
        <f t="shared" si="5"/>
        <v>0</v>
      </c>
      <c r="AD115" s="59">
        <f t="shared" si="4"/>
        <v>221.66666666666666</v>
      </c>
      <c r="AE115" s="60">
        <f t="shared" si="3"/>
        <v>110.83333333333333</v>
      </c>
    </row>
    <row r="116" spans="1:31" x14ac:dyDescent="0.25">
      <c r="A116" s="67">
        <v>112</v>
      </c>
      <c r="B116" s="68" t="s">
        <v>160</v>
      </c>
      <c r="C116" s="67" t="s">
        <v>708</v>
      </c>
      <c r="D116" s="67">
        <v>4</v>
      </c>
      <c r="E116" s="68" t="s">
        <v>73</v>
      </c>
      <c r="F116" s="68" t="s">
        <v>709</v>
      </c>
      <c r="G116" s="72">
        <v>0</v>
      </c>
      <c r="H116" s="72">
        <v>0</v>
      </c>
      <c r="I116" s="72">
        <v>0</v>
      </c>
      <c r="J116" s="54"/>
      <c r="K116" s="55">
        <v>45</v>
      </c>
      <c r="L116" s="69"/>
      <c r="M116" s="56"/>
      <c r="N116" s="55">
        <v>20</v>
      </c>
      <c r="O116" s="69"/>
      <c r="P116" s="54"/>
      <c r="Q116" s="55">
        <v>65</v>
      </c>
      <c r="R116" s="69"/>
      <c r="S116" s="56"/>
      <c r="T116" s="55">
        <v>70</v>
      </c>
      <c r="U116" s="69"/>
      <c r="V116" s="54"/>
      <c r="W116" s="55">
        <v>75</v>
      </c>
      <c r="X116" s="69"/>
      <c r="Y116" s="56"/>
      <c r="Z116" s="55">
        <v>80</v>
      </c>
      <c r="AA116" s="69"/>
      <c r="AB116" s="57">
        <f t="shared" si="5"/>
        <v>377.22222222222223</v>
      </c>
      <c r="AC116" s="58">
        <f t="shared" si="5"/>
        <v>0</v>
      </c>
      <c r="AD116" s="59">
        <f t="shared" si="4"/>
        <v>377.22222222222223</v>
      </c>
      <c r="AE116" s="60">
        <f t="shared" ref="AE116:AE150" si="6">(G116+H116+I116+AD116)/2</f>
        <v>188.61111111111111</v>
      </c>
    </row>
    <row r="117" spans="1:31" x14ac:dyDescent="0.25">
      <c r="A117" s="67">
        <v>113</v>
      </c>
      <c r="B117" s="68" t="s">
        <v>160</v>
      </c>
      <c r="C117" s="67" t="s">
        <v>708</v>
      </c>
      <c r="D117" s="67">
        <v>8</v>
      </c>
      <c r="E117" s="68" t="s">
        <v>177</v>
      </c>
      <c r="F117" s="68" t="s">
        <v>416</v>
      </c>
      <c r="G117" s="72">
        <v>0</v>
      </c>
      <c r="H117" s="72">
        <v>0</v>
      </c>
      <c r="I117" s="72">
        <v>0</v>
      </c>
      <c r="J117" s="54"/>
      <c r="K117" s="55">
        <v>75</v>
      </c>
      <c r="L117" s="69"/>
      <c r="M117" s="56"/>
      <c r="N117" s="55">
        <v>40</v>
      </c>
      <c r="O117" s="69"/>
      <c r="P117" s="54"/>
      <c r="Q117" s="55">
        <v>60</v>
      </c>
      <c r="R117" s="69"/>
      <c r="S117" s="56"/>
      <c r="T117" s="55">
        <v>85</v>
      </c>
      <c r="U117" s="69"/>
      <c r="V117" s="54"/>
      <c r="W117" s="55">
        <v>75</v>
      </c>
      <c r="X117" s="69"/>
      <c r="Y117" s="56"/>
      <c r="Z117" s="55">
        <v>95</v>
      </c>
      <c r="AA117" s="69"/>
      <c r="AB117" s="57">
        <f t="shared" si="5"/>
        <v>470.5555555555556</v>
      </c>
      <c r="AC117" s="58">
        <f t="shared" si="5"/>
        <v>0</v>
      </c>
      <c r="AD117" s="59">
        <f t="shared" ref="AD117:AD150" si="7">IF(AC117=0,AB117,(AB117+AC117)/2)</f>
        <v>470.5555555555556</v>
      </c>
      <c r="AE117" s="60">
        <f t="shared" si="6"/>
        <v>235.2777777777778</v>
      </c>
    </row>
    <row r="118" spans="1:31" x14ac:dyDescent="0.25">
      <c r="A118" s="67">
        <v>114</v>
      </c>
      <c r="B118" s="68" t="s">
        <v>160</v>
      </c>
      <c r="C118" s="67" t="s">
        <v>708</v>
      </c>
      <c r="D118" s="67">
        <v>9</v>
      </c>
      <c r="E118" s="68" t="s">
        <v>710</v>
      </c>
      <c r="F118" s="68" t="s">
        <v>711</v>
      </c>
      <c r="G118" s="72">
        <v>0</v>
      </c>
      <c r="H118" s="72">
        <v>0</v>
      </c>
      <c r="I118" s="72">
        <v>0</v>
      </c>
      <c r="J118" s="54"/>
      <c r="K118" s="55">
        <v>95</v>
      </c>
      <c r="L118" s="69"/>
      <c r="M118" s="56"/>
      <c r="N118" s="55">
        <v>80</v>
      </c>
      <c r="O118" s="69"/>
      <c r="P118" s="54"/>
      <c r="Q118" s="55">
        <v>95</v>
      </c>
      <c r="R118" s="69"/>
      <c r="S118" s="56"/>
      <c r="T118" s="55">
        <v>100</v>
      </c>
      <c r="U118" s="69"/>
      <c r="V118" s="54"/>
      <c r="W118" s="55">
        <v>95</v>
      </c>
      <c r="X118" s="69"/>
      <c r="Y118" s="56"/>
      <c r="Z118" s="55">
        <v>100</v>
      </c>
      <c r="AA118" s="69"/>
      <c r="AB118" s="57">
        <f t="shared" si="5"/>
        <v>649.44444444444434</v>
      </c>
      <c r="AC118" s="58">
        <f t="shared" si="5"/>
        <v>0</v>
      </c>
      <c r="AD118" s="59">
        <f t="shared" si="7"/>
        <v>649.44444444444434</v>
      </c>
      <c r="AE118" s="60">
        <f t="shared" si="6"/>
        <v>324.72222222222217</v>
      </c>
    </row>
    <row r="119" spans="1:31" x14ac:dyDescent="0.25">
      <c r="A119" s="67">
        <v>115</v>
      </c>
      <c r="B119" s="68" t="s">
        <v>160</v>
      </c>
      <c r="C119" s="67" t="s">
        <v>708</v>
      </c>
      <c r="D119" s="67">
        <v>14</v>
      </c>
      <c r="E119" s="68" t="s">
        <v>712</v>
      </c>
      <c r="F119" s="68" t="s">
        <v>125</v>
      </c>
      <c r="G119" s="72">
        <v>0</v>
      </c>
      <c r="H119" s="72">
        <v>0</v>
      </c>
      <c r="I119" s="72">
        <v>0</v>
      </c>
      <c r="J119" s="54"/>
      <c r="K119" s="55">
        <v>85</v>
      </c>
      <c r="L119" s="69"/>
      <c r="M119" s="56"/>
      <c r="N119" s="55">
        <v>90</v>
      </c>
      <c r="O119" s="69"/>
      <c r="P119" s="54"/>
      <c r="Q119" s="55">
        <v>80</v>
      </c>
      <c r="R119" s="69"/>
      <c r="S119" s="56"/>
      <c r="T119" s="55">
        <v>90</v>
      </c>
      <c r="U119" s="69"/>
      <c r="V119" s="54"/>
      <c r="W119" s="55">
        <v>85</v>
      </c>
      <c r="X119" s="69"/>
      <c r="Y119" s="56"/>
      <c r="Z119" s="55">
        <v>100</v>
      </c>
      <c r="AA119" s="69"/>
      <c r="AB119" s="57">
        <f t="shared" si="5"/>
        <v>610.55555555555554</v>
      </c>
      <c r="AC119" s="58">
        <f t="shared" si="5"/>
        <v>0</v>
      </c>
      <c r="AD119" s="59">
        <f t="shared" si="7"/>
        <v>610.55555555555554</v>
      </c>
      <c r="AE119" s="60">
        <f t="shared" si="6"/>
        <v>305.27777777777777</v>
      </c>
    </row>
    <row r="120" spans="1:31" x14ac:dyDescent="0.25">
      <c r="A120" s="67">
        <v>116</v>
      </c>
      <c r="B120" s="68" t="s">
        <v>160</v>
      </c>
      <c r="C120" s="67" t="s">
        <v>708</v>
      </c>
      <c r="D120" s="67">
        <v>26</v>
      </c>
      <c r="E120" s="68" t="s">
        <v>713</v>
      </c>
      <c r="F120" s="68" t="s">
        <v>424</v>
      </c>
      <c r="G120" s="72">
        <v>0</v>
      </c>
      <c r="H120" s="72">
        <v>0</v>
      </c>
      <c r="I120" s="72">
        <v>0</v>
      </c>
      <c r="J120" s="54"/>
      <c r="K120" s="55">
        <v>60</v>
      </c>
      <c r="L120" s="69"/>
      <c r="M120" s="56"/>
      <c r="N120" s="55">
        <v>70</v>
      </c>
      <c r="O120" s="69"/>
      <c r="P120" s="54"/>
      <c r="Q120" s="55">
        <v>55</v>
      </c>
      <c r="R120" s="69"/>
      <c r="S120" s="56"/>
      <c r="T120" s="55">
        <v>40</v>
      </c>
      <c r="U120" s="69"/>
      <c r="V120" s="54"/>
      <c r="W120" s="55">
        <v>70</v>
      </c>
      <c r="X120" s="69"/>
      <c r="Y120" s="56"/>
      <c r="Z120" s="55">
        <v>100</v>
      </c>
      <c r="AA120" s="69"/>
      <c r="AB120" s="57">
        <f t="shared" si="5"/>
        <v>451.11111111111109</v>
      </c>
      <c r="AC120" s="58">
        <f t="shared" si="5"/>
        <v>0</v>
      </c>
      <c r="AD120" s="59">
        <f t="shared" si="7"/>
        <v>451.11111111111109</v>
      </c>
      <c r="AE120" s="60">
        <f t="shared" si="6"/>
        <v>225.55555555555554</v>
      </c>
    </row>
    <row r="121" spans="1:31" x14ac:dyDescent="0.25">
      <c r="A121" s="67">
        <v>117</v>
      </c>
      <c r="B121" s="68" t="s">
        <v>160</v>
      </c>
      <c r="C121" s="67" t="s">
        <v>708</v>
      </c>
      <c r="D121" s="67">
        <v>55</v>
      </c>
      <c r="E121" s="68" t="s">
        <v>714</v>
      </c>
      <c r="F121" s="68" t="s">
        <v>133</v>
      </c>
      <c r="G121" s="72">
        <v>0</v>
      </c>
      <c r="H121" s="72">
        <v>0</v>
      </c>
      <c r="I121" s="72">
        <v>0</v>
      </c>
      <c r="J121" s="54"/>
      <c r="K121" s="55">
        <v>100</v>
      </c>
      <c r="L121" s="69"/>
      <c r="M121" s="56"/>
      <c r="N121" s="55">
        <v>90</v>
      </c>
      <c r="O121" s="69"/>
      <c r="P121" s="54"/>
      <c r="Q121" s="55">
        <v>100</v>
      </c>
      <c r="R121" s="69"/>
      <c r="S121" s="56"/>
      <c r="T121" s="55">
        <v>100</v>
      </c>
      <c r="U121" s="69"/>
      <c r="V121" s="54"/>
      <c r="W121" s="55">
        <v>90</v>
      </c>
      <c r="X121" s="69"/>
      <c r="Y121" s="56"/>
      <c r="Z121" s="55">
        <v>95</v>
      </c>
      <c r="AA121" s="69"/>
      <c r="AB121" s="57">
        <f t="shared" si="5"/>
        <v>672.77777777777783</v>
      </c>
      <c r="AC121" s="58">
        <f t="shared" si="5"/>
        <v>0</v>
      </c>
      <c r="AD121" s="59">
        <f t="shared" si="7"/>
        <v>672.77777777777783</v>
      </c>
      <c r="AE121" s="60">
        <f t="shared" si="6"/>
        <v>336.38888888888891</v>
      </c>
    </row>
    <row r="122" spans="1:31" x14ac:dyDescent="0.25">
      <c r="A122" s="67">
        <v>118</v>
      </c>
      <c r="B122" s="68" t="s">
        <v>160</v>
      </c>
      <c r="C122" s="67" t="s">
        <v>708</v>
      </c>
      <c r="D122" s="67">
        <v>75</v>
      </c>
      <c r="E122" s="68" t="s">
        <v>715</v>
      </c>
      <c r="F122" s="68" t="s">
        <v>168</v>
      </c>
      <c r="G122" s="72">
        <v>0</v>
      </c>
      <c r="H122" s="72">
        <v>0</v>
      </c>
      <c r="I122" s="72">
        <v>0</v>
      </c>
      <c r="J122" s="54"/>
      <c r="K122" s="55">
        <v>90</v>
      </c>
      <c r="L122" s="69"/>
      <c r="M122" s="56"/>
      <c r="N122" s="55">
        <v>65</v>
      </c>
      <c r="O122" s="69"/>
      <c r="P122" s="54"/>
      <c r="Q122" s="55">
        <v>95</v>
      </c>
      <c r="R122" s="69"/>
      <c r="S122" s="56"/>
      <c r="T122" s="55">
        <v>95</v>
      </c>
      <c r="U122" s="69"/>
      <c r="V122" s="54"/>
      <c r="W122" s="55">
        <v>85</v>
      </c>
      <c r="X122" s="69"/>
      <c r="Y122" s="56"/>
      <c r="Z122" s="55">
        <v>95</v>
      </c>
      <c r="AA122" s="69"/>
      <c r="AB122" s="57">
        <f t="shared" si="5"/>
        <v>602.77777777777783</v>
      </c>
      <c r="AC122" s="58">
        <f t="shared" si="5"/>
        <v>0</v>
      </c>
      <c r="AD122" s="59">
        <f t="shared" si="7"/>
        <v>602.77777777777783</v>
      </c>
      <c r="AE122" s="60">
        <f t="shared" si="6"/>
        <v>301.38888888888891</v>
      </c>
    </row>
    <row r="123" spans="1:31" x14ac:dyDescent="0.25">
      <c r="A123" s="67">
        <v>119</v>
      </c>
      <c r="B123" s="68" t="s">
        <v>160</v>
      </c>
      <c r="C123" s="67" t="s">
        <v>708</v>
      </c>
      <c r="D123" s="67">
        <v>83</v>
      </c>
      <c r="E123" s="68" t="s">
        <v>716</v>
      </c>
      <c r="F123" s="68" t="s">
        <v>185</v>
      </c>
      <c r="G123" s="72">
        <v>0</v>
      </c>
      <c r="H123" s="72">
        <v>0</v>
      </c>
      <c r="I123" s="72">
        <v>0</v>
      </c>
      <c r="J123" s="54"/>
      <c r="K123" s="55">
        <v>80</v>
      </c>
      <c r="L123" s="69"/>
      <c r="M123" s="56"/>
      <c r="N123" s="55">
        <v>90</v>
      </c>
      <c r="O123" s="69"/>
      <c r="P123" s="54"/>
      <c r="Q123" s="55">
        <v>80</v>
      </c>
      <c r="R123" s="69"/>
      <c r="S123" s="56"/>
      <c r="T123" s="55">
        <v>80</v>
      </c>
      <c r="U123" s="69"/>
      <c r="V123" s="54"/>
      <c r="W123" s="55">
        <v>70</v>
      </c>
      <c r="X123" s="69"/>
      <c r="Y123" s="56"/>
      <c r="Z123" s="55">
        <v>95</v>
      </c>
      <c r="AA123" s="69"/>
      <c r="AB123" s="57">
        <f t="shared" si="5"/>
        <v>579.44444444444446</v>
      </c>
      <c r="AC123" s="58">
        <f t="shared" si="5"/>
        <v>0</v>
      </c>
      <c r="AD123" s="59">
        <f t="shared" si="7"/>
        <v>579.44444444444446</v>
      </c>
      <c r="AE123" s="60">
        <f t="shared" si="6"/>
        <v>289.72222222222223</v>
      </c>
    </row>
    <row r="124" spans="1:31" x14ac:dyDescent="0.25">
      <c r="A124" s="67">
        <v>120</v>
      </c>
      <c r="B124" s="68" t="s">
        <v>160</v>
      </c>
      <c r="C124" s="67" t="s">
        <v>708</v>
      </c>
      <c r="D124" s="67">
        <v>89</v>
      </c>
      <c r="E124" s="68" t="s">
        <v>717</v>
      </c>
      <c r="F124" s="68" t="s">
        <v>718</v>
      </c>
      <c r="G124" s="72">
        <v>0</v>
      </c>
      <c r="H124" s="72">
        <v>0</v>
      </c>
      <c r="I124" s="72">
        <v>0</v>
      </c>
      <c r="J124" s="54"/>
      <c r="K124" s="55">
        <v>100</v>
      </c>
      <c r="L124" s="69"/>
      <c r="M124" s="56"/>
      <c r="N124" s="55">
        <v>100</v>
      </c>
      <c r="O124" s="69"/>
      <c r="P124" s="54"/>
      <c r="Q124" s="55">
        <v>100</v>
      </c>
      <c r="R124" s="69"/>
      <c r="S124" s="56"/>
      <c r="T124" s="55">
        <v>100</v>
      </c>
      <c r="U124" s="69"/>
      <c r="V124" s="54"/>
      <c r="W124" s="55">
        <v>100</v>
      </c>
      <c r="X124" s="69"/>
      <c r="Y124" s="56"/>
      <c r="Z124" s="55">
        <v>100</v>
      </c>
      <c r="AA124" s="69"/>
      <c r="AB124" s="57">
        <f t="shared" si="5"/>
        <v>700</v>
      </c>
      <c r="AC124" s="58">
        <f t="shared" si="5"/>
        <v>0</v>
      </c>
      <c r="AD124" s="59">
        <f t="shared" si="7"/>
        <v>700</v>
      </c>
      <c r="AE124" s="60">
        <f t="shared" si="6"/>
        <v>350</v>
      </c>
    </row>
    <row r="125" spans="1:31" x14ac:dyDescent="0.25">
      <c r="A125" s="67">
        <v>121</v>
      </c>
      <c r="B125" s="68" t="s">
        <v>160</v>
      </c>
      <c r="C125" s="67" t="s">
        <v>708</v>
      </c>
      <c r="D125" s="67">
        <v>90</v>
      </c>
      <c r="E125" s="68" t="s">
        <v>638</v>
      </c>
      <c r="F125" s="68" t="s">
        <v>87</v>
      </c>
      <c r="G125" s="72">
        <v>0</v>
      </c>
      <c r="H125" s="72">
        <v>0</v>
      </c>
      <c r="I125" s="72">
        <v>0</v>
      </c>
      <c r="J125" s="54"/>
      <c r="K125" s="55">
        <v>80</v>
      </c>
      <c r="L125" s="69"/>
      <c r="M125" s="56"/>
      <c r="N125" s="55">
        <v>55</v>
      </c>
      <c r="O125" s="69"/>
      <c r="P125" s="54"/>
      <c r="Q125" s="55">
        <v>100</v>
      </c>
      <c r="R125" s="69"/>
      <c r="S125" s="56"/>
      <c r="T125" s="55">
        <v>95</v>
      </c>
      <c r="U125" s="69"/>
      <c r="V125" s="54"/>
      <c r="W125" s="55">
        <v>80</v>
      </c>
      <c r="X125" s="69"/>
      <c r="Y125" s="56"/>
      <c r="Z125" s="55">
        <v>90</v>
      </c>
      <c r="AA125" s="69"/>
      <c r="AB125" s="57">
        <f t="shared" si="5"/>
        <v>571.66666666666674</v>
      </c>
      <c r="AC125" s="58">
        <f t="shared" si="5"/>
        <v>0</v>
      </c>
      <c r="AD125" s="59">
        <f t="shared" si="7"/>
        <v>571.66666666666674</v>
      </c>
      <c r="AE125" s="60">
        <f t="shared" si="6"/>
        <v>285.83333333333337</v>
      </c>
    </row>
    <row r="126" spans="1:31" x14ac:dyDescent="0.25">
      <c r="A126" s="67">
        <v>122</v>
      </c>
      <c r="B126" s="68" t="s">
        <v>160</v>
      </c>
      <c r="C126" s="67" t="s">
        <v>708</v>
      </c>
      <c r="D126" s="67">
        <v>105</v>
      </c>
      <c r="E126" s="68" t="s">
        <v>719</v>
      </c>
      <c r="F126" s="68" t="s">
        <v>485</v>
      </c>
      <c r="G126" s="72">
        <v>0</v>
      </c>
      <c r="H126" s="72">
        <v>0</v>
      </c>
      <c r="I126" s="72">
        <v>0</v>
      </c>
      <c r="J126" s="54"/>
      <c r="K126" s="55">
        <v>95</v>
      </c>
      <c r="L126" s="69"/>
      <c r="M126" s="56"/>
      <c r="N126" s="55">
        <v>100</v>
      </c>
      <c r="O126" s="69"/>
      <c r="P126" s="54"/>
      <c r="Q126" s="55">
        <v>85</v>
      </c>
      <c r="R126" s="69"/>
      <c r="S126" s="56"/>
      <c r="T126" s="55">
        <v>85</v>
      </c>
      <c r="U126" s="69"/>
      <c r="V126" s="54"/>
      <c r="W126" s="55">
        <v>85</v>
      </c>
      <c r="X126" s="69"/>
      <c r="Y126" s="56"/>
      <c r="Z126" s="55">
        <v>100</v>
      </c>
      <c r="AA126" s="69"/>
      <c r="AB126" s="57">
        <f t="shared" si="5"/>
        <v>645.55555555555554</v>
      </c>
      <c r="AC126" s="58">
        <f t="shared" si="5"/>
        <v>0</v>
      </c>
      <c r="AD126" s="59">
        <f t="shared" si="7"/>
        <v>645.55555555555554</v>
      </c>
      <c r="AE126" s="60">
        <f t="shared" si="6"/>
        <v>322.77777777777777</v>
      </c>
    </row>
    <row r="127" spans="1:31" x14ac:dyDescent="0.25">
      <c r="A127" s="67">
        <v>123</v>
      </c>
      <c r="B127" s="68" t="s">
        <v>160</v>
      </c>
      <c r="C127" s="67" t="s">
        <v>708</v>
      </c>
      <c r="D127" s="67">
        <v>114</v>
      </c>
      <c r="E127" s="68" t="s">
        <v>720</v>
      </c>
      <c r="F127" s="68" t="s">
        <v>103</v>
      </c>
      <c r="G127" s="72">
        <v>0</v>
      </c>
      <c r="H127" s="72">
        <v>0</v>
      </c>
      <c r="I127" s="72">
        <v>0</v>
      </c>
      <c r="J127" s="54"/>
      <c r="K127" s="55">
        <v>30</v>
      </c>
      <c r="L127" s="69"/>
      <c r="M127" s="56"/>
      <c r="N127" s="55">
        <v>20</v>
      </c>
      <c r="O127" s="69"/>
      <c r="P127" s="54"/>
      <c r="Q127" s="55">
        <v>30</v>
      </c>
      <c r="R127" s="69"/>
      <c r="S127" s="56"/>
      <c r="T127" s="55">
        <v>20</v>
      </c>
      <c r="U127" s="69"/>
      <c r="V127" s="54"/>
      <c r="W127" s="55"/>
      <c r="X127" s="69"/>
      <c r="Y127" s="56"/>
      <c r="Z127" s="55">
        <v>30</v>
      </c>
      <c r="AA127" s="69"/>
      <c r="AB127" s="57">
        <f t="shared" si="5"/>
        <v>163.33333333333331</v>
      </c>
      <c r="AC127" s="58">
        <f t="shared" si="5"/>
        <v>0</v>
      </c>
      <c r="AD127" s="59">
        <f t="shared" si="7"/>
        <v>163.33333333333331</v>
      </c>
      <c r="AE127" s="60">
        <f t="shared" si="6"/>
        <v>81.666666666666657</v>
      </c>
    </row>
    <row r="128" spans="1:31" x14ac:dyDescent="0.25">
      <c r="A128" s="67">
        <v>124</v>
      </c>
      <c r="B128" s="68" t="s">
        <v>160</v>
      </c>
      <c r="C128" s="67" t="s">
        <v>708</v>
      </c>
      <c r="D128" s="67">
        <v>117</v>
      </c>
      <c r="E128" s="68" t="s">
        <v>720</v>
      </c>
      <c r="F128" s="68" t="s">
        <v>225</v>
      </c>
      <c r="G128" s="72">
        <v>0</v>
      </c>
      <c r="H128" s="72">
        <v>0</v>
      </c>
      <c r="I128" s="72">
        <v>0</v>
      </c>
      <c r="J128" s="54"/>
      <c r="K128" s="55">
        <v>70</v>
      </c>
      <c r="L128" s="69"/>
      <c r="M128" s="56"/>
      <c r="N128" s="55">
        <v>65</v>
      </c>
      <c r="O128" s="69"/>
      <c r="P128" s="54"/>
      <c r="Q128" s="55">
        <v>90</v>
      </c>
      <c r="R128" s="69"/>
      <c r="S128" s="56"/>
      <c r="T128" s="55">
        <v>70</v>
      </c>
      <c r="U128" s="69"/>
      <c r="V128" s="54"/>
      <c r="W128" s="55">
        <v>95</v>
      </c>
      <c r="X128" s="69"/>
      <c r="Y128" s="56"/>
      <c r="Z128" s="55">
        <v>35</v>
      </c>
      <c r="AA128" s="69"/>
      <c r="AB128" s="57">
        <f t="shared" si="5"/>
        <v>505.5555555555556</v>
      </c>
      <c r="AC128" s="58">
        <f t="shared" si="5"/>
        <v>0</v>
      </c>
      <c r="AD128" s="59">
        <f t="shared" si="7"/>
        <v>505.5555555555556</v>
      </c>
      <c r="AE128" s="60">
        <f t="shared" si="6"/>
        <v>252.7777777777778</v>
      </c>
    </row>
    <row r="129" spans="1:31" x14ac:dyDescent="0.25">
      <c r="A129" s="67">
        <v>125</v>
      </c>
      <c r="B129" s="68" t="s">
        <v>160</v>
      </c>
      <c r="C129" s="67" t="s">
        <v>708</v>
      </c>
      <c r="D129" s="67">
        <v>119</v>
      </c>
      <c r="E129" s="68" t="s">
        <v>638</v>
      </c>
      <c r="F129" s="68" t="s">
        <v>721</v>
      </c>
      <c r="G129" s="72">
        <v>0</v>
      </c>
      <c r="H129" s="72">
        <v>0</v>
      </c>
      <c r="I129" s="72">
        <v>0</v>
      </c>
      <c r="J129" s="54"/>
      <c r="K129" s="55">
        <v>65</v>
      </c>
      <c r="L129" s="69"/>
      <c r="M129" s="56"/>
      <c r="N129" s="55">
        <v>35</v>
      </c>
      <c r="O129" s="69"/>
      <c r="P129" s="54"/>
      <c r="Q129" s="55">
        <v>65</v>
      </c>
      <c r="R129" s="69"/>
      <c r="S129" s="56"/>
      <c r="T129" s="55">
        <v>90</v>
      </c>
      <c r="U129" s="69"/>
      <c r="V129" s="54"/>
      <c r="W129" s="55">
        <v>90</v>
      </c>
      <c r="X129" s="69"/>
      <c r="Y129" s="56"/>
      <c r="Z129" s="55">
        <v>85</v>
      </c>
      <c r="AA129" s="69"/>
      <c r="AB129" s="57">
        <f t="shared" si="5"/>
        <v>462.77777777777777</v>
      </c>
      <c r="AC129" s="58">
        <f t="shared" si="5"/>
        <v>0</v>
      </c>
      <c r="AD129" s="59">
        <f t="shared" si="7"/>
        <v>462.77777777777777</v>
      </c>
      <c r="AE129" s="60">
        <f t="shared" si="6"/>
        <v>231.38888888888889</v>
      </c>
    </row>
    <row r="130" spans="1:31" x14ac:dyDescent="0.25">
      <c r="A130" s="67">
        <v>126</v>
      </c>
      <c r="B130" s="68" t="s">
        <v>160</v>
      </c>
      <c r="C130" s="67" t="s">
        <v>708</v>
      </c>
      <c r="D130" s="67">
        <v>120</v>
      </c>
      <c r="E130" s="68" t="s">
        <v>647</v>
      </c>
      <c r="F130" s="68" t="s">
        <v>721</v>
      </c>
      <c r="G130" s="72">
        <v>0</v>
      </c>
      <c r="H130" s="72">
        <v>0</v>
      </c>
      <c r="I130" s="72">
        <v>0</v>
      </c>
      <c r="J130" s="54"/>
      <c r="K130" s="55">
        <v>25</v>
      </c>
      <c r="L130" s="69"/>
      <c r="M130" s="56"/>
      <c r="N130" s="55">
        <v>15</v>
      </c>
      <c r="O130" s="69"/>
      <c r="P130" s="54"/>
      <c r="Q130" s="55">
        <v>65</v>
      </c>
      <c r="R130" s="69"/>
      <c r="S130" s="56"/>
      <c r="T130" s="55">
        <v>60</v>
      </c>
      <c r="U130" s="69"/>
      <c r="V130" s="54"/>
      <c r="W130" s="55">
        <v>20</v>
      </c>
      <c r="X130" s="69"/>
      <c r="Y130" s="56"/>
      <c r="Z130" s="55">
        <v>65</v>
      </c>
      <c r="AA130" s="69"/>
      <c r="AB130" s="57">
        <f t="shared" si="5"/>
        <v>276.11111111111109</v>
      </c>
      <c r="AC130" s="58">
        <f t="shared" si="5"/>
        <v>0</v>
      </c>
      <c r="AD130" s="59">
        <f t="shared" si="7"/>
        <v>276.11111111111109</v>
      </c>
      <c r="AE130" s="60">
        <f t="shared" si="6"/>
        <v>138.05555555555554</v>
      </c>
    </row>
    <row r="131" spans="1:31" x14ac:dyDescent="0.25">
      <c r="A131" s="67">
        <v>127</v>
      </c>
      <c r="B131" s="68" t="s">
        <v>160</v>
      </c>
      <c r="C131" s="67" t="s">
        <v>708</v>
      </c>
      <c r="D131" s="67">
        <v>124</v>
      </c>
      <c r="E131" s="68" t="s">
        <v>722</v>
      </c>
      <c r="F131" s="68" t="s">
        <v>212</v>
      </c>
      <c r="G131" s="72">
        <v>0</v>
      </c>
      <c r="H131" s="72">
        <v>0</v>
      </c>
      <c r="I131" s="72">
        <v>0</v>
      </c>
      <c r="J131" s="54"/>
      <c r="K131" s="55">
        <v>65</v>
      </c>
      <c r="L131" s="69"/>
      <c r="M131" s="56"/>
      <c r="N131" s="55">
        <v>95</v>
      </c>
      <c r="O131" s="69"/>
      <c r="P131" s="54"/>
      <c r="Q131" s="55">
        <v>90</v>
      </c>
      <c r="R131" s="69"/>
      <c r="S131" s="56"/>
      <c r="T131" s="55">
        <v>95</v>
      </c>
      <c r="U131" s="69"/>
      <c r="V131" s="54"/>
      <c r="W131" s="55">
        <v>95</v>
      </c>
      <c r="X131" s="69"/>
      <c r="Y131" s="56"/>
      <c r="Z131" s="55">
        <v>90</v>
      </c>
      <c r="AA131" s="69"/>
      <c r="AB131" s="57">
        <f t="shared" si="5"/>
        <v>606.66666666666674</v>
      </c>
      <c r="AC131" s="58">
        <f t="shared" si="5"/>
        <v>0</v>
      </c>
      <c r="AD131" s="59">
        <f t="shared" si="7"/>
        <v>606.66666666666674</v>
      </c>
      <c r="AE131" s="60">
        <f t="shared" si="6"/>
        <v>303.33333333333337</v>
      </c>
    </row>
    <row r="132" spans="1:31" x14ac:dyDescent="0.25">
      <c r="A132" s="67">
        <v>128</v>
      </c>
      <c r="B132" s="68" t="s">
        <v>160</v>
      </c>
      <c r="C132" s="67" t="s">
        <v>708</v>
      </c>
      <c r="D132" s="67">
        <v>131</v>
      </c>
      <c r="E132" s="68" t="s">
        <v>217</v>
      </c>
      <c r="F132" s="68" t="s">
        <v>723</v>
      </c>
      <c r="G132" s="72">
        <v>0</v>
      </c>
      <c r="H132" s="72">
        <v>0</v>
      </c>
      <c r="I132" s="72">
        <v>0</v>
      </c>
      <c r="J132" s="54"/>
      <c r="K132" s="55">
        <v>85</v>
      </c>
      <c r="L132" s="69"/>
      <c r="M132" s="56"/>
      <c r="N132" s="55">
        <v>90</v>
      </c>
      <c r="O132" s="69"/>
      <c r="P132" s="54"/>
      <c r="Q132" s="55">
        <v>90</v>
      </c>
      <c r="R132" s="69"/>
      <c r="S132" s="56"/>
      <c r="T132" s="55">
        <v>85</v>
      </c>
      <c r="U132" s="69"/>
      <c r="V132" s="54"/>
      <c r="W132" s="55">
        <v>70</v>
      </c>
      <c r="X132" s="69"/>
      <c r="Y132" s="56"/>
      <c r="Z132" s="55">
        <v>95</v>
      </c>
      <c r="AA132" s="69"/>
      <c r="AB132" s="57">
        <f t="shared" si="5"/>
        <v>606.66666666666674</v>
      </c>
      <c r="AC132" s="58">
        <f t="shared" si="5"/>
        <v>0</v>
      </c>
      <c r="AD132" s="59">
        <f t="shared" si="7"/>
        <v>606.66666666666674</v>
      </c>
      <c r="AE132" s="60">
        <f t="shared" si="6"/>
        <v>303.33333333333337</v>
      </c>
    </row>
    <row r="133" spans="1:31" x14ac:dyDescent="0.25">
      <c r="A133" s="67">
        <v>129</v>
      </c>
      <c r="B133" s="68" t="s">
        <v>160</v>
      </c>
      <c r="C133" s="67" t="s">
        <v>708</v>
      </c>
      <c r="D133" s="67">
        <v>170</v>
      </c>
      <c r="E133" s="68" t="s">
        <v>724</v>
      </c>
      <c r="F133" s="68" t="s">
        <v>175</v>
      </c>
      <c r="G133" s="72">
        <v>0</v>
      </c>
      <c r="H133" s="72">
        <v>0</v>
      </c>
      <c r="I133" s="72">
        <v>0</v>
      </c>
      <c r="J133" s="54"/>
      <c r="K133" s="55">
        <v>70</v>
      </c>
      <c r="L133" s="69"/>
      <c r="M133" s="56"/>
      <c r="N133" s="55">
        <v>30</v>
      </c>
      <c r="O133" s="69"/>
      <c r="P133" s="54"/>
      <c r="Q133" s="55">
        <v>65</v>
      </c>
      <c r="R133" s="69"/>
      <c r="S133" s="56"/>
      <c r="T133" s="55">
        <v>80</v>
      </c>
      <c r="U133" s="69"/>
      <c r="V133" s="54"/>
      <c r="W133" s="55">
        <v>40</v>
      </c>
      <c r="X133" s="69"/>
      <c r="Y133" s="56"/>
      <c r="Z133" s="55">
        <v>65</v>
      </c>
      <c r="AA133" s="69"/>
      <c r="AB133" s="57">
        <f t="shared" ref="AB133:AC150" si="8">(((K133*4)+(N133*4)+(Q133*4)+(T133*2)+(W133*2)+(Z133*2))/18)/100*700</f>
        <v>400.55555555555554</v>
      </c>
      <c r="AC133" s="58">
        <f t="shared" si="8"/>
        <v>0</v>
      </c>
      <c r="AD133" s="59">
        <f t="shared" si="7"/>
        <v>400.55555555555554</v>
      </c>
      <c r="AE133" s="60">
        <f t="shared" si="6"/>
        <v>200.27777777777777</v>
      </c>
    </row>
    <row r="134" spans="1:31" x14ac:dyDescent="0.25">
      <c r="A134" s="67">
        <v>130</v>
      </c>
      <c r="B134" s="68" t="s">
        <v>160</v>
      </c>
      <c r="C134" s="67" t="s">
        <v>708</v>
      </c>
      <c r="D134" s="67">
        <v>240</v>
      </c>
      <c r="E134" s="68" t="s">
        <v>725</v>
      </c>
      <c r="F134" s="68" t="s">
        <v>507</v>
      </c>
      <c r="G134" s="72">
        <v>0</v>
      </c>
      <c r="H134" s="72">
        <v>0</v>
      </c>
      <c r="I134" s="72">
        <v>0</v>
      </c>
      <c r="J134" s="54"/>
      <c r="K134" s="55">
        <v>45</v>
      </c>
      <c r="L134" s="69"/>
      <c r="M134" s="56"/>
      <c r="N134" s="55">
        <v>20</v>
      </c>
      <c r="O134" s="69"/>
      <c r="P134" s="54"/>
      <c r="Q134" s="55">
        <v>35</v>
      </c>
      <c r="R134" s="69"/>
      <c r="S134" s="56"/>
      <c r="T134" s="55">
        <v>35</v>
      </c>
      <c r="U134" s="69"/>
      <c r="V134" s="54"/>
      <c r="W134" s="55">
        <v>55</v>
      </c>
      <c r="X134" s="69"/>
      <c r="Y134" s="56"/>
      <c r="Z134" s="55">
        <v>50</v>
      </c>
      <c r="AA134" s="69"/>
      <c r="AB134" s="57">
        <f t="shared" si="8"/>
        <v>264.44444444444446</v>
      </c>
      <c r="AC134" s="58">
        <f t="shared" si="8"/>
        <v>0</v>
      </c>
      <c r="AD134" s="59">
        <f t="shared" si="7"/>
        <v>264.44444444444446</v>
      </c>
      <c r="AE134" s="60">
        <f t="shared" si="6"/>
        <v>132.22222222222223</v>
      </c>
    </row>
    <row r="135" spans="1:31" x14ac:dyDescent="0.25">
      <c r="A135" s="67">
        <v>131</v>
      </c>
      <c r="B135" s="68" t="s">
        <v>160</v>
      </c>
      <c r="C135" s="67" t="s">
        <v>708</v>
      </c>
      <c r="D135" s="67">
        <v>264</v>
      </c>
      <c r="E135" s="68" t="s">
        <v>512</v>
      </c>
      <c r="F135" s="68" t="s">
        <v>726</v>
      </c>
      <c r="G135" s="72">
        <v>0</v>
      </c>
      <c r="H135" s="72">
        <v>0</v>
      </c>
      <c r="I135" s="72">
        <v>0</v>
      </c>
      <c r="J135" s="54"/>
      <c r="K135" s="55">
        <v>80</v>
      </c>
      <c r="L135" s="69"/>
      <c r="M135" s="56"/>
      <c r="N135" s="55">
        <v>65</v>
      </c>
      <c r="O135" s="69"/>
      <c r="P135" s="54"/>
      <c r="Q135" s="55">
        <v>90</v>
      </c>
      <c r="R135" s="69"/>
      <c r="S135" s="56"/>
      <c r="T135" s="55">
        <v>95</v>
      </c>
      <c r="U135" s="69"/>
      <c r="V135" s="54"/>
      <c r="W135" s="55">
        <v>90</v>
      </c>
      <c r="X135" s="69"/>
      <c r="Y135" s="56"/>
      <c r="Z135" s="55">
        <v>95</v>
      </c>
      <c r="AA135" s="69"/>
      <c r="AB135" s="57">
        <f t="shared" si="8"/>
        <v>583.33333333333326</v>
      </c>
      <c r="AC135" s="58">
        <f t="shared" si="8"/>
        <v>0</v>
      </c>
      <c r="AD135" s="59">
        <f t="shared" si="7"/>
        <v>583.33333333333326</v>
      </c>
      <c r="AE135" s="60">
        <f t="shared" si="6"/>
        <v>291.66666666666663</v>
      </c>
    </row>
    <row r="136" spans="1:31" x14ac:dyDescent="0.25">
      <c r="A136" s="67">
        <v>132</v>
      </c>
      <c r="B136" s="68" t="s">
        <v>160</v>
      </c>
      <c r="C136" s="67" t="s">
        <v>708</v>
      </c>
      <c r="D136" s="67">
        <v>420</v>
      </c>
      <c r="E136" s="68" t="s">
        <v>682</v>
      </c>
      <c r="F136" s="68" t="s">
        <v>727</v>
      </c>
      <c r="G136" s="72">
        <v>0</v>
      </c>
      <c r="H136" s="72">
        <v>0</v>
      </c>
      <c r="I136" s="72">
        <v>0</v>
      </c>
      <c r="J136" s="54"/>
      <c r="K136" s="55">
        <v>90</v>
      </c>
      <c r="L136" s="69"/>
      <c r="M136" s="56"/>
      <c r="N136" s="55">
        <v>75</v>
      </c>
      <c r="O136" s="69"/>
      <c r="P136" s="54"/>
      <c r="Q136" s="55">
        <v>95</v>
      </c>
      <c r="R136" s="69"/>
      <c r="S136" s="56"/>
      <c r="T136" s="55">
        <v>90</v>
      </c>
      <c r="U136" s="69"/>
      <c r="V136" s="54"/>
      <c r="W136" s="55">
        <v>80</v>
      </c>
      <c r="X136" s="69"/>
      <c r="Y136" s="56"/>
      <c r="Z136" s="55">
        <v>100</v>
      </c>
      <c r="AA136" s="69"/>
      <c r="AB136" s="57">
        <f t="shared" si="8"/>
        <v>614.44444444444446</v>
      </c>
      <c r="AC136" s="58">
        <f t="shared" si="8"/>
        <v>0</v>
      </c>
      <c r="AD136" s="59">
        <f t="shared" si="7"/>
        <v>614.44444444444446</v>
      </c>
      <c r="AE136" s="60">
        <f t="shared" si="6"/>
        <v>307.22222222222223</v>
      </c>
    </row>
    <row r="137" spans="1:31" x14ac:dyDescent="0.25">
      <c r="A137" s="67">
        <v>133</v>
      </c>
      <c r="B137" s="68" t="s">
        <v>160</v>
      </c>
      <c r="C137" s="67" t="s">
        <v>708</v>
      </c>
      <c r="D137" s="67">
        <v>432</v>
      </c>
      <c r="E137" s="68" t="s">
        <v>695</v>
      </c>
      <c r="F137" s="68" t="s">
        <v>68</v>
      </c>
      <c r="G137" s="72">
        <v>0</v>
      </c>
      <c r="H137" s="72">
        <v>0</v>
      </c>
      <c r="I137" s="72">
        <v>0</v>
      </c>
      <c r="J137" s="54"/>
      <c r="K137" s="55">
        <v>15</v>
      </c>
      <c r="L137" s="69"/>
      <c r="M137" s="56"/>
      <c r="N137" s="55">
        <v>10</v>
      </c>
      <c r="O137" s="69"/>
      <c r="P137" s="54"/>
      <c r="Q137" s="55">
        <v>35</v>
      </c>
      <c r="R137" s="69"/>
      <c r="S137" s="56"/>
      <c r="T137" s="55">
        <v>25</v>
      </c>
      <c r="U137" s="69"/>
      <c r="V137" s="54"/>
      <c r="W137" s="55">
        <v>25</v>
      </c>
      <c r="X137" s="69"/>
      <c r="Y137" s="56"/>
      <c r="Z137" s="55">
        <v>35</v>
      </c>
      <c r="AA137" s="69"/>
      <c r="AB137" s="57">
        <f t="shared" si="8"/>
        <v>159.44444444444443</v>
      </c>
      <c r="AC137" s="58">
        <f t="shared" si="8"/>
        <v>0</v>
      </c>
      <c r="AD137" s="59">
        <f t="shared" si="7"/>
        <v>159.44444444444443</v>
      </c>
      <c r="AE137" s="60">
        <f t="shared" si="6"/>
        <v>79.722222222222214</v>
      </c>
    </row>
    <row r="138" spans="1:31" x14ac:dyDescent="0.25">
      <c r="A138" s="67">
        <v>134</v>
      </c>
      <c r="B138" s="68" t="s">
        <v>160</v>
      </c>
      <c r="C138" s="67" t="s">
        <v>708</v>
      </c>
      <c r="D138" s="67">
        <v>461</v>
      </c>
      <c r="E138" s="68" t="s">
        <v>728</v>
      </c>
      <c r="F138" s="68" t="s">
        <v>57</v>
      </c>
      <c r="G138" s="72">
        <v>0</v>
      </c>
      <c r="H138" s="72">
        <v>0</v>
      </c>
      <c r="I138" s="72">
        <v>0</v>
      </c>
      <c r="J138" s="54"/>
      <c r="K138" s="55">
        <v>95</v>
      </c>
      <c r="L138" s="69"/>
      <c r="M138" s="56"/>
      <c r="N138" s="55">
        <v>100</v>
      </c>
      <c r="O138" s="69"/>
      <c r="P138" s="54"/>
      <c r="Q138" s="55">
        <v>95</v>
      </c>
      <c r="R138" s="69"/>
      <c r="S138" s="56"/>
      <c r="T138" s="55">
        <v>100</v>
      </c>
      <c r="U138" s="69"/>
      <c r="V138" s="54"/>
      <c r="W138" s="55">
        <v>80</v>
      </c>
      <c r="X138" s="69"/>
      <c r="Y138" s="56"/>
      <c r="Z138" s="55">
        <v>95</v>
      </c>
      <c r="AA138" s="69"/>
      <c r="AB138" s="57">
        <f t="shared" si="8"/>
        <v>665</v>
      </c>
      <c r="AC138" s="58">
        <f t="shared" si="8"/>
        <v>0</v>
      </c>
      <c r="AD138" s="59">
        <f t="shared" si="7"/>
        <v>665</v>
      </c>
      <c r="AE138" s="60">
        <f t="shared" si="6"/>
        <v>332.5</v>
      </c>
    </row>
    <row r="139" spans="1:31" x14ac:dyDescent="0.25">
      <c r="A139" s="67">
        <v>135</v>
      </c>
      <c r="B139" s="68" t="s">
        <v>160</v>
      </c>
      <c r="C139" s="67" t="s">
        <v>708</v>
      </c>
      <c r="D139" s="67">
        <v>550</v>
      </c>
      <c r="E139" s="68" t="s">
        <v>642</v>
      </c>
      <c r="F139" s="68" t="s">
        <v>729</v>
      </c>
      <c r="G139" s="72">
        <v>0</v>
      </c>
      <c r="H139" s="72">
        <v>0</v>
      </c>
      <c r="I139" s="72">
        <v>0</v>
      </c>
      <c r="J139" s="54"/>
      <c r="K139" s="55">
        <v>70</v>
      </c>
      <c r="L139" s="69"/>
      <c r="M139" s="56"/>
      <c r="N139" s="55">
        <v>50</v>
      </c>
      <c r="O139" s="69"/>
      <c r="P139" s="54"/>
      <c r="Q139" s="55">
        <v>75</v>
      </c>
      <c r="R139" s="69"/>
      <c r="S139" s="56"/>
      <c r="T139" s="55">
        <v>85</v>
      </c>
      <c r="U139" s="69"/>
      <c r="V139" s="54"/>
      <c r="W139" s="55">
        <v>50</v>
      </c>
      <c r="X139" s="69"/>
      <c r="Y139" s="56"/>
      <c r="Z139" s="55">
        <v>100</v>
      </c>
      <c r="AA139" s="69"/>
      <c r="AB139" s="57">
        <f t="shared" si="8"/>
        <v>486.11111111111109</v>
      </c>
      <c r="AC139" s="58">
        <f t="shared" si="8"/>
        <v>0</v>
      </c>
      <c r="AD139" s="59">
        <f t="shared" si="7"/>
        <v>486.11111111111109</v>
      </c>
      <c r="AE139" s="60">
        <f t="shared" si="6"/>
        <v>243.05555555555554</v>
      </c>
    </row>
    <row r="140" spans="1:31" x14ac:dyDescent="0.25">
      <c r="A140" s="67">
        <v>136</v>
      </c>
      <c r="B140" s="68"/>
      <c r="C140" s="67"/>
      <c r="D140" s="67"/>
      <c r="E140" s="68"/>
      <c r="F140" s="68"/>
      <c r="G140" s="72"/>
      <c r="H140" s="72"/>
      <c r="I140" s="72"/>
      <c r="J140" s="54"/>
      <c r="K140" s="55"/>
      <c r="L140" s="69"/>
      <c r="M140" s="56"/>
      <c r="N140" s="55"/>
      <c r="O140" s="69"/>
      <c r="P140" s="54"/>
      <c r="Q140" s="55"/>
      <c r="R140" s="69"/>
      <c r="S140" s="56"/>
      <c r="T140" s="55"/>
      <c r="U140" s="69"/>
      <c r="V140" s="54"/>
      <c r="W140" s="55"/>
      <c r="X140" s="69"/>
      <c r="Y140" s="56"/>
      <c r="Z140" s="55"/>
      <c r="AA140" s="69"/>
      <c r="AB140" s="57">
        <f t="shared" si="8"/>
        <v>0</v>
      </c>
      <c r="AC140" s="58">
        <f t="shared" si="8"/>
        <v>0</v>
      </c>
      <c r="AD140" s="59">
        <f t="shared" si="7"/>
        <v>0</v>
      </c>
      <c r="AE140" s="60">
        <f t="shared" si="6"/>
        <v>0</v>
      </c>
    </row>
    <row r="141" spans="1:31" x14ac:dyDescent="0.25">
      <c r="A141" s="67">
        <v>137</v>
      </c>
      <c r="B141" s="68"/>
      <c r="C141" s="67"/>
      <c r="D141" s="67"/>
      <c r="E141" s="68"/>
      <c r="F141" s="68"/>
      <c r="G141" s="72"/>
      <c r="H141" s="72"/>
      <c r="I141" s="72"/>
      <c r="J141" s="54"/>
      <c r="K141" s="55"/>
      <c r="L141" s="69"/>
      <c r="M141" s="56"/>
      <c r="N141" s="55"/>
      <c r="O141" s="69"/>
      <c r="P141" s="54"/>
      <c r="Q141" s="55"/>
      <c r="R141" s="69"/>
      <c r="S141" s="56"/>
      <c r="T141" s="55"/>
      <c r="U141" s="69"/>
      <c r="V141" s="54"/>
      <c r="W141" s="55"/>
      <c r="X141" s="69"/>
      <c r="Y141" s="56"/>
      <c r="Z141" s="55"/>
      <c r="AA141" s="69"/>
      <c r="AB141" s="57">
        <f t="shared" si="8"/>
        <v>0</v>
      </c>
      <c r="AC141" s="58">
        <f t="shared" si="8"/>
        <v>0</v>
      </c>
      <c r="AD141" s="59">
        <f t="shared" si="7"/>
        <v>0</v>
      </c>
      <c r="AE141" s="60">
        <f t="shared" si="6"/>
        <v>0</v>
      </c>
    </row>
    <row r="142" spans="1:31" x14ac:dyDescent="0.25">
      <c r="A142" s="67">
        <v>138</v>
      </c>
      <c r="B142" s="68"/>
      <c r="C142" s="67"/>
      <c r="D142" s="67"/>
      <c r="E142" s="68"/>
      <c r="F142" s="68"/>
      <c r="G142" s="72"/>
      <c r="H142" s="72"/>
      <c r="I142" s="72"/>
      <c r="J142" s="54"/>
      <c r="K142" s="55"/>
      <c r="L142" s="69"/>
      <c r="M142" s="56"/>
      <c r="N142" s="55"/>
      <c r="O142" s="69"/>
      <c r="P142" s="54"/>
      <c r="Q142" s="55"/>
      <c r="R142" s="69"/>
      <c r="S142" s="56"/>
      <c r="T142" s="55"/>
      <c r="U142" s="69"/>
      <c r="V142" s="54"/>
      <c r="W142" s="55"/>
      <c r="X142" s="69"/>
      <c r="Y142" s="56"/>
      <c r="Z142" s="55"/>
      <c r="AA142" s="69"/>
      <c r="AB142" s="57">
        <f t="shared" si="8"/>
        <v>0</v>
      </c>
      <c r="AC142" s="58">
        <f t="shared" si="8"/>
        <v>0</v>
      </c>
      <c r="AD142" s="59">
        <f t="shared" si="7"/>
        <v>0</v>
      </c>
      <c r="AE142" s="60">
        <f t="shared" si="6"/>
        <v>0</v>
      </c>
    </row>
    <row r="143" spans="1:31" x14ac:dyDescent="0.25">
      <c r="A143" s="67">
        <v>139</v>
      </c>
      <c r="B143" s="68"/>
      <c r="C143" s="67"/>
      <c r="D143" s="67"/>
      <c r="E143" s="68"/>
      <c r="F143" s="68"/>
      <c r="G143" s="72"/>
      <c r="H143" s="72"/>
      <c r="I143" s="72"/>
      <c r="J143" s="54"/>
      <c r="K143" s="55"/>
      <c r="L143" s="69"/>
      <c r="M143" s="56"/>
      <c r="N143" s="55"/>
      <c r="O143" s="69"/>
      <c r="P143" s="54"/>
      <c r="Q143" s="55"/>
      <c r="R143" s="69"/>
      <c r="S143" s="56"/>
      <c r="T143" s="55"/>
      <c r="U143" s="69"/>
      <c r="V143" s="54"/>
      <c r="W143" s="55"/>
      <c r="X143" s="69"/>
      <c r="Y143" s="56"/>
      <c r="Z143" s="55"/>
      <c r="AA143" s="69"/>
      <c r="AB143" s="57">
        <f t="shared" si="8"/>
        <v>0</v>
      </c>
      <c r="AC143" s="58">
        <f t="shared" si="8"/>
        <v>0</v>
      </c>
      <c r="AD143" s="59">
        <f t="shared" si="7"/>
        <v>0</v>
      </c>
      <c r="AE143" s="60">
        <f t="shared" si="6"/>
        <v>0</v>
      </c>
    </row>
    <row r="144" spans="1:31" x14ac:dyDescent="0.25">
      <c r="A144" s="67">
        <v>140</v>
      </c>
      <c r="B144" s="68"/>
      <c r="C144" s="67"/>
      <c r="D144" s="67"/>
      <c r="E144" s="68"/>
      <c r="F144" s="68"/>
      <c r="G144" s="72"/>
      <c r="H144" s="72"/>
      <c r="I144" s="72"/>
      <c r="J144" s="54"/>
      <c r="K144" s="55"/>
      <c r="L144" s="69"/>
      <c r="M144" s="56"/>
      <c r="N144" s="55"/>
      <c r="O144" s="69"/>
      <c r="P144" s="54"/>
      <c r="Q144" s="55"/>
      <c r="R144" s="69"/>
      <c r="S144" s="56"/>
      <c r="T144" s="55"/>
      <c r="U144" s="69"/>
      <c r="V144" s="54"/>
      <c r="W144" s="55"/>
      <c r="X144" s="69"/>
      <c r="Y144" s="56"/>
      <c r="Z144" s="55"/>
      <c r="AA144" s="69"/>
      <c r="AB144" s="57">
        <f t="shared" si="8"/>
        <v>0</v>
      </c>
      <c r="AC144" s="58">
        <f t="shared" si="8"/>
        <v>0</v>
      </c>
      <c r="AD144" s="59">
        <f t="shared" si="7"/>
        <v>0</v>
      </c>
      <c r="AE144" s="60">
        <f t="shared" si="6"/>
        <v>0</v>
      </c>
    </row>
    <row r="145" spans="1:31" x14ac:dyDescent="0.25">
      <c r="A145" s="67">
        <v>141</v>
      </c>
      <c r="B145" s="68"/>
      <c r="C145" s="67"/>
      <c r="D145" s="67"/>
      <c r="E145" s="68"/>
      <c r="F145" s="68"/>
      <c r="G145" s="72"/>
      <c r="H145" s="72"/>
      <c r="I145" s="72"/>
      <c r="J145" s="54"/>
      <c r="K145" s="55"/>
      <c r="L145" s="69"/>
      <c r="M145" s="56"/>
      <c r="N145" s="55"/>
      <c r="O145" s="69"/>
      <c r="P145" s="54"/>
      <c r="Q145" s="55"/>
      <c r="R145" s="69"/>
      <c r="S145" s="56"/>
      <c r="T145" s="55"/>
      <c r="U145" s="69"/>
      <c r="V145" s="54"/>
      <c r="W145" s="55"/>
      <c r="X145" s="69"/>
      <c r="Y145" s="56"/>
      <c r="Z145" s="55"/>
      <c r="AA145" s="69"/>
      <c r="AB145" s="57">
        <f t="shared" si="8"/>
        <v>0</v>
      </c>
      <c r="AC145" s="58">
        <f t="shared" si="8"/>
        <v>0</v>
      </c>
      <c r="AD145" s="59">
        <f t="shared" si="7"/>
        <v>0</v>
      </c>
      <c r="AE145" s="60">
        <f t="shared" si="6"/>
        <v>0</v>
      </c>
    </row>
    <row r="146" spans="1:31" x14ac:dyDescent="0.25">
      <c r="A146" s="67">
        <v>142</v>
      </c>
      <c r="B146" s="68"/>
      <c r="C146" s="67"/>
      <c r="D146" s="67"/>
      <c r="E146" s="68"/>
      <c r="F146" s="68"/>
      <c r="G146" s="72"/>
      <c r="H146" s="72"/>
      <c r="I146" s="72"/>
      <c r="J146" s="54"/>
      <c r="K146" s="55"/>
      <c r="L146" s="69"/>
      <c r="M146" s="56"/>
      <c r="N146" s="55"/>
      <c r="O146" s="69"/>
      <c r="P146" s="54"/>
      <c r="Q146" s="55"/>
      <c r="R146" s="69"/>
      <c r="S146" s="56"/>
      <c r="T146" s="55"/>
      <c r="U146" s="69"/>
      <c r="V146" s="54"/>
      <c r="W146" s="55"/>
      <c r="X146" s="69"/>
      <c r="Y146" s="56"/>
      <c r="Z146" s="55"/>
      <c r="AA146" s="69"/>
      <c r="AB146" s="57">
        <f t="shared" si="8"/>
        <v>0</v>
      </c>
      <c r="AC146" s="58">
        <f t="shared" si="8"/>
        <v>0</v>
      </c>
      <c r="AD146" s="59">
        <f t="shared" si="7"/>
        <v>0</v>
      </c>
      <c r="AE146" s="60">
        <f t="shared" si="6"/>
        <v>0</v>
      </c>
    </row>
    <row r="147" spans="1:31" x14ac:dyDescent="0.25">
      <c r="A147" s="67">
        <v>143</v>
      </c>
      <c r="B147" s="68"/>
      <c r="C147" s="67"/>
      <c r="D147" s="67"/>
      <c r="E147" s="68"/>
      <c r="F147" s="68"/>
      <c r="G147" s="72"/>
      <c r="H147" s="72"/>
      <c r="I147" s="72"/>
      <c r="J147" s="54"/>
      <c r="K147" s="55"/>
      <c r="L147" s="69"/>
      <c r="M147" s="56"/>
      <c r="N147" s="55"/>
      <c r="O147" s="69"/>
      <c r="P147" s="54"/>
      <c r="Q147" s="55"/>
      <c r="R147" s="69"/>
      <c r="S147" s="56"/>
      <c r="T147" s="55"/>
      <c r="U147" s="69"/>
      <c r="V147" s="54"/>
      <c r="W147" s="55"/>
      <c r="X147" s="69"/>
      <c r="Y147" s="56"/>
      <c r="Z147" s="55"/>
      <c r="AA147" s="69"/>
      <c r="AB147" s="57">
        <f t="shared" si="8"/>
        <v>0</v>
      </c>
      <c r="AC147" s="58">
        <f t="shared" si="8"/>
        <v>0</v>
      </c>
      <c r="AD147" s="59">
        <f t="shared" si="7"/>
        <v>0</v>
      </c>
      <c r="AE147" s="60">
        <f t="shared" si="6"/>
        <v>0</v>
      </c>
    </row>
    <row r="148" spans="1:31" x14ac:dyDescent="0.25">
      <c r="A148" s="67">
        <v>144</v>
      </c>
      <c r="B148" s="68"/>
      <c r="C148" s="67"/>
      <c r="D148" s="67"/>
      <c r="E148" s="68"/>
      <c r="F148" s="68"/>
      <c r="G148" s="72"/>
      <c r="H148" s="72"/>
      <c r="I148" s="72"/>
      <c r="J148" s="54"/>
      <c r="K148" s="55"/>
      <c r="L148" s="69"/>
      <c r="M148" s="56"/>
      <c r="N148" s="55"/>
      <c r="O148" s="69"/>
      <c r="P148" s="54"/>
      <c r="Q148" s="55"/>
      <c r="R148" s="69"/>
      <c r="S148" s="56"/>
      <c r="T148" s="55"/>
      <c r="U148" s="69"/>
      <c r="V148" s="54"/>
      <c r="W148" s="55"/>
      <c r="X148" s="69"/>
      <c r="Y148" s="56"/>
      <c r="Z148" s="55"/>
      <c r="AA148" s="69"/>
      <c r="AB148" s="57">
        <f t="shared" si="8"/>
        <v>0</v>
      </c>
      <c r="AC148" s="58">
        <f t="shared" si="8"/>
        <v>0</v>
      </c>
      <c r="AD148" s="59">
        <f t="shared" si="7"/>
        <v>0</v>
      </c>
      <c r="AE148" s="60">
        <f t="shared" si="6"/>
        <v>0</v>
      </c>
    </row>
    <row r="149" spans="1:31" x14ac:dyDescent="0.25">
      <c r="A149" s="67">
        <v>145</v>
      </c>
      <c r="B149" s="68"/>
      <c r="C149" s="67"/>
      <c r="D149" s="67"/>
      <c r="E149" s="68"/>
      <c r="F149" s="68"/>
      <c r="G149" s="72"/>
      <c r="H149" s="72"/>
      <c r="I149" s="72"/>
      <c r="J149" s="54"/>
      <c r="K149" s="55"/>
      <c r="L149" s="69"/>
      <c r="M149" s="56"/>
      <c r="N149" s="55"/>
      <c r="O149" s="69"/>
      <c r="P149" s="54"/>
      <c r="Q149" s="55"/>
      <c r="R149" s="69"/>
      <c r="S149" s="56"/>
      <c r="T149" s="55"/>
      <c r="U149" s="69"/>
      <c r="V149" s="54"/>
      <c r="W149" s="55"/>
      <c r="X149" s="69"/>
      <c r="Y149" s="56"/>
      <c r="Z149" s="55"/>
      <c r="AA149" s="69"/>
      <c r="AB149" s="57">
        <f t="shared" si="8"/>
        <v>0</v>
      </c>
      <c r="AC149" s="58">
        <f t="shared" si="8"/>
        <v>0</v>
      </c>
      <c r="AD149" s="59">
        <f t="shared" si="7"/>
        <v>0</v>
      </c>
      <c r="AE149" s="60">
        <f t="shared" si="6"/>
        <v>0</v>
      </c>
    </row>
    <row r="150" spans="1:31" x14ac:dyDescent="0.25">
      <c r="A150" s="67">
        <v>146</v>
      </c>
      <c r="B150" s="68"/>
      <c r="C150" s="67"/>
      <c r="D150" s="67"/>
      <c r="E150" s="68"/>
      <c r="F150" s="68"/>
      <c r="G150" s="72"/>
      <c r="H150" s="72"/>
      <c r="I150" s="72"/>
      <c r="J150" s="54"/>
      <c r="K150" s="55"/>
      <c r="L150" s="69"/>
      <c r="M150" s="56"/>
      <c r="N150" s="55"/>
      <c r="O150" s="69"/>
      <c r="P150" s="54"/>
      <c r="Q150" s="55"/>
      <c r="R150" s="69"/>
      <c r="S150" s="56"/>
      <c r="T150" s="55"/>
      <c r="U150" s="69"/>
      <c r="V150" s="54"/>
      <c r="W150" s="55"/>
      <c r="X150" s="69"/>
      <c r="Y150" s="56"/>
      <c r="Z150" s="55"/>
      <c r="AA150" s="69"/>
      <c r="AB150" s="57">
        <f t="shared" si="8"/>
        <v>0</v>
      </c>
      <c r="AC150" s="58">
        <f t="shared" si="8"/>
        <v>0</v>
      </c>
      <c r="AD150" s="59">
        <f t="shared" si="7"/>
        <v>0</v>
      </c>
      <c r="AE150" s="60">
        <f t="shared" si="6"/>
        <v>0</v>
      </c>
    </row>
  </sheetData>
  <mergeCells count="28">
    <mergeCell ref="Z3:AA3"/>
    <mergeCell ref="A1:F1"/>
    <mergeCell ref="Q3:R3"/>
    <mergeCell ref="S3:S4"/>
    <mergeCell ref="T3:U3"/>
    <mergeCell ref="V3:V4"/>
    <mergeCell ref="W3:X3"/>
    <mergeCell ref="Y3:Y4"/>
    <mergeCell ref="G1:AE1"/>
    <mergeCell ref="V2:X2"/>
    <mergeCell ref="Y2:AA2"/>
    <mergeCell ref="AB2:AB4"/>
    <mergeCell ref="AC2:AC4"/>
    <mergeCell ref="AD2:AD4"/>
    <mergeCell ref="AE2:AE4"/>
    <mergeCell ref="A3:A4"/>
    <mergeCell ref="S2:U2"/>
    <mergeCell ref="P3:P4"/>
    <mergeCell ref="A2:F2"/>
    <mergeCell ref="G2:I3"/>
    <mergeCell ref="J2:L2"/>
    <mergeCell ref="M2:O2"/>
    <mergeCell ref="P2:R2"/>
    <mergeCell ref="B3:F3"/>
    <mergeCell ref="J3:J4"/>
    <mergeCell ref="K3:L3"/>
    <mergeCell ref="M3:M4"/>
    <mergeCell ref="N3:O3"/>
  </mergeCells>
  <hyperlinks>
    <hyperlink ref="A1:F1" location="ANASAYFA!A1" display="ANASAYFA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3"/>
  <sheetViews>
    <sheetView workbookViewId="0">
      <pane xSplit="6" ySplit="4" topLeftCell="G74" activePane="bottomRight" state="frozen"/>
      <selection pane="topRight" activeCell="F1" sqref="F1"/>
      <selection pane="bottomLeft" activeCell="A5" sqref="A5"/>
      <selection pane="bottomRight" activeCell="C81" sqref="C81"/>
    </sheetView>
  </sheetViews>
  <sheetFormatPr defaultRowHeight="21" x14ac:dyDescent="0.35"/>
  <cols>
    <col min="1" max="1" width="9.140625" style="66"/>
    <col min="2" max="2" width="18.7109375" style="66" customWidth="1"/>
    <col min="3" max="3" width="13.140625" style="66" bestFit="1" customWidth="1"/>
    <col min="4" max="4" width="13.140625" style="66" customWidth="1"/>
    <col min="5" max="6" width="15.28515625" style="66" customWidth="1"/>
    <col min="7" max="9" width="16.42578125" style="25" customWidth="1"/>
    <col min="10" max="10" width="20.7109375" style="62" customWidth="1"/>
    <col min="11" max="12" width="11.28515625" style="62" customWidth="1"/>
    <col min="13" max="13" width="20.7109375" style="62" customWidth="1"/>
    <col min="14" max="15" width="11.28515625" style="62" customWidth="1"/>
    <col min="16" max="16" width="20.7109375" style="62" customWidth="1"/>
    <col min="17" max="18" width="11.28515625" style="62" customWidth="1"/>
    <col min="19" max="19" width="22" style="62" customWidth="1"/>
    <col min="20" max="21" width="11.28515625" style="62" customWidth="1"/>
    <col min="22" max="22" width="20.7109375" style="62" customWidth="1"/>
    <col min="23" max="24" width="11.28515625" style="62" customWidth="1"/>
    <col min="25" max="25" width="20.7109375" style="62" customWidth="1"/>
    <col min="26" max="27" width="11.28515625" style="62" customWidth="1"/>
    <col min="28" max="28" width="22.28515625" style="63" customWidth="1"/>
    <col min="29" max="30" width="21.28515625" style="63" customWidth="1"/>
    <col min="31" max="31" width="19.140625" style="64" customWidth="1"/>
  </cols>
  <sheetData>
    <row r="1" spans="1:31" ht="75.75" customHeight="1" x14ac:dyDescent="0.25">
      <c r="A1" s="293" t="s">
        <v>289</v>
      </c>
      <c r="B1" s="293"/>
      <c r="C1" s="293"/>
      <c r="D1" s="293"/>
      <c r="E1" s="293"/>
      <c r="F1" s="294"/>
      <c r="G1" s="295" t="s">
        <v>24</v>
      </c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7"/>
    </row>
    <row r="2" spans="1:31" ht="34.5" customHeight="1" x14ac:dyDescent="0.25">
      <c r="A2" s="276"/>
      <c r="B2" s="276"/>
      <c r="C2" s="276"/>
      <c r="D2" s="276"/>
      <c r="E2" s="276"/>
      <c r="F2" s="276"/>
      <c r="G2" s="277" t="s">
        <v>17</v>
      </c>
      <c r="H2" s="278"/>
      <c r="I2" s="279"/>
      <c r="J2" s="283" t="s">
        <v>2</v>
      </c>
      <c r="K2" s="284"/>
      <c r="L2" s="285"/>
      <c r="M2" s="271" t="s">
        <v>3</v>
      </c>
      <c r="N2" s="272"/>
      <c r="O2" s="273"/>
      <c r="P2" s="283" t="s">
        <v>10</v>
      </c>
      <c r="Q2" s="284"/>
      <c r="R2" s="285"/>
      <c r="S2" s="271" t="s">
        <v>25</v>
      </c>
      <c r="T2" s="272"/>
      <c r="U2" s="273"/>
      <c r="V2" s="283" t="s">
        <v>4</v>
      </c>
      <c r="W2" s="284"/>
      <c r="X2" s="285"/>
      <c r="Y2" s="271" t="s">
        <v>23</v>
      </c>
      <c r="Z2" s="272"/>
      <c r="AA2" s="273"/>
      <c r="AB2" s="298" t="s">
        <v>26</v>
      </c>
      <c r="AC2" s="301" t="s">
        <v>277</v>
      </c>
      <c r="AD2" s="304" t="s">
        <v>278</v>
      </c>
      <c r="AE2" s="307" t="s">
        <v>279</v>
      </c>
    </row>
    <row r="3" spans="1:31" ht="21" customHeight="1" x14ac:dyDescent="0.25">
      <c r="A3" s="286" t="s">
        <v>5</v>
      </c>
      <c r="B3" s="286" t="s">
        <v>1</v>
      </c>
      <c r="C3" s="286"/>
      <c r="D3" s="286"/>
      <c r="E3" s="286"/>
      <c r="F3" s="286"/>
      <c r="G3" s="280"/>
      <c r="H3" s="281"/>
      <c r="I3" s="282"/>
      <c r="J3" s="274" t="s">
        <v>27</v>
      </c>
      <c r="K3" s="287" t="s">
        <v>28</v>
      </c>
      <c r="L3" s="288"/>
      <c r="M3" s="289" t="s">
        <v>27</v>
      </c>
      <c r="N3" s="291" t="s">
        <v>28</v>
      </c>
      <c r="O3" s="292"/>
      <c r="P3" s="274" t="s">
        <v>27</v>
      </c>
      <c r="Q3" s="287" t="s">
        <v>28</v>
      </c>
      <c r="R3" s="288"/>
      <c r="S3" s="289" t="s">
        <v>27</v>
      </c>
      <c r="T3" s="291" t="s">
        <v>28</v>
      </c>
      <c r="U3" s="292"/>
      <c r="V3" s="274" t="s">
        <v>27</v>
      </c>
      <c r="W3" s="287" t="s">
        <v>28</v>
      </c>
      <c r="X3" s="288"/>
      <c r="Y3" s="289" t="s">
        <v>27</v>
      </c>
      <c r="Z3" s="291" t="s">
        <v>28</v>
      </c>
      <c r="AA3" s="292"/>
      <c r="AB3" s="299"/>
      <c r="AC3" s="302"/>
      <c r="AD3" s="305"/>
      <c r="AE3" s="308"/>
    </row>
    <row r="4" spans="1:31" ht="31.5" x14ac:dyDescent="0.25">
      <c r="A4" s="286"/>
      <c r="B4" s="70" t="s">
        <v>0</v>
      </c>
      <c r="C4" s="70" t="s">
        <v>13</v>
      </c>
      <c r="D4" s="171"/>
      <c r="E4" s="70" t="s">
        <v>11</v>
      </c>
      <c r="F4" s="70" t="s">
        <v>12</v>
      </c>
      <c r="G4" s="65" t="s">
        <v>14</v>
      </c>
      <c r="H4" s="65" t="s">
        <v>15</v>
      </c>
      <c r="I4" s="65" t="s">
        <v>16</v>
      </c>
      <c r="J4" s="275"/>
      <c r="K4" s="51" t="s">
        <v>29</v>
      </c>
      <c r="L4" s="52" t="s">
        <v>30</v>
      </c>
      <c r="M4" s="290"/>
      <c r="N4" s="53" t="s">
        <v>29</v>
      </c>
      <c r="O4" s="53" t="s">
        <v>30</v>
      </c>
      <c r="P4" s="275"/>
      <c r="Q4" s="52" t="s">
        <v>29</v>
      </c>
      <c r="R4" s="52" t="s">
        <v>30</v>
      </c>
      <c r="S4" s="290"/>
      <c r="T4" s="53" t="s">
        <v>29</v>
      </c>
      <c r="U4" s="53" t="s">
        <v>30</v>
      </c>
      <c r="V4" s="275"/>
      <c r="W4" s="52" t="s">
        <v>29</v>
      </c>
      <c r="X4" s="52" t="s">
        <v>30</v>
      </c>
      <c r="Y4" s="290"/>
      <c r="Z4" s="53" t="s">
        <v>29</v>
      </c>
      <c r="AA4" s="53" t="s">
        <v>30</v>
      </c>
      <c r="AB4" s="300"/>
      <c r="AC4" s="303"/>
      <c r="AD4" s="306"/>
      <c r="AE4" s="309"/>
    </row>
    <row r="5" spans="1:31" x14ac:dyDescent="0.25">
      <c r="A5" s="67">
        <v>1</v>
      </c>
      <c r="B5" s="68" t="s">
        <v>226</v>
      </c>
      <c r="C5" s="67" t="s">
        <v>36</v>
      </c>
      <c r="D5" s="67">
        <v>30</v>
      </c>
      <c r="E5" s="68" t="s">
        <v>161</v>
      </c>
      <c r="F5" s="68" t="s">
        <v>788</v>
      </c>
      <c r="G5" s="72">
        <v>79.72</v>
      </c>
      <c r="H5" s="72">
        <v>84.12</v>
      </c>
      <c r="I5" s="72">
        <v>0</v>
      </c>
      <c r="J5" s="54"/>
      <c r="K5" s="55">
        <v>75</v>
      </c>
      <c r="L5" s="69"/>
      <c r="M5" s="56"/>
      <c r="N5" s="55">
        <v>45</v>
      </c>
      <c r="O5" s="69"/>
      <c r="P5" s="54"/>
      <c r="Q5" s="55">
        <v>55</v>
      </c>
      <c r="R5" s="69"/>
      <c r="S5" s="56"/>
      <c r="T5" s="55">
        <v>65</v>
      </c>
      <c r="U5" s="69"/>
      <c r="V5" s="54"/>
      <c r="W5" s="55">
        <v>55</v>
      </c>
      <c r="X5" s="69"/>
      <c r="Y5" s="56"/>
      <c r="Z5" s="55">
        <v>100</v>
      </c>
      <c r="AA5" s="69"/>
      <c r="AB5" s="57">
        <f t="shared" ref="AB5:AC49" si="0">(((K5*4)+(N5*4)+(Q5*4)+(T5*2)+(W5*2)+(Z5*2))/18)/100*700</f>
        <v>443.33333333333331</v>
      </c>
      <c r="AC5" s="58">
        <f t="shared" si="0"/>
        <v>0</v>
      </c>
      <c r="AD5" s="59">
        <f t="shared" ref="AD5:AD33" si="1">IF(AC5=0,AB5,(AB5+AC5)/2)</f>
        <v>443.33333333333331</v>
      </c>
      <c r="AE5" s="60">
        <f t="shared" ref="AE5:AE32" si="2">(G5+H5+I5+AD5)/2</f>
        <v>303.58666666666664</v>
      </c>
    </row>
    <row r="6" spans="1:31" x14ac:dyDescent="0.25">
      <c r="A6" s="67">
        <v>2</v>
      </c>
      <c r="B6" s="68" t="s">
        <v>226</v>
      </c>
      <c r="C6" s="67" t="s">
        <v>36</v>
      </c>
      <c r="D6" s="67">
        <v>50</v>
      </c>
      <c r="E6" s="68" t="s">
        <v>789</v>
      </c>
      <c r="F6" s="68" t="s">
        <v>790</v>
      </c>
      <c r="G6" s="72">
        <v>80</v>
      </c>
      <c r="H6" s="72">
        <v>84.43</v>
      </c>
      <c r="I6" s="72">
        <v>0</v>
      </c>
      <c r="J6" s="54"/>
      <c r="K6" s="55">
        <v>85</v>
      </c>
      <c r="L6" s="69"/>
      <c r="M6" s="56"/>
      <c r="N6" s="55">
        <v>35</v>
      </c>
      <c r="O6" s="69"/>
      <c r="P6" s="54"/>
      <c r="Q6" s="55">
        <v>80</v>
      </c>
      <c r="R6" s="69"/>
      <c r="S6" s="56"/>
      <c r="T6" s="55">
        <v>85</v>
      </c>
      <c r="U6" s="69"/>
      <c r="V6" s="54"/>
      <c r="W6" s="55">
        <v>65</v>
      </c>
      <c r="X6" s="69"/>
      <c r="Y6" s="56"/>
      <c r="Z6" s="55">
        <v>100</v>
      </c>
      <c r="AA6" s="69"/>
      <c r="AB6" s="57">
        <f t="shared" si="0"/>
        <v>505.5555555555556</v>
      </c>
      <c r="AC6" s="58">
        <f t="shared" si="0"/>
        <v>0</v>
      </c>
      <c r="AD6" s="59">
        <f t="shared" si="1"/>
        <v>505.5555555555556</v>
      </c>
      <c r="AE6" s="60">
        <f t="shared" si="2"/>
        <v>334.9927777777778</v>
      </c>
    </row>
    <row r="7" spans="1:31" x14ac:dyDescent="0.25">
      <c r="A7" s="67">
        <v>3</v>
      </c>
      <c r="B7" s="68" t="s">
        <v>226</v>
      </c>
      <c r="C7" s="67" t="s">
        <v>36</v>
      </c>
      <c r="D7" s="67">
        <v>68</v>
      </c>
      <c r="E7" s="68" t="s">
        <v>88</v>
      </c>
      <c r="F7" s="68" t="s">
        <v>216</v>
      </c>
      <c r="G7" s="72">
        <v>65.55</v>
      </c>
      <c r="H7" s="72">
        <v>71.650000000000006</v>
      </c>
      <c r="I7" s="72">
        <v>0</v>
      </c>
      <c r="J7" s="54"/>
      <c r="K7" s="55">
        <v>50</v>
      </c>
      <c r="L7" s="69"/>
      <c r="M7" s="56"/>
      <c r="N7" s="55">
        <v>35</v>
      </c>
      <c r="O7" s="69"/>
      <c r="P7" s="54"/>
      <c r="Q7" s="55">
        <v>75</v>
      </c>
      <c r="R7" s="69"/>
      <c r="S7" s="56"/>
      <c r="T7" s="55">
        <v>35</v>
      </c>
      <c r="U7" s="69"/>
      <c r="V7" s="54"/>
      <c r="W7" s="55">
        <v>75</v>
      </c>
      <c r="X7" s="69"/>
      <c r="Y7" s="56"/>
      <c r="Z7" s="55">
        <v>80</v>
      </c>
      <c r="AA7" s="69"/>
      <c r="AB7" s="57">
        <f t="shared" si="0"/>
        <v>396.66666666666663</v>
      </c>
      <c r="AC7" s="58">
        <f t="shared" si="0"/>
        <v>0</v>
      </c>
      <c r="AD7" s="59">
        <f t="shared" si="1"/>
        <v>396.66666666666663</v>
      </c>
      <c r="AE7" s="60">
        <f t="shared" si="2"/>
        <v>266.93333333333328</v>
      </c>
    </row>
    <row r="8" spans="1:31" x14ac:dyDescent="0.25">
      <c r="A8" s="67">
        <v>4</v>
      </c>
      <c r="B8" s="68" t="s">
        <v>226</v>
      </c>
      <c r="C8" s="67" t="s">
        <v>36</v>
      </c>
      <c r="D8" s="67">
        <v>82</v>
      </c>
      <c r="E8" s="68" t="s">
        <v>167</v>
      </c>
      <c r="F8" s="68" t="s">
        <v>231</v>
      </c>
      <c r="G8" s="72">
        <v>82.82</v>
      </c>
      <c r="H8" s="72">
        <v>87.07</v>
      </c>
      <c r="I8" s="72">
        <v>0</v>
      </c>
      <c r="J8" s="54"/>
      <c r="K8" s="55">
        <v>80</v>
      </c>
      <c r="L8" s="69"/>
      <c r="M8" s="56"/>
      <c r="N8" s="55">
        <v>65</v>
      </c>
      <c r="O8" s="69"/>
      <c r="P8" s="54"/>
      <c r="Q8" s="55">
        <v>70</v>
      </c>
      <c r="R8" s="69"/>
      <c r="S8" s="56"/>
      <c r="T8" s="55">
        <v>80</v>
      </c>
      <c r="U8" s="69"/>
      <c r="V8" s="54"/>
      <c r="W8" s="55">
        <v>80</v>
      </c>
      <c r="X8" s="69"/>
      <c r="Y8" s="56"/>
      <c r="Z8" s="55">
        <v>95</v>
      </c>
      <c r="AA8" s="69"/>
      <c r="AB8" s="57">
        <f t="shared" si="0"/>
        <v>532.77777777777783</v>
      </c>
      <c r="AC8" s="58">
        <f t="shared" si="0"/>
        <v>0</v>
      </c>
      <c r="AD8" s="59">
        <f t="shared" si="1"/>
        <v>532.77777777777783</v>
      </c>
      <c r="AE8" s="60">
        <f t="shared" si="2"/>
        <v>351.33388888888891</v>
      </c>
    </row>
    <row r="9" spans="1:31" x14ac:dyDescent="0.25">
      <c r="A9" s="67">
        <v>5</v>
      </c>
      <c r="B9" s="68" t="s">
        <v>226</v>
      </c>
      <c r="C9" s="67" t="s">
        <v>36</v>
      </c>
      <c r="D9" s="67">
        <v>133</v>
      </c>
      <c r="E9" s="68" t="s">
        <v>791</v>
      </c>
      <c r="F9" s="68" t="s">
        <v>201</v>
      </c>
      <c r="G9" s="72">
        <v>76.64</v>
      </c>
      <c r="H9" s="72">
        <v>85.47</v>
      </c>
      <c r="I9" s="72">
        <v>0</v>
      </c>
      <c r="J9" s="54"/>
      <c r="K9" s="55">
        <v>60</v>
      </c>
      <c r="L9" s="69"/>
      <c r="M9" s="56"/>
      <c r="N9" s="55">
        <v>45</v>
      </c>
      <c r="O9" s="69"/>
      <c r="P9" s="54"/>
      <c r="Q9" s="55">
        <v>80</v>
      </c>
      <c r="R9" s="69"/>
      <c r="S9" s="56"/>
      <c r="T9" s="55">
        <v>80</v>
      </c>
      <c r="U9" s="69"/>
      <c r="V9" s="54"/>
      <c r="W9" s="55">
        <v>75</v>
      </c>
      <c r="X9" s="69"/>
      <c r="Y9" s="56"/>
      <c r="Z9" s="55">
        <v>100</v>
      </c>
      <c r="AA9" s="69"/>
      <c r="AB9" s="57">
        <f t="shared" si="0"/>
        <v>486.11111111111109</v>
      </c>
      <c r="AC9" s="58">
        <f t="shared" si="0"/>
        <v>0</v>
      </c>
      <c r="AD9" s="59">
        <f t="shared" si="1"/>
        <v>486.11111111111109</v>
      </c>
      <c r="AE9" s="60">
        <f t="shared" si="2"/>
        <v>324.11055555555555</v>
      </c>
    </row>
    <row r="10" spans="1:31" x14ac:dyDescent="0.25">
      <c r="A10" s="67">
        <v>6</v>
      </c>
      <c r="B10" s="68" t="s">
        <v>226</v>
      </c>
      <c r="C10" s="67" t="s">
        <v>36</v>
      </c>
      <c r="D10" s="67">
        <v>162</v>
      </c>
      <c r="E10" s="68" t="s">
        <v>73</v>
      </c>
      <c r="F10" s="68" t="s">
        <v>792</v>
      </c>
      <c r="G10" s="72">
        <v>68.010000000000005</v>
      </c>
      <c r="H10" s="72">
        <v>67.09</v>
      </c>
      <c r="I10" s="72">
        <v>0</v>
      </c>
      <c r="J10" s="54"/>
      <c r="K10" s="55">
        <v>65</v>
      </c>
      <c r="L10" s="69"/>
      <c r="M10" s="56"/>
      <c r="N10" s="55">
        <v>35</v>
      </c>
      <c r="O10" s="69"/>
      <c r="P10" s="54"/>
      <c r="Q10" s="55">
        <v>70</v>
      </c>
      <c r="R10" s="69"/>
      <c r="S10" s="56"/>
      <c r="T10" s="55">
        <v>85</v>
      </c>
      <c r="U10" s="69"/>
      <c r="V10" s="54"/>
      <c r="W10" s="55">
        <v>35</v>
      </c>
      <c r="X10" s="69"/>
      <c r="Y10" s="56"/>
      <c r="Z10" s="55">
        <v>100</v>
      </c>
      <c r="AA10" s="69"/>
      <c r="AB10" s="57">
        <f t="shared" si="0"/>
        <v>435.55555555555554</v>
      </c>
      <c r="AC10" s="58">
        <f t="shared" si="0"/>
        <v>0</v>
      </c>
      <c r="AD10" s="59">
        <f t="shared" si="1"/>
        <v>435.55555555555554</v>
      </c>
      <c r="AE10" s="60">
        <f t="shared" si="2"/>
        <v>285.32777777777778</v>
      </c>
    </row>
    <row r="11" spans="1:31" x14ac:dyDescent="0.25">
      <c r="A11" s="67">
        <v>7</v>
      </c>
      <c r="B11" s="68" t="s">
        <v>226</v>
      </c>
      <c r="C11" s="67" t="s">
        <v>36</v>
      </c>
      <c r="D11" s="67">
        <v>165</v>
      </c>
      <c r="E11" s="68" t="s">
        <v>793</v>
      </c>
      <c r="F11" s="68" t="s">
        <v>138</v>
      </c>
      <c r="G11" s="72">
        <v>67.08</v>
      </c>
      <c r="H11" s="72">
        <v>78.5</v>
      </c>
      <c r="I11" s="72">
        <v>0</v>
      </c>
      <c r="J11" s="54"/>
      <c r="K11" s="55">
        <v>35</v>
      </c>
      <c r="L11" s="69"/>
      <c r="M11" s="56"/>
      <c r="N11" s="55">
        <v>30</v>
      </c>
      <c r="O11" s="69"/>
      <c r="P11" s="54"/>
      <c r="Q11" s="55">
        <v>70</v>
      </c>
      <c r="R11" s="69"/>
      <c r="S11" s="56"/>
      <c r="T11" s="55">
        <v>75</v>
      </c>
      <c r="U11" s="69"/>
      <c r="V11" s="54"/>
      <c r="W11" s="55">
        <v>70</v>
      </c>
      <c r="X11" s="69"/>
      <c r="Y11" s="56"/>
      <c r="Z11" s="55">
        <v>65</v>
      </c>
      <c r="AA11" s="69"/>
      <c r="AB11" s="57">
        <f t="shared" si="0"/>
        <v>373.33333333333331</v>
      </c>
      <c r="AC11" s="58">
        <f t="shared" si="0"/>
        <v>0</v>
      </c>
      <c r="AD11" s="59">
        <f t="shared" si="1"/>
        <v>373.33333333333331</v>
      </c>
      <c r="AE11" s="60">
        <f t="shared" si="2"/>
        <v>259.45666666666665</v>
      </c>
    </row>
    <row r="12" spans="1:31" x14ac:dyDescent="0.25">
      <c r="A12" s="67">
        <v>8</v>
      </c>
      <c r="B12" s="68" t="s">
        <v>226</v>
      </c>
      <c r="C12" s="67" t="s">
        <v>36</v>
      </c>
      <c r="D12" s="67">
        <v>190</v>
      </c>
      <c r="E12" s="68" t="s">
        <v>794</v>
      </c>
      <c r="F12" s="68" t="s">
        <v>795</v>
      </c>
      <c r="G12" s="72">
        <v>66.760000000000005</v>
      </c>
      <c r="H12" s="72">
        <v>70.28</v>
      </c>
      <c r="I12" s="72">
        <v>0</v>
      </c>
      <c r="J12" s="54"/>
      <c r="K12" s="55">
        <v>65</v>
      </c>
      <c r="L12" s="69"/>
      <c r="M12" s="56"/>
      <c r="N12" s="55">
        <v>40</v>
      </c>
      <c r="O12" s="69"/>
      <c r="P12" s="54"/>
      <c r="Q12" s="55">
        <v>50</v>
      </c>
      <c r="R12" s="69"/>
      <c r="S12" s="56"/>
      <c r="T12" s="55">
        <v>35</v>
      </c>
      <c r="U12" s="69"/>
      <c r="V12" s="54"/>
      <c r="W12" s="55">
        <v>50</v>
      </c>
      <c r="X12" s="69"/>
      <c r="Y12" s="56"/>
      <c r="Z12" s="55">
        <v>80</v>
      </c>
      <c r="AA12" s="69"/>
      <c r="AB12" s="57">
        <f t="shared" si="0"/>
        <v>369.44444444444446</v>
      </c>
      <c r="AC12" s="58">
        <f t="shared" si="0"/>
        <v>0</v>
      </c>
      <c r="AD12" s="59">
        <f t="shared" si="1"/>
        <v>369.44444444444446</v>
      </c>
      <c r="AE12" s="60">
        <f t="shared" si="2"/>
        <v>253.24222222222224</v>
      </c>
    </row>
    <row r="13" spans="1:31" x14ac:dyDescent="0.25">
      <c r="A13" s="67">
        <v>9</v>
      </c>
      <c r="B13" s="68" t="s">
        <v>226</v>
      </c>
      <c r="C13" s="67" t="s">
        <v>36</v>
      </c>
      <c r="D13" s="67">
        <v>205</v>
      </c>
      <c r="E13" s="68" t="s">
        <v>116</v>
      </c>
      <c r="F13" s="68" t="s">
        <v>243</v>
      </c>
      <c r="G13" s="72">
        <v>62</v>
      </c>
      <c r="H13" s="72">
        <v>72.19</v>
      </c>
      <c r="I13" s="72">
        <v>0</v>
      </c>
      <c r="J13" s="54"/>
      <c r="K13" s="55">
        <v>40</v>
      </c>
      <c r="L13" s="69"/>
      <c r="M13" s="56"/>
      <c r="N13" s="55">
        <v>25</v>
      </c>
      <c r="O13" s="69"/>
      <c r="P13" s="54"/>
      <c r="Q13" s="55">
        <v>35</v>
      </c>
      <c r="R13" s="69"/>
      <c r="S13" s="56"/>
      <c r="T13" s="55">
        <v>50</v>
      </c>
      <c r="U13" s="69"/>
      <c r="V13" s="54"/>
      <c r="W13" s="55">
        <v>60</v>
      </c>
      <c r="X13" s="69"/>
      <c r="Y13" s="56"/>
      <c r="Z13" s="55">
        <v>75</v>
      </c>
      <c r="AA13" s="69"/>
      <c r="AB13" s="57">
        <f t="shared" si="0"/>
        <v>299.44444444444446</v>
      </c>
      <c r="AC13" s="58">
        <f t="shared" si="0"/>
        <v>0</v>
      </c>
      <c r="AD13" s="59">
        <f t="shared" si="1"/>
        <v>299.44444444444446</v>
      </c>
      <c r="AE13" s="60">
        <f t="shared" si="2"/>
        <v>216.81722222222223</v>
      </c>
    </row>
    <row r="14" spans="1:31" x14ac:dyDescent="0.25">
      <c r="A14" s="67">
        <v>10</v>
      </c>
      <c r="B14" s="68" t="s">
        <v>226</v>
      </c>
      <c r="C14" s="67" t="s">
        <v>36</v>
      </c>
      <c r="D14" s="67">
        <v>208</v>
      </c>
      <c r="E14" s="68" t="s">
        <v>513</v>
      </c>
      <c r="F14" s="68" t="s">
        <v>796</v>
      </c>
      <c r="G14" s="72">
        <v>56.22</v>
      </c>
      <c r="H14" s="72">
        <v>66.34</v>
      </c>
      <c r="I14" s="72">
        <v>0</v>
      </c>
      <c r="J14" s="54"/>
      <c r="K14" s="55">
        <v>45</v>
      </c>
      <c r="L14" s="69"/>
      <c r="M14" s="56"/>
      <c r="N14" s="55">
        <v>20</v>
      </c>
      <c r="O14" s="69"/>
      <c r="P14" s="54"/>
      <c r="Q14" s="55">
        <v>20</v>
      </c>
      <c r="R14" s="69"/>
      <c r="S14" s="56"/>
      <c r="T14" s="55">
        <v>30</v>
      </c>
      <c r="U14" s="69"/>
      <c r="V14" s="54"/>
      <c r="W14" s="55">
        <v>45</v>
      </c>
      <c r="X14" s="69"/>
      <c r="Y14" s="56"/>
      <c r="Z14" s="55">
        <v>65</v>
      </c>
      <c r="AA14" s="69"/>
      <c r="AB14" s="57">
        <f t="shared" si="0"/>
        <v>241.11111111111111</v>
      </c>
      <c r="AC14" s="58">
        <f t="shared" si="0"/>
        <v>0</v>
      </c>
      <c r="AD14" s="59">
        <f t="shared" si="1"/>
        <v>241.11111111111111</v>
      </c>
      <c r="AE14" s="60">
        <f t="shared" si="2"/>
        <v>181.83555555555557</v>
      </c>
    </row>
    <row r="15" spans="1:31" x14ac:dyDescent="0.25">
      <c r="A15" s="67">
        <v>11</v>
      </c>
      <c r="B15" s="68" t="s">
        <v>226</v>
      </c>
      <c r="C15" s="67" t="s">
        <v>36</v>
      </c>
      <c r="D15" s="67">
        <v>215</v>
      </c>
      <c r="E15" s="68" t="s">
        <v>797</v>
      </c>
      <c r="F15" s="68" t="s">
        <v>249</v>
      </c>
      <c r="G15" s="72">
        <v>60.84</v>
      </c>
      <c r="H15" s="72">
        <v>75.930000000000007</v>
      </c>
      <c r="I15" s="72">
        <v>0</v>
      </c>
      <c r="J15" s="54"/>
      <c r="K15" s="55">
        <v>55</v>
      </c>
      <c r="L15" s="69"/>
      <c r="M15" s="56"/>
      <c r="N15" s="55">
        <v>30</v>
      </c>
      <c r="O15" s="69"/>
      <c r="P15" s="54"/>
      <c r="Q15" s="55">
        <v>55</v>
      </c>
      <c r="R15" s="69"/>
      <c r="S15" s="56"/>
      <c r="T15" s="55">
        <v>65</v>
      </c>
      <c r="U15" s="69"/>
      <c r="V15" s="54"/>
      <c r="W15" s="55">
        <v>75</v>
      </c>
      <c r="X15" s="69"/>
      <c r="Y15" s="56"/>
      <c r="Z15" s="55">
        <v>85</v>
      </c>
      <c r="AA15" s="69"/>
      <c r="AB15" s="57">
        <f t="shared" si="0"/>
        <v>392.77777777777777</v>
      </c>
      <c r="AC15" s="58">
        <f t="shared" si="0"/>
        <v>0</v>
      </c>
      <c r="AD15" s="59">
        <f t="shared" si="1"/>
        <v>392.77777777777777</v>
      </c>
      <c r="AE15" s="60">
        <f t="shared" si="2"/>
        <v>264.77388888888891</v>
      </c>
    </row>
    <row r="16" spans="1:31" x14ac:dyDescent="0.25">
      <c r="A16" s="67">
        <v>12</v>
      </c>
      <c r="B16" s="68" t="s">
        <v>226</v>
      </c>
      <c r="C16" s="67" t="s">
        <v>36</v>
      </c>
      <c r="D16" s="67">
        <v>217</v>
      </c>
      <c r="E16" s="68" t="s">
        <v>798</v>
      </c>
      <c r="F16" s="68" t="s">
        <v>211</v>
      </c>
      <c r="G16" s="72">
        <v>75.58</v>
      </c>
      <c r="H16" s="72">
        <v>81.3</v>
      </c>
      <c r="I16" s="72">
        <v>0</v>
      </c>
      <c r="J16" s="54"/>
      <c r="K16" s="55">
        <v>60</v>
      </c>
      <c r="L16" s="69"/>
      <c r="M16" s="56"/>
      <c r="N16" s="55">
        <v>20</v>
      </c>
      <c r="O16" s="69"/>
      <c r="P16" s="54"/>
      <c r="Q16" s="55">
        <v>80</v>
      </c>
      <c r="R16" s="69"/>
      <c r="S16" s="56"/>
      <c r="T16" s="55">
        <v>100</v>
      </c>
      <c r="U16" s="69"/>
      <c r="V16" s="54"/>
      <c r="W16" s="55">
        <v>50</v>
      </c>
      <c r="X16" s="69"/>
      <c r="Y16" s="56"/>
      <c r="Z16" s="55">
        <v>100</v>
      </c>
      <c r="AA16" s="69"/>
      <c r="AB16" s="57">
        <f t="shared" si="0"/>
        <v>443.33333333333331</v>
      </c>
      <c r="AC16" s="58">
        <f t="shared" si="0"/>
        <v>0</v>
      </c>
      <c r="AD16" s="59">
        <f t="shared" si="1"/>
        <v>443.33333333333331</v>
      </c>
      <c r="AE16" s="60">
        <f t="shared" si="2"/>
        <v>300.10666666666668</v>
      </c>
    </row>
    <row r="17" spans="1:31" x14ac:dyDescent="0.25">
      <c r="A17" s="67">
        <v>13</v>
      </c>
      <c r="B17" s="68" t="s">
        <v>226</v>
      </c>
      <c r="C17" s="67" t="s">
        <v>36</v>
      </c>
      <c r="D17" s="67">
        <v>226</v>
      </c>
      <c r="E17" s="68" t="s">
        <v>199</v>
      </c>
      <c r="F17" s="68" t="s">
        <v>74</v>
      </c>
      <c r="G17" s="72">
        <v>84.13</v>
      </c>
      <c r="H17" s="72">
        <v>85.56</v>
      </c>
      <c r="I17" s="72">
        <v>0</v>
      </c>
      <c r="J17" s="54"/>
      <c r="K17" s="55">
        <v>80</v>
      </c>
      <c r="L17" s="69"/>
      <c r="M17" s="56"/>
      <c r="N17" s="55">
        <v>45</v>
      </c>
      <c r="O17" s="69"/>
      <c r="P17" s="54"/>
      <c r="Q17" s="55">
        <v>75</v>
      </c>
      <c r="R17" s="69"/>
      <c r="S17" s="56"/>
      <c r="T17" s="55">
        <v>50</v>
      </c>
      <c r="U17" s="69"/>
      <c r="V17" s="54"/>
      <c r="W17" s="55">
        <v>95</v>
      </c>
      <c r="X17" s="69"/>
      <c r="Y17" s="56"/>
      <c r="Z17" s="55">
        <v>95</v>
      </c>
      <c r="AA17" s="69"/>
      <c r="AB17" s="57">
        <f t="shared" si="0"/>
        <v>497.77777777777777</v>
      </c>
      <c r="AC17" s="58">
        <f t="shared" si="0"/>
        <v>0</v>
      </c>
      <c r="AD17" s="59">
        <f t="shared" si="1"/>
        <v>497.77777777777777</v>
      </c>
      <c r="AE17" s="60">
        <f t="shared" si="2"/>
        <v>333.73388888888888</v>
      </c>
    </row>
    <row r="18" spans="1:31" x14ac:dyDescent="0.25">
      <c r="A18" s="67">
        <v>14</v>
      </c>
      <c r="B18" s="68" t="s">
        <v>226</v>
      </c>
      <c r="C18" s="67" t="s">
        <v>36</v>
      </c>
      <c r="D18" s="67">
        <v>230</v>
      </c>
      <c r="E18" s="68" t="s">
        <v>522</v>
      </c>
      <c r="F18" s="68" t="s">
        <v>246</v>
      </c>
      <c r="G18" s="72">
        <v>56.41</v>
      </c>
      <c r="H18" s="72">
        <v>68.62</v>
      </c>
      <c r="I18" s="72">
        <v>0</v>
      </c>
      <c r="J18" s="54"/>
      <c r="K18" s="55">
        <v>40</v>
      </c>
      <c r="L18" s="69"/>
      <c r="M18" s="56"/>
      <c r="N18" s="55">
        <v>15</v>
      </c>
      <c r="O18" s="69"/>
      <c r="P18" s="54"/>
      <c r="Q18" s="55">
        <v>55</v>
      </c>
      <c r="R18" s="69"/>
      <c r="S18" s="56"/>
      <c r="T18" s="55">
        <v>50</v>
      </c>
      <c r="U18" s="69"/>
      <c r="V18" s="54"/>
      <c r="W18" s="55">
        <v>40</v>
      </c>
      <c r="X18" s="69"/>
      <c r="Y18" s="56"/>
      <c r="Z18" s="55">
        <v>75</v>
      </c>
      <c r="AA18" s="69"/>
      <c r="AB18" s="57">
        <f t="shared" si="0"/>
        <v>299.44444444444446</v>
      </c>
      <c r="AC18" s="58">
        <f t="shared" si="0"/>
        <v>0</v>
      </c>
      <c r="AD18" s="59">
        <f t="shared" si="1"/>
        <v>299.44444444444446</v>
      </c>
      <c r="AE18" s="60">
        <f t="shared" si="2"/>
        <v>212.23722222222221</v>
      </c>
    </row>
    <row r="19" spans="1:31" x14ac:dyDescent="0.25">
      <c r="A19" s="67">
        <v>15</v>
      </c>
      <c r="B19" s="68" t="s">
        <v>226</v>
      </c>
      <c r="C19" s="67" t="s">
        <v>36</v>
      </c>
      <c r="D19" s="67">
        <v>232</v>
      </c>
      <c r="E19" s="68" t="s">
        <v>799</v>
      </c>
      <c r="F19" s="68" t="s">
        <v>44</v>
      </c>
      <c r="G19" s="72">
        <v>65.989999999999995</v>
      </c>
      <c r="H19" s="72">
        <v>78.599999999999994</v>
      </c>
      <c r="I19" s="72">
        <v>0</v>
      </c>
      <c r="J19" s="54"/>
      <c r="K19" s="55">
        <v>30</v>
      </c>
      <c r="L19" s="69"/>
      <c r="M19" s="56"/>
      <c r="N19" s="55">
        <v>30</v>
      </c>
      <c r="O19" s="69"/>
      <c r="P19" s="54"/>
      <c r="Q19" s="55">
        <v>85</v>
      </c>
      <c r="R19" s="69"/>
      <c r="S19" s="56"/>
      <c r="T19" s="55">
        <v>65</v>
      </c>
      <c r="U19" s="69"/>
      <c r="V19" s="54"/>
      <c r="W19" s="55">
        <v>80</v>
      </c>
      <c r="X19" s="69"/>
      <c r="Y19" s="56"/>
      <c r="Z19" s="55">
        <v>75</v>
      </c>
      <c r="AA19" s="69"/>
      <c r="AB19" s="57">
        <f t="shared" si="0"/>
        <v>396.66666666666663</v>
      </c>
      <c r="AC19" s="58">
        <f t="shared" si="0"/>
        <v>0</v>
      </c>
      <c r="AD19" s="59">
        <f t="shared" si="1"/>
        <v>396.66666666666663</v>
      </c>
      <c r="AE19" s="60">
        <f t="shared" si="2"/>
        <v>270.62833333333333</v>
      </c>
    </row>
    <row r="20" spans="1:31" x14ac:dyDescent="0.25">
      <c r="A20" s="67">
        <v>16</v>
      </c>
      <c r="B20" s="68" t="s">
        <v>226</v>
      </c>
      <c r="C20" s="67" t="s">
        <v>36</v>
      </c>
      <c r="D20" s="67">
        <v>252</v>
      </c>
      <c r="E20" s="68" t="s">
        <v>519</v>
      </c>
      <c r="F20" s="68" t="s">
        <v>247</v>
      </c>
      <c r="G20" s="72">
        <v>72.86</v>
      </c>
      <c r="H20" s="72">
        <v>80.47</v>
      </c>
      <c r="I20" s="72">
        <v>0</v>
      </c>
      <c r="J20" s="54"/>
      <c r="K20" s="55">
        <v>95</v>
      </c>
      <c r="L20" s="69"/>
      <c r="M20" s="56"/>
      <c r="N20" s="55">
        <v>30</v>
      </c>
      <c r="O20" s="69"/>
      <c r="P20" s="54"/>
      <c r="Q20" s="55">
        <v>85</v>
      </c>
      <c r="R20" s="69"/>
      <c r="S20" s="56"/>
      <c r="T20" s="55">
        <v>95</v>
      </c>
      <c r="U20" s="69"/>
      <c r="V20" s="54"/>
      <c r="W20" s="55">
        <v>75</v>
      </c>
      <c r="X20" s="69"/>
      <c r="Y20" s="56"/>
      <c r="Z20" s="55">
        <v>100</v>
      </c>
      <c r="AA20" s="69"/>
      <c r="AB20" s="57">
        <f t="shared" si="0"/>
        <v>536.66666666666674</v>
      </c>
      <c r="AC20" s="58">
        <f t="shared" si="0"/>
        <v>0</v>
      </c>
      <c r="AD20" s="59">
        <f t="shared" si="1"/>
        <v>536.66666666666674</v>
      </c>
      <c r="AE20" s="60">
        <f t="shared" si="2"/>
        <v>344.99833333333333</v>
      </c>
    </row>
    <row r="21" spans="1:31" x14ac:dyDescent="0.25">
      <c r="A21" s="67">
        <v>17</v>
      </c>
      <c r="B21" s="68" t="s">
        <v>226</v>
      </c>
      <c r="C21" s="67" t="s">
        <v>36</v>
      </c>
      <c r="D21" s="67">
        <v>277</v>
      </c>
      <c r="E21" s="68" t="s">
        <v>800</v>
      </c>
      <c r="F21" s="68" t="s">
        <v>801</v>
      </c>
      <c r="G21" s="72">
        <v>68.599999999999994</v>
      </c>
      <c r="H21" s="72">
        <v>77.63</v>
      </c>
      <c r="I21" s="72">
        <v>0</v>
      </c>
      <c r="J21" s="54"/>
      <c r="K21" s="55">
        <v>70</v>
      </c>
      <c r="L21" s="69"/>
      <c r="M21" s="56"/>
      <c r="N21" s="55">
        <v>45</v>
      </c>
      <c r="O21" s="69"/>
      <c r="P21" s="54"/>
      <c r="Q21" s="55">
        <v>85</v>
      </c>
      <c r="R21" s="69"/>
      <c r="S21" s="56"/>
      <c r="T21" s="55">
        <v>70</v>
      </c>
      <c r="U21" s="69"/>
      <c r="V21" s="54"/>
      <c r="W21" s="55">
        <v>50</v>
      </c>
      <c r="X21" s="69"/>
      <c r="Y21" s="56"/>
      <c r="Z21" s="55">
        <v>75</v>
      </c>
      <c r="AA21" s="69"/>
      <c r="AB21" s="57">
        <f t="shared" si="0"/>
        <v>462.77777777777777</v>
      </c>
      <c r="AC21" s="58">
        <f t="shared" si="0"/>
        <v>0</v>
      </c>
      <c r="AD21" s="59">
        <f t="shared" si="1"/>
        <v>462.77777777777777</v>
      </c>
      <c r="AE21" s="60">
        <f t="shared" si="2"/>
        <v>304.50388888888887</v>
      </c>
    </row>
    <row r="22" spans="1:31" x14ac:dyDescent="0.25">
      <c r="A22" s="67">
        <v>18</v>
      </c>
      <c r="B22" s="68" t="s">
        <v>226</v>
      </c>
      <c r="C22" s="67" t="s">
        <v>36</v>
      </c>
      <c r="D22" s="67">
        <v>278</v>
      </c>
      <c r="E22" s="68" t="s">
        <v>802</v>
      </c>
      <c r="F22" s="68" t="s">
        <v>87</v>
      </c>
      <c r="G22" s="72">
        <v>54.97</v>
      </c>
      <c r="H22" s="72">
        <v>63.29</v>
      </c>
      <c r="I22" s="72">
        <v>0</v>
      </c>
      <c r="J22" s="54"/>
      <c r="K22" s="55">
        <v>70</v>
      </c>
      <c r="L22" s="69"/>
      <c r="M22" s="56"/>
      <c r="N22" s="55">
        <v>25</v>
      </c>
      <c r="O22" s="69"/>
      <c r="P22" s="54"/>
      <c r="Q22" s="55">
        <v>40</v>
      </c>
      <c r="R22" s="69"/>
      <c r="S22" s="56"/>
      <c r="T22" s="55">
        <v>25</v>
      </c>
      <c r="U22" s="69"/>
      <c r="V22" s="54"/>
      <c r="W22" s="55">
        <v>25</v>
      </c>
      <c r="X22" s="69"/>
      <c r="Y22" s="56"/>
      <c r="Z22" s="55">
        <v>75</v>
      </c>
      <c r="AA22" s="69"/>
      <c r="AB22" s="57">
        <f t="shared" si="0"/>
        <v>307.22222222222223</v>
      </c>
      <c r="AC22" s="58">
        <f t="shared" si="0"/>
        <v>0</v>
      </c>
      <c r="AD22" s="59">
        <f t="shared" si="1"/>
        <v>307.22222222222223</v>
      </c>
      <c r="AE22" s="60">
        <f t="shared" si="2"/>
        <v>212.74111111111111</v>
      </c>
    </row>
    <row r="23" spans="1:31" x14ac:dyDescent="0.25">
      <c r="A23" s="67">
        <v>19</v>
      </c>
      <c r="B23" s="68" t="s">
        <v>226</v>
      </c>
      <c r="C23" s="67" t="s">
        <v>36</v>
      </c>
      <c r="D23" s="67">
        <v>283</v>
      </c>
      <c r="E23" s="68" t="s">
        <v>803</v>
      </c>
      <c r="F23" s="68" t="s">
        <v>617</v>
      </c>
      <c r="G23" s="72">
        <v>68.61</v>
      </c>
      <c r="H23" s="72">
        <v>70.81</v>
      </c>
      <c r="I23" s="72">
        <v>0</v>
      </c>
      <c r="J23" s="54"/>
      <c r="K23" s="55">
        <v>60</v>
      </c>
      <c r="L23" s="69"/>
      <c r="M23" s="56"/>
      <c r="N23" s="55">
        <v>45</v>
      </c>
      <c r="O23" s="69"/>
      <c r="P23" s="54"/>
      <c r="Q23" s="55">
        <v>60</v>
      </c>
      <c r="R23" s="69"/>
      <c r="S23" s="56"/>
      <c r="T23" s="55">
        <v>80</v>
      </c>
      <c r="U23" s="69"/>
      <c r="V23" s="54"/>
      <c r="W23" s="55">
        <v>65</v>
      </c>
      <c r="X23" s="69"/>
      <c r="Y23" s="56"/>
      <c r="Z23" s="55">
        <v>80</v>
      </c>
      <c r="AA23" s="69"/>
      <c r="AB23" s="57">
        <f t="shared" si="0"/>
        <v>431.66666666666669</v>
      </c>
      <c r="AC23" s="58">
        <f t="shared" si="0"/>
        <v>0</v>
      </c>
      <c r="AD23" s="59">
        <f t="shared" si="1"/>
        <v>431.66666666666669</v>
      </c>
      <c r="AE23" s="60">
        <f t="shared" si="2"/>
        <v>285.54333333333335</v>
      </c>
    </row>
    <row r="24" spans="1:31" x14ac:dyDescent="0.25">
      <c r="A24" s="67">
        <v>20</v>
      </c>
      <c r="B24" s="68" t="s">
        <v>226</v>
      </c>
      <c r="C24" s="67" t="s">
        <v>36</v>
      </c>
      <c r="D24" s="67">
        <v>284</v>
      </c>
      <c r="E24" s="68" t="s">
        <v>737</v>
      </c>
      <c r="F24" s="68" t="s">
        <v>201</v>
      </c>
      <c r="G24" s="72">
        <v>81.97</v>
      </c>
      <c r="H24" s="72">
        <v>86.95</v>
      </c>
      <c r="I24" s="72">
        <v>0</v>
      </c>
      <c r="J24" s="54"/>
      <c r="K24" s="55">
        <v>85</v>
      </c>
      <c r="L24" s="69"/>
      <c r="M24" s="56"/>
      <c r="N24" s="55">
        <v>60</v>
      </c>
      <c r="O24" s="69"/>
      <c r="P24" s="54"/>
      <c r="Q24" s="55">
        <v>60</v>
      </c>
      <c r="R24" s="69"/>
      <c r="S24" s="56"/>
      <c r="T24" s="55">
        <v>80</v>
      </c>
      <c r="U24" s="69"/>
      <c r="V24" s="54"/>
      <c r="W24" s="55">
        <v>80</v>
      </c>
      <c r="X24" s="69"/>
      <c r="Y24" s="56"/>
      <c r="Z24" s="55">
        <v>100</v>
      </c>
      <c r="AA24" s="69"/>
      <c r="AB24" s="57">
        <f t="shared" si="0"/>
        <v>521.11111111111109</v>
      </c>
      <c r="AC24" s="58">
        <f t="shared" si="0"/>
        <v>0</v>
      </c>
      <c r="AD24" s="59">
        <f t="shared" si="1"/>
        <v>521.11111111111109</v>
      </c>
      <c r="AE24" s="60">
        <f t="shared" si="2"/>
        <v>345.01555555555558</v>
      </c>
    </row>
    <row r="25" spans="1:31" x14ac:dyDescent="0.25">
      <c r="A25" s="67">
        <v>21</v>
      </c>
      <c r="B25" s="68" t="s">
        <v>226</v>
      </c>
      <c r="C25" s="67" t="s">
        <v>36</v>
      </c>
      <c r="D25" s="67">
        <v>295</v>
      </c>
      <c r="E25" s="68" t="s">
        <v>804</v>
      </c>
      <c r="F25" s="68" t="s">
        <v>805</v>
      </c>
      <c r="G25" s="72">
        <v>52.24</v>
      </c>
      <c r="H25" s="72">
        <v>61.59</v>
      </c>
      <c r="I25" s="72">
        <v>0</v>
      </c>
      <c r="J25" s="54"/>
      <c r="K25" s="55">
        <v>45</v>
      </c>
      <c r="L25" s="69"/>
      <c r="M25" s="56"/>
      <c r="N25" s="55">
        <v>25</v>
      </c>
      <c r="O25" s="69"/>
      <c r="P25" s="54"/>
      <c r="Q25" s="55">
        <v>65</v>
      </c>
      <c r="R25" s="69"/>
      <c r="S25" s="56"/>
      <c r="T25" s="55">
        <v>35</v>
      </c>
      <c r="U25" s="69"/>
      <c r="V25" s="54"/>
      <c r="W25" s="55">
        <v>35</v>
      </c>
      <c r="X25" s="69"/>
      <c r="Y25" s="56"/>
      <c r="Z25" s="55">
        <v>75</v>
      </c>
      <c r="AA25" s="69"/>
      <c r="AB25" s="57">
        <f t="shared" si="0"/>
        <v>322.77777777777777</v>
      </c>
      <c r="AC25" s="58">
        <f t="shared" si="0"/>
        <v>0</v>
      </c>
      <c r="AD25" s="59">
        <f t="shared" si="1"/>
        <v>322.77777777777777</v>
      </c>
      <c r="AE25" s="60">
        <f t="shared" si="2"/>
        <v>218.30388888888888</v>
      </c>
    </row>
    <row r="26" spans="1:31" x14ac:dyDescent="0.25">
      <c r="A26" s="67">
        <v>22</v>
      </c>
      <c r="B26" s="68" t="s">
        <v>226</v>
      </c>
      <c r="C26" s="67" t="s">
        <v>36</v>
      </c>
      <c r="D26" s="67">
        <v>296</v>
      </c>
      <c r="E26" s="68" t="s">
        <v>806</v>
      </c>
      <c r="F26" s="68" t="s">
        <v>98</v>
      </c>
      <c r="G26" s="72">
        <v>58.62</v>
      </c>
      <c r="H26" s="72">
        <v>71.03</v>
      </c>
      <c r="I26" s="72">
        <v>0</v>
      </c>
      <c r="J26" s="54"/>
      <c r="K26" s="55">
        <v>40</v>
      </c>
      <c r="L26" s="69"/>
      <c r="M26" s="56"/>
      <c r="N26" s="55">
        <v>15</v>
      </c>
      <c r="O26" s="69"/>
      <c r="P26" s="54"/>
      <c r="Q26" s="55">
        <v>35</v>
      </c>
      <c r="R26" s="69"/>
      <c r="S26" s="56"/>
      <c r="T26" s="55">
        <v>55</v>
      </c>
      <c r="U26" s="69"/>
      <c r="V26" s="54"/>
      <c r="W26" s="55">
        <v>45</v>
      </c>
      <c r="X26" s="69"/>
      <c r="Y26" s="56"/>
      <c r="Z26" s="55">
        <v>65</v>
      </c>
      <c r="AA26" s="69"/>
      <c r="AB26" s="57">
        <f t="shared" si="0"/>
        <v>268.33333333333337</v>
      </c>
      <c r="AC26" s="58">
        <f t="shared" si="0"/>
        <v>0</v>
      </c>
      <c r="AD26" s="59">
        <f t="shared" si="1"/>
        <v>268.33333333333337</v>
      </c>
      <c r="AE26" s="60">
        <f t="shared" si="2"/>
        <v>198.99166666666667</v>
      </c>
    </row>
    <row r="27" spans="1:31" x14ac:dyDescent="0.25">
      <c r="A27" s="67">
        <v>23</v>
      </c>
      <c r="B27" s="68" t="s">
        <v>226</v>
      </c>
      <c r="C27" s="67" t="s">
        <v>36</v>
      </c>
      <c r="D27" s="67">
        <v>302</v>
      </c>
      <c r="E27" s="68" t="s">
        <v>807</v>
      </c>
      <c r="F27" s="68" t="s">
        <v>808</v>
      </c>
      <c r="G27" s="72">
        <v>62.47</v>
      </c>
      <c r="H27" s="72">
        <v>65.66</v>
      </c>
      <c r="I27" s="72">
        <v>0</v>
      </c>
      <c r="J27" s="54"/>
      <c r="K27" s="55">
        <v>60</v>
      </c>
      <c r="L27" s="69"/>
      <c r="M27" s="56"/>
      <c r="N27" s="55">
        <v>5</v>
      </c>
      <c r="O27" s="69"/>
      <c r="P27" s="54"/>
      <c r="Q27" s="55">
        <v>80</v>
      </c>
      <c r="R27" s="69"/>
      <c r="S27" s="56"/>
      <c r="T27" s="55">
        <v>60</v>
      </c>
      <c r="U27" s="69"/>
      <c r="V27" s="54"/>
      <c r="W27" s="55">
        <v>30</v>
      </c>
      <c r="X27" s="69"/>
      <c r="Y27" s="56"/>
      <c r="Z27" s="55">
        <v>85</v>
      </c>
      <c r="AA27" s="69"/>
      <c r="AB27" s="57">
        <f t="shared" si="0"/>
        <v>361.66666666666663</v>
      </c>
      <c r="AC27" s="58">
        <f t="shared" si="0"/>
        <v>0</v>
      </c>
      <c r="AD27" s="59">
        <f t="shared" si="1"/>
        <v>361.66666666666663</v>
      </c>
      <c r="AE27" s="60">
        <f t="shared" si="2"/>
        <v>244.89833333333331</v>
      </c>
    </row>
    <row r="28" spans="1:31" x14ac:dyDescent="0.25">
      <c r="A28" s="67">
        <v>24</v>
      </c>
      <c r="B28" s="68" t="s">
        <v>226</v>
      </c>
      <c r="C28" s="67" t="s">
        <v>36</v>
      </c>
      <c r="D28" s="67">
        <v>406</v>
      </c>
      <c r="E28" s="68" t="s">
        <v>193</v>
      </c>
      <c r="F28" s="68" t="s">
        <v>237</v>
      </c>
      <c r="G28" s="72">
        <v>52.21</v>
      </c>
      <c r="H28" s="72">
        <v>68.349999999999994</v>
      </c>
      <c r="I28" s="72">
        <v>0</v>
      </c>
      <c r="J28" s="54"/>
      <c r="K28" s="55">
        <v>30</v>
      </c>
      <c r="L28" s="69"/>
      <c r="M28" s="56"/>
      <c r="N28" s="55">
        <v>25</v>
      </c>
      <c r="O28" s="69"/>
      <c r="P28" s="54"/>
      <c r="Q28" s="55">
        <v>40</v>
      </c>
      <c r="R28" s="69"/>
      <c r="S28" s="56"/>
      <c r="T28" s="55">
        <v>55</v>
      </c>
      <c r="U28" s="69"/>
      <c r="V28" s="54"/>
      <c r="W28" s="55">
        <v>20</v>
      </c>
      <c r="X28" s="69"/>
      <c r="Y28" s="56"/>
      <c r="Z28" s="55">
        <v>75</v>
      </c>
      <c r="AA28" s="69"/>
      <c r="AB28" s="57">
        <f t="shared" si="0"/>
        <v>264.44444444444446</v>
      </c>
      <c r="AC28" s="58">
        <f t="shared" si="0"/>
        <v>0</v>
      </c>
      <c r="AD28" s="59">
        <f t="shared" si="1"/>
        <v>264.44444444444446</v>
      </c>
      <c r="AE28" s="60">
        <f t="shared" si="2"/>
        <v>192.50222222222223</v>
      </c>
    </row>
    <row r="29" spans="1:31" x14ac:dyDescent="0.25">
      <c r="A29" s="67">
        <v>25</v>
      </c>
      <c r="B29" s="68" t="s">
        <v>226</v>
      </c>
      <c r="C29" s="67" t="s">
        <v>36</v>
      </c>
      <c r="D29" s="67">
        <v>417</v>
      </c>
      <c r="E29" s="68" t="s">
        <v>99</v>
      </c>
      <c r="F29" s="68" t="s">
        <v>233</v>
      </c>
      <c r="G29" s="72">
        <v>66.400000000000006</v>
      </c>
      <c r="H29" s="72">
        <v>66.239999999999995</v>
      </c>
      <c r="I29" s="72">
        <v>0</v>
      </c>
      <c r="J29" s="54"/>
      <c r="K29" s="55">
        <v>80</v>
      </c>
      <c r="L29" s="69"/>
      <c r="M29" s="56"/>
      <c r="N29" s="55">
        <v>30</v>
      </c>
      <c r="O29" s="69"/>
      <c r="P29" s="54"/>
      <c r="Q29" s="55">
        <v>60</v>
      </c>
      <c r="R29" s="69"/>
      <c r="S29" s="56"/>
      <c r="T29" s="55">
        <v>65</v>
      </c>
      <c r="U29" s="69"/>
      <c r="V29" s="54"/>
      <c r="W29" s="55">
        <v>55</v>
      </c>
      <c r="X29" s="69"/>
      <c r="Y29" s="56"/>
      <c r="Z29" s="55">
        <v>85</v>
      </c>
      <c r="AA29" s="69"/>
      <c r="AB29" s="57">
        <f t="shared" si="0"/>
        <v>423.88888888888891</v>
      </c>
      <c r="AC29" s="58">
        <f t="shared" si="0"/>
        <v>0</v>
      </c>
      <c r="AD29" s="59">
        <f t="shared" si="1"/>
        <v>423.88888888888891</v>
      </c>
      <c r="AE29" s="60">
        <f t="shared" si="2"/>
        <v>278.26444444444445</v>
      </c>
    </row>
    <row r="30" spans="1:31" x14ac:dyDescent="0.25">
      <c r="A30" s="67">
        <v>26</v>
      </c>
      <c r="B30" s="68" t="s">
        <v>226</v>
      </c>
      <c r="C30" s="67" t="s">
        <v>36</v>
      </c>
      <c r="D30" s="67">
        <v>531</v>
      </c>
      <c r="E30" s="68" t="s">
        <v>683</v>
      </c>
      <c r="F30" s="68" t="s">
        <v>809</v>
      </c>
      <c r="G30" s="72">
        <v>51.95</v>
      </c>
      <c r="H30" s="72">
        <v>63.87</v>
      </c>
      <c r="I30" s="72">
        <v>0</v>
      </c>
      <c r="J30" s="54"/>
      <c r="K30" s="55">
        <v>55</v>
      </c>
      <c r="L30" s="69"/>
      <c r="M30" s="56"/>
      <c r="N30" s="55">
        <v>15</v>
      </c>
      <c r="O30" s="69"/>
      <c r="P30" s="54"/>
      <c r="Q30" s="55">
        <v>45</v>
      </c>
      <c r="R30" s="69"/>
      <c r="S30" s="56"/>
      <c r="T30" s="55">
        <v>25</v>
      </c>
      <c r="U30" s="69"/>
      <c r="V30" s="54"/>
      <c r="W30" s="55">
        <v>25</v>
      </c>
      <c r="X30" s="69"/>
      <c r="Y30" s="56"/>
      <c r="Z30" s="55">
        <v>60</v>
      </c>
      <c r="AA30" s="69"/>
      <c r="AB30" s="57">
        <f t="shared" si="0"/>
        <v>264.44444444444446</v>
      </c>
      <c r="AC30" s="58">
        <f t="shared" si="0"/>
        <v>0</v>
      </c>
      <c r="AD30" s="59">
        <f t="shared" si="1"/>
        <v>264.44444444444446</v>
      </c>
      <c r="AE30" s="60">
        <f t="shared" si="2"/>
        <v>190.13222222222223</v>
      </c>
    </row>
    <row r="31" spans="1:31" x14ac:dyDescent="0.25">
      <c r="A31" s="67">
        <v>27</v>
      </c>
      <c r="B31" s="68" t="s">
        <v>226</v>
      </c>
      <c r="C31" s="67" t="s">
        <v>139</v>
      </c>
      <c r="D31" s="67">
        <v>7</v>
      </c>
      <c r="E31" s="68" t="s">
        <v>81</v>
      </c>
      <c r="F31" s="68" t="s">
        <v>158</v>
      </c>
      <c r="G31" s="72">
        <v>51.35</v>
      </c>
      <c r="H31" s="72">
        <v>59.11</v>
      </c>
      <c r="I31" s="72">
        <v>0</v>
      </c>
      <c r="J31" s="54"/>
      <c r="K31" s="55">
        <v>35</v>
      </c>
      <c r="L31" s="69"/>
      <c r="M31" s="56"/>
      <c r="N31" s="55">
        <v>25</v>
      </c>
      <c r="O31" s="69"/>
      <c r="P31" s="54"/>
      <c r="Q31" s="55">
        <v>60</v>
      </c>
      <c r="R31" s="69"/>
      <c r="S31" s="56"/>
      <c r="T31" s="55">
        <v>40</v>
      </c>
      <c r="U31" s="69"/>
      <c r="V31" s="54"/>
      <c r="W31" s="55">
        <v>20</v>
      </c>
      <c r="X31" s="69"/>
      <c r="Y31" s="56"/>
      <c r="Z31" s="55">
        <v>80</v>
      </c>
      <c r="AA31" s="69"/>
      <c r="AB31" s="57">
        <f t="shared" si="0"/>
        <v>295.55555555555554</v>
      </c>
      <c r="AC31" s="58">
        <f t="shared" si="0"/>
        <v>0</v>
      </c>
      <c r="AD31" s="59">
        <f t="shared" si="1"/>
        <v>295.55555555555554</v>
      </c>
      <c r="AE31" s="60">
        <f t="shared" si="2"/>
        <v>203.00777777777779</v>
      </c>
    </row>
    <row r="32" spans="1:31" x14ac:dyDescent="0.25">
      <c r="A32" s="67">
        <v>28</v>
      </c>
      <c r="B32" s="68" t="s">
        <v>226</v>
      </c>
      <c r="C32" s="67" t="s">
        <v>139</v>
      </c>
      <c r="D32" s="67">
        <v>28</v>
      </c>
      <c r="E32" s="68" t="s">
        <v>509</v>
      </c>
      <c r="F32" s="68" t="s">
        <v>32</v>
      </c>
      <c r="G32" s="72">
        <v>58.25</v>
      </c>
      <c r="H32" s="72">
        <v>70</v>
      </c>
      <c r="I32" s="72">
        <v>0</v>
      </c>
      <c r="J32" s="54"/>
      <c r="K32" s="55">
        <v>55</v>
      </c>
      <c r="L32" s="69"/>
      <c r="M32" s="56"/>
      <c r="N32" s="55">
        <v>25</v>
      </c>
      <c r="O32" s="69"/>
      <c r="P32" s="54"/>
      <c r="Q32" s="55">
        <v>40</v>
      </c>
      <c r="R32" s="69"/>
      <c r="S32" s="56"/>
      <c r="T32" s="55">
        <v>30</v>
      </c>
      <c r="U32" s="69"/>
      <c r="V32" s="54"/>
      <c r="W32" s="55">
        <v>30</v>
      </c>
      <c r="X32" s="69"/>
      <c r="Y32" s="56"/>
      <c r="Z32" s="55">
        <v>65</v>
      </c>
      <c r="AA32" s="69"/>
      <c r="AB32" s="57">
        <f t="shared" si="0"/>
        <v>283.88888888888891</v>
      </c>
      <c r="AC32" s="58">
        <f t="shared" si="0"/>
        <v>0</v>
      </c>
      <c r="AD32" s="59">
        <f t="shared" si="1"/>
        <v>283.88888888888891</v>
      </c>
      <c r="AE32" s="60">
        <f t="shared" si="2"/>
        <v>206.06944444444446</v>
      </c>
    </row>
    <row r="33" spans="1:31" x14ac:dyDescent="0.25">
      <c r="A33" s="67">
        <v>29</v>
      </c>
      <c r="B33" s="68" t="s">
        <v>226</v>
      </c>
      <c r="C33" s="67" t="s">
        <v>139</v>
      </c>
      <c r="D33" s="67">
        <v>29</v>
      </c>
      <c r="E33" s="68" t="s">
        <v>707</v>
      </c>
      <c r="F33" s="68" t="s">
        <v>810</v>
      </c>
      <c r="G33" s="72">
        <v>78.39</v>
      </c>
      <c r="H33" s="72">
        <v>85.45</v>
      </c>
      <c r="I33" s="72">
        <v>0</v>
      </c>
      <c r="J33" s="54"/>
      <c r="K33" s="55">
        <v>90</v>
      </c>
      <c r="L33" s="69"/>
      <c r="M33" s="56"/>
      <c r="N33" s="55">
        <v>50</v>
      </c>
      <c r="O33" s="69"/>
      <c r="P33" s="54"/>
      <c r="Q33" s="55">
        <v>95</v>
      </c>
      <c r="R33" s="69"/>
      <c r="S33" s="56"/>
      <c r="T33" s="55">
        <v>90</v>
      </c>
      <c r="U33" s="69"/>
      <c r="V33" s="54"/>
      <c r="W33" s="55">
        <v>80</v>
      </c>
      <c r="X33" s="69"/>
      <c r="Y33" s="56"/>
      <c r="Z33" s="55">
        <v>95</v>
      </c>
      <c r="AA33" s="69"/>
      <c r="AB33" s="57">
        <f t="shared" si="0"/>
        <v>571.66666666666674</v>
      </c>
      <c r="AC33" s="58">
        <f t="shared" si="0"/>
        <v>0</v>
      </c>
      <c r="AD33" s="59">
        <f t="shared" si="1"/>
        <v>571.66666666666674</v>
      </c>
      <c r="AE33" s="60">
        <f t="shared" ref="AE33:AE93" si="3">(G33+H33+I33+AD33)/2</f>
        <v>367.75333333333339</v>
      </c>
    </row>
    <row r="34" spans="1:31" x14ac:dyDescent="0.25">
      <c r="A34" s="67">
        <v>30</v>
      </c>
      <c r="B34" s="68" t="s">
        <v>226</v>
      </c>
      <c r="C34" s="67" t="s">
        <v>139</v>
      </c>
      <c r="D34" s="67">
        <v>41</v>
      </c>
      <c r="E34" s="68" t="s">
        <v>443</v>
      </c>
      <c r="F34" s="68" t="s">
        <v>74</v>
      </c>
      <c r="G34" s="72">
        <v>33.32</v>
      </c>
      <c r="H34" s="72">
        <v>64.25</v>
      </c>
      <c r="I34" s="72">
        <v>0</v>
      </c>
      <c r="J34" s="54"/>
      <c r="K34" s="55">
        <v>55</v>
      </c>
      <c r="L34" s="69"/>
      <c r="M34" s="56"/>
      <c r="N34" s="55">
        <v>5</v>
      </c>
      <c r="O34" s="69"/>
      <c r="P34" s="54"/>
      <c r="Q34" s="55">
        <v>40</v>
      </c>
      <c r="R34" s="69"/>
      <c r="S34" s="56"/>
      <c r="T34" s="55">
        <v>35</v>
      </c>
      <c r="U34" s="69"/>
      <c r="V34" s="54"/>
      <c r="W34" s="55">
        <v>35</v>
      </c>
      <c r="X34" s="69"/>
      <c r="Y34" s="56"/>
      <c r="Z34" s="55">
        <v>75</v>
      </c>
      <c r="AA34" s="69"/>
      <c r="AB34" s="57">
        <f t="shared" si="0"/>
        <v>268.33333333333337</v>
      </c>
      <c r="AC34" s="58">
        <f t="shared" si="0"/>
        <v>0</v>
      </c>
      <c r="AD34" s="59">
        <f t="shared" ref="AD34:AD93" si="4">IF(AC34=0,AB34,(AB34+AC34)/2)</f>
        <v>268.33333333333337</v>
      </c>
      <c r="AE34" s="60">
        <f t="shared" si="3"/>
        <v>182.95166666666668</v>
      </c>
    </row>
    <row r="35" spans="1:31" x14ac:dyDescent="0.25">
      <c r="A35" s="67">
        <v>31</v>
      </c>
      <c r="B35" s="68" t="s">
        <v>226</v>
      </c>
      <c r="C35" s="67" t="s">
        <v>139</v>
      </c>
      <c r="D35" s="67">
        <v>85</v>
      </c>
      <c r="E35" s="68" t="s">
        <v>811</v>
      </c>
      <c r="F35" s="68" t="s">
        <v>179</v>
      </c>
      <c r="G35" s="72">
        <v>61.48</v>
      </c>
      <c r="H35" s="72">
        <v>75.22</v>
      </c>
      <c r="I35" s="72">
        <v>0</v>
      </c>
      <c r="J35" s="54"/>
      <c r="K35" s="55">
        <v>55</v>
      </c>
      <c r="L35" s="69"/>
      <c r="M35" s="56"/>
      <c r="N35" s="55">
        <v>15</v>
      </c>
      <c r="O35" s="69"/>
      <c r="P35" s="54"/>
      <c r="Q35" s="55">
        <v>75</v>
      </c>
      <c r="R35" s="69"/>
      <c r="S35" s="56"/>
      <c r="T35" s="55">
        <v>90</v>
      </c>
      <c r="U35" s="69"/>
      <c r="V35" s="54"/>
      <c r="W35" s="55">
        <v>40</v>
      </c>
      <c r="X35" s="69"/>
      <c r="Y35" s="56"/>
      <c r="Z35" s="55">
        <v>90</v>
      </c>
      <c r="AA35" s="69"/>
      <c r="AB35" s="57">
        <f t="shared" si="0"/>
        <v>396.66666666666663</v>
      </c>
      <c r="AC35" s="58">
        <f t="shared" si="0"/>
        <v>0</v>
      </c>
      <c r="AD35" s="59">
        <f t="shared" si="4"/>
        <v>396.66666666666663</v>
      </c>
      <c r="AE35" s="60">
        <f t="shared" si="3"/>
        <v>266.68333333333328</v>
      </c>
    </row>
    <row r="36" spans="1:31" x14ac:dyDescent="0.25">
      <c r="A36" s="67">
        <v>32</v>
      </c>
      <c r="B36" s="68" t="s">
        <v>226</v>
      </c>
      <c r="C36" s="67" t="s">
        <v>139</v>
      </c>
      <c r="D36" s="67">
        <v>89</v>
      </c>
      <c r="E36" s="68" t="s">
        <v>275</v>
      </c>
      <c r="F36" s="68" t="s">
        <v>55</v>
      </c>
      <c r="G36" s="72">
        <v>47.76</v>
      </c>
      <c r="H36" s="72">
        <v>60.03</v>
      </c>
      <c r="I36" s="72">
        <v>0</v>
      </c>
      <c r="J36" s="54"/>
      <c r="K36" s="55">
        <v>35</v>
      </c>
      <c r="L36" s="69"/>
      <c r="M36" s="56"/>
      <c r="N36" s="55">
        <v>15</v>
      </c>
      <c r="O36" s="69"/>
      <c r="P36" s="54"/>
      <c r="Q36" s="55">
        <v>60</v>
      </c>
      <c r="R36" s="69"/>
      <c r="S36" s="56"/>
      <c r="T36" s="55">
        <v>25</v>
      </c>
      <c r="U36" s="69"/>
      <c r="V36" s="54"/>
      <c r="W36" s="55">
        <v>30</v>
      </c>
      <c r="X36" s="69"/>
      <c r="Y36" s="56"/>
      <c r="Z36" s="55">
        <v>65</v>
      </c>
      <c r="AA36" s="69"/>
      <c r="AB36" s="57">
        <f t="shared" si="0"/>
        <v>264.44444444444446</v>
      </c>
      <c r="AC36" s="58">
        <f t="shared" si="0"/>
        <v>0</v>
      </c>
      <c r="AD36" s="59">
        <f t="shared" si="4"/>
        <v>264.44444444444446</v>
      </c>
      <c r="AE36" s="60">
        <f t="shared" si="3"/>
        <v>186.11722222222221</v>
      </c>
    </row>
    <row r="37" spans="1:31" x14ac:dyDescent="0.25">
      <c r="A37" s="67">
        <v>33</v>
      </c>
      <c r="B37" s="68" t="s">
        <v>226</v>
      </c>
      <c r="C37" s="67" t="s">
        <v>139</v>
      </c>
      <c r="D37" s="67">
        <v>97</v>
      </c>
      <c r="E37" s="68" t="s">
        <v>812</v>
      </c>
      <c r="F37" s="68" t="s">
        <v>43</v>
      </c>
      <c r="G37" s="72">
        <v>44.99</v>
      </c>
      <c r="H37" s="72">
        <v>60.65</v>
      </c>
      <c r="I37" s="72">
        <v>0</v>
      </c>
      <c r="J37" s="54"/>
      <c r="K37" s="55">
        <v>40</v>
      </c>
      <c r="L37" s="69"/>
      <c r="M37" s="56"/>
      <c r="N37" s="55">
        <v>15</v>
      </c>
      <c r="O37" s="69"/>
      <c r="P37" s="54"/>
      <c r="Q37" s="55">
        <v>70</v>
      </c>
      <c r="R37" s="69"/>
      <c r="S37" s="56"/>
      <c r="T37" s="55">
        <v>35</v>
      </c>
      <c r="U37" s="69"/>
      <c r="V37" s="54"/>
      <c r="W37" s="55">
        <v>15</v>
      </c>
      <c r="X37" s="69"/>
      <c r="Y37" s="56"/>
      <c r="Z37" s="55">
        <v>70</v>
      </c>
      <c r="AA37" s="69"/>
      <c r="AB37" s="57">
        <f t="shared" si="0"/>
        <v>287.77777777777783</v>
      </c>
      <c r="AC37" s="58">
        <f t="shared" si="0"/>
        <v>0</v>
      </c>
      <c r="AD37" s="59">
        <f t="shared" si="4"/>
        <v>287.77777777777783</v>
      </c>
      <c r="AE37" s="60">
        <f t="shared" si="3"/>
        <v>196.70888888888891</v>
      </c>
    </row>
    <row r="38" spans="1:31" x14ac:dyDescent="0.25">
      <c r="A38" s="67">
        <v>34</v>
      </c>
      <c r="B38" s="68" t="s">
        <v>226</v>
      </c>
      <c r="C38" s="67" t="s">
        <v>139</v>
      </c>
      <c r="D38" s="67">
        <v>110</v>
      </c>
      <c r="E38" s="68" t="s">
        <v>813</v>
      </c>
      <c r="F38" s="68" t="s">
        <v>814</v>
      </c>
      <c r="G38" s="72">
        <v>76.73</v>
      </c>
      <c r="H38" s="72">
        <v>82.61</v>
      </c>
      <c r="I38" s="72">
        <v>0</v>
      </c>
      <c r="J38" s="54"/>
      <c r="K38" s="55">
        <v>75</v>
      </c>
      <c r="L38" s="69"/>
      <c r="M38" s="56"/>
      <c r="N38" s="55">
        <v>50</v>
      </c>
      <c r="O38" s="69"/>
      <c r="P38" s="54"/>
      <c r="Q38" s="55">
        <v>85</v>
      </c>
      <c r="R38" s="69"/>
      <c r="S38" s="56"/>
      <c r="T38" s="55">
        <v>80</v>
      </c>
      <c r="U38" s="69"/>
      <c r="V38" s="54"/>
      <c r="W38" s="55">
        <v>90</v>
      </c>
      <c r="X38" s="69"/>
      <c r="Y38" s="56"/>
      <c r="Z38" s="55">
        <v>95</v>
      </c>
      <c r="AA38" s="69"/>
      <c r="AB38" s="57">
        <f t="shared" si="0"/>
        <v>532.77777777777783</v>
      </c>
      <c r="AC38" s="58">
        <f t="shared" si="0"/>
        <v>0</v>
      </c>
      <c r="AD38" s="59">
        <f t="shared" si="4"/>
        <v>532.77777777777783</v>
      </c>
      <c r="AE38" s="60">
        <f t="shared" si="3"/>
        <v>346.05888888888893</v>
      </c>
    </row>
    <row r="39" spans="1:31" x14ac:dyDescent="0.25">
      <c r="A39" s="67">
        <v>35</v>
      </c>
      <c r="B39" s="68" t="s">
        <v>226</v>
      </c>
      <c r="C39" s="67" t="s">
        <v>139</v>
      </c>
      <c r="D39" s="67">
        <v>119</v>
      </c>
      <c r="E39" s="68" t="s">
        <v>815</v>
      </c>
      <c r="F39" s="68" t="s">
        <v>87</v>
      </c>
      <c r="G39" s="72">
        <v>70.510000000000005</v>
      </c>
      <c r="H39" s="72">
        <v>71.16</v>
      </c>
      <c r="I39" s="72">
        <v>0</v>
      </c>
      <c r="J39" s="54"/>
      <c r="K39" s="55">
        <v>50</v>
      </c>
      <c r="L39" s="69"/>
      <c r="M39" s="56"/>
      <c r="N39" s="55">
        <v>20</v>
      </c>
      <c r="O39" s="69"/>
      <c r="P39" s="54"/>
      <c r="Q39" s="55">
        <v>70</v>
      </c>
      <c r="R39" s="69"/>
      <c r="S39" s="56"/>
      <c r="T39" s="55">
        <v>45</v>
      </c>
      <c r="U39" s="69"/>
      <c r="V39" s="54"/>
      <c r="W39" s="55">
        <v>45</v>
      </c>
      <c r="X39" s="69"/>
      <c r="Y39" s="56"/>
      <c r="Z39" s="55">
        <v>80</v>
      </c>
      <c r="AA39" s="69"/>
      <c r="AB39" s="57">
        <f t="shared" si="0"/>
        <v>350</v>
      </c>
      <c r="AC39" s="58">
        <f t="shared" si="0"/>
        <v>0</v>
      </c>
      <c r="AD39" s="59">
        <f t="shared" si="4"/>
        <v>350</v>
      </c>
      <c r="AE39" s="60">
        <f t="shared" si="3"/>
        <v>245.83500000000001</v>
      </c>
    </row>
    <row r="40" spans="1:31" x14ac:dyDescent="0.25">
      <c r="A40" s="67">
        <v>36</v>
      </c>
      <c r="B40" s="68" t="s">
        <v>226</v>
      </c>
      <c r="C40" s="67" t="s">
        <v>139</v>
      </c>
      <c r="D40" s="67">
        <v>156</v>
      </c>
      <c r="E40" s="68" t="s">
        <v>220</v>
      </c>
      <c r="F40" s="68" t="s">
        <v>816</v>
      </c>
      <c r="G40" s="72">
        <v>92.11</v>
      </c>
      <c r="H40" s="72">
        <v>88.09</v>
      </c>
      <c r="I40" s="72">
        <v>0</v>
      </c>
      <c r="J40" s="54"/>
      <c r="K40" s="55">
        <v>75</v>
      </c>
      <c r="L40" s="69"/>
      <c r="M40" s="56"/>
      <c r="N40" s="55">
        <v>60</v>
      </c>
      <c r="O40" s="69"/>
      <c r="P40" s="54"/>
      <c r="Q40" s="55">
        <v>90</v>
      </c>
      <c r="R40" s="69"/>
      <c r="S40" s="56"/>
      <c r="T40" s="55">
        <v>80</v>
      </c>
      <c r="U40" s="69"/>
      <c r="V40" s="54"/>
      <c r="W40" s="55">
        <v>80</v>
      </c>
      <c r="X40" s="69"/>
      <c r="Y40" s="56"/>
      <c r="Z40" s="55">
        <v>100</v>
      </c>
      <c r="AA40" s="69"/>
      <c r="AB40" s="57">
        <f t="shared" si="0"/>
        <v>552.22222222222217</v>
      </c>
      <c r="AC40" s="58">
        <f t="shared" si="0"/>
        <v>0</v>
      </c>
      <c r="AD40" s="59">
        <f t="shared" si="4"/>
        <v>552.22222222222217</v>
      </c>
      <c r="AE40" s="60">
        <f t="shared" si="3"/>
        <v>366.21111111111111</v>
      </c>
    </row>
    <row r="41" spans="1:31" x14ac:dyDescent="0.25">
      <c r="A41" s="67">
        <v>37</v>
      </c>
      <c r="B41" s="68" t="s">
        <v>226</v>
      </c>
      <c r="C41" s="67" t="s">
        <v>139</v>
      </c>
      <c r="D41" s="67">
        <v>174</v>
      </c>
      <c r="E41" s="68" t="s">
        <v>445</v>
      </c>
      <c r="F41" s="68" t="s">
        <v>274</v>
      </c>
      <c r="G41" s="72">
        <v>65.17</v>
      </c>
      <c r="H41" s="72">
        <v>76.33</v>
      </c>
      <c r="I41" s="72">
        <v>0</v>
      </c>
      <c r="J41" s="54"/>
      <c r="K41" s="55">
        <v>50</v>
      </c>
      <c r="L41" s="69"/>
      <c r="M41" s="56"/>
      <c r="N41" s="55">
        <v>35</v>
      </c>
      <c r="O41" s="69"/>
      <c r="P41" s="54"/>
      <c r="Q41" s="55">
        <v>40</v>
      </c>
      <c r="R41" s="69"/>
      <c r="S41" s="56"/>
      <c r="T41" s="55">
        <v>50</v>
      </c>
      <c r="U41" s="69"/>
      <c r="V41" s="54"/>
      <c r="W41" s="55">
        <v>65</v>
      </c>
      <c r="X41" s="69"/>
      <c r="Y41" s="56"/>
      <c r="Z41" s="55">
        <v>80</v>
      </c>
      <c r="AA41" s="69"/>
      <c r="AB41" s="57">
        <f t="shared" si="0"/>
        <v>346.11111111111109</v>
      </c>
      <c r="AC41" s="58">
        <f t="shared" si="0"/>
        <v>0</v>
      </c>
      <c r="AD41" s="59">
        <f t="shared" si="4"/>
        <v>346.11111111111109</v>
      </c>
      <c r="AE41" s="60">
        <f t="shared" si="3"/>
        <v>243.80555555555554</v>
      </c>
    </row>
    <row r="42" spans="1:31" x14ac:dyDescent="0.25">
      <c r="A42" s="67">
        <v>38</v>
      </c>
      <c r="B42" s="68" t="s">
        <v>226</v>
      </c>
      <c r="C42" s="67" t="s">
        <v>139</v>
      </c>
      <c r="D42" s="67">
        <v>231</v>
      </c>
      <c r="E42" s="68" t="s">
        <v>817</v>
      </c>
      <c r="F42" s="68" t="s">
        <v>818</v>
      </c>
      <c r="G42" s="72">
        <v>55.11</v>
      </c>
      <c r="H42" s="72">
        <v>66.989999999999995</v>
      </c>
      <c r="I42" s="72">
        <v>0</v>
      </c>
      <c r="J42" s="54"/>
      <c r="K42" s="55">
        <v>40</v>
      </c>
      <c r="L42" s="69"/>
      <c r="M42" s="56"/>
      <c r="N42" s="55">
        <v>25</v>
      </c>
      <c r="O42" s="69"/>
      <c r="P42" s="54"/>
      <c r="Q42" s="55">
        <v>25</v>
      </c>
      <c r="R42" s="69"/>
      <c r="S42" s="56"/>
      <c r="T42" s="55">
        <v>55</v>
      </c>
      <c r="U42" s="69"/>
      <c r="V42" s="54"/>
      <c r="W42" s="55">
        <v>60</v>
      </c>
      <c r="X42" s="69"/>
      <c r="Y42" s="56"/>
      <c r="Z42" s="55">
        <v>75</v>
      </c>
      <c r="AA42" s="69"/>
      <c r="AB42" s="57">
        <f t="shared" si="0"/>
        <v>287.77777777777783</v>
      </c>
      <c r="AC42" s="58">
        <f t="shared" si="0"/>
        <v>0</v>
      </c>
      <c r="AD42" s="59">
        <f t="shared" si="4"/>
        <v>287.77777777777783</v>
      </c>
      <c r="AE42" s="60">
        <f t="shared" si="3"/>
        <v>204.93888888888893</v>
      </c>
    </row>
    <row r="43" spans="1:31" x14ac:dyDescent="0.25">
      <c r="A43" s="67">
        <v>39</v>
      </c>
      <c r="B43" s="68" t="s">
        <v>226</v>
      </c>
      <c r="C43" s="67" t="s">
        <v>139</v>
      </c>
      <c r="D43" s="67">
        <v>234</v>
      </c>
      <c r="E43" s="68" t="s">
        <v>819</v>
      </c>
      <c r="F43" s="68" t="s">
        <v>475</v>
      </c>
      <c r="G43" s="72">
        <v>78.36</v>
      </c>
      <c r="H43" s="72">
        <v>87.03</v>
      </c>
      <c r="I43" s="72">
        <v>0</v>
      </c>
      <c r="J43" s="54"/>
      <c r="K43" s="55">
        <v>75</v>
      </c>
      <c r="L43" s="69"/>
      <c r="M43" s="56"/>
      <c r="N43" s="55">
        <v>35</v>
      </c>
      <c r="O43" s="69"/>
      <c r="P43" s="54"/>
      <c r="Q43" s="55">
        <v>65</v>
      </c>
      <c r="R43" s="69"/>
      <c r="S43" s="56"/>
      <c r="T43" s="55">
        <v>75</v>
      </c>
      <c r="U43" s="69"/>
      <c r="V43" s="54"/>
      <c r="W43" s="55">
        <v>85</v>
      </c>
      <c r="X43" s="69"/>
      <c r="Y43" s="56"/>
      <c r="Z43" s="55">
        <v>100</v>
      </c>
      <c r="AA43" s="69"/>
      <c r="AB43" s="57">
        <f t="shared" si="0"/>
        <v>474.4444444444444</v>
      </c>
      <c r="AC43" s="58">
        <f t="shared" si="0"/>
        <v>0</v>
      </c>
      <c r="AD43" s="59">
        <f t="shared" si="4"/>
        <v>474.4444444444444</v>
      </c>
      <c r="AE43" s="60">
        <f t="shared" si="3"/>
        <v>319.91722222222222</v>
      </c>
    </row>
    <row r="44" spans="1:31" x14ac:dyDescent="0.25">
      <c r="A44" s="67">
        <v>40</v>
      </c>
      <c r="B44" s="68" t="s">
        <v>226</v>
      </c>
      <c r="C44" s="67" t="s">
        <v>139</v>
      </c>
      <c r="D44" s="67">
        <v>235</v>
      </c>
      <c r="E44" s="68" t="s">
        <v>820</v>
      </c>
      <c r="F44" s="68" t="s">
        <v>103</v>
      </c>
      <c r="G44" s="72">
        <v>60.16</v>
      </c>
      <c r="H44" s="72">
        <v>64.819999999999993</v>
      </c>
      <c r="I44" s="72">
        <v>0</v>
      </c>
      <c r="J44" s="54"/>
      <c r="K44" s="55">
        <v>25</v>
      </c>
      <c r="L44" s="69"/>
      <c r="M44" s="56"/>
      <c r="N44" s="55">
        <v>30</v>
      </c>
      <c r="O44" s="69"/>
      <c r="P44" s="54"/>
      <c r="Q44" s="55">
        <v>60</v>
      </c>
      <c r="R44" s="69"/>
      <c r="S44" s="56"/>
      <c r="T44" s="55">
        <v>70</v>
      </c>
      <c r="U44" s="69"/>
      <c r="V44" s="54"/>
      <c r="W44" s="55">
        <v>40</v>
      </c>
      <c r="X44" s="69"/>
      <c r="Y44" s="56"/>
      <c r="Z44" s="55">
        <v>90</v>
      </c>
      <c r="AA44" s="69"/>
      <c r="AB44" s="57">
        <f t="shared" si="0"/>
        <v>334.44444444444446</v>
      </c>
      <c r="AC44" s="58">
        <f t="shared" si="0"/>
        <v>0</v>
      </c>
      <c r="AD44" s="59">
        <f t="shared" si="4"/>
        <v>334.44444444444446</v>
      </c>
      <c r="AE44" s="60">
        <f t="shared" si="3"/>
        <v>229.71222222222224</v>
      </c>
    </row>
    <row r="45" spans="1:31" x14ac:dyDescent="0.25">
      <c r="A45" s="67">
        <v>41</v>
      </c>
      <c r="B45" s="68" t="s">
        <v>226</v>
      </c>
      <c r="C45" s="67" t="s">
        <v>139</v>
      </c>
      <c r="D45" s="67">
        <v>239</v>
      </c>
      <c r="E45" s="68" t="s">
        <v>73</v>
      </c>
      <c r="F45" s="68" t="s">
        <v>821</v>
      </c>
      <c r="G45" s="72">
        <v>56.17</v>
      </c>
      <c r="H45" s="72">
        <v>64</v>
      </c>
      <c r="I45" s="72">
        <v>0</v>
      </c>
      <c r="J45" s="54"/>
      <c r="K45" s="55">
        <v>35</v>
      </c>
      <c r="L45" s="69"/>
      <c r="M45" s="56"/>
      <c r="N45" s="55">
        <v>30</v>
      </c>
      <c r="O45" s="69"/>
      <c r="P45" s="54"/>
      <c r="Q45" s="55">
        <v>55</v>
      </c>
      <c r="R45" s="69"/>
      <c r="S45" s="56"/>
      <c r="T45" s="55">
        <v>25</v>
      </c>
      <c r="U45" s="69"/>
      <c r="V45" s="54"/>
      <c r="W45" s="55">
        <v>25</v>
      </c>
      <c r="X45" s="69"/>
      <c r="Y45" s="56"/>
      <c r="Z45" s="55">
        <v>60</v>
      </c>
      <c r="AA45" s="69"/>
      <c r="AB45" s="57">
        <f t="shared" si="0"/>
        <v>272.22222222222217</v>
      </c>
      <c r="AC45" s="58">
        <f t="shared" si="0"/>
        <v>0</v>
      </c>
      <c r="AD45" s="59">
        <f t="shared" si="4"/>
        <v>272.22222222222217</v>
      </c>
      <c r="AE45" s="60">
        <f t="shared" si="3"/>
        <v>196.19611111111109</v>
      </c>
    </row>
    <row r="46" spans="1:31" x14ac:dyDescent="0.25">
      <c r="A46" s="67">
        <v>42</v>
      </c>
      <c r="B46" s="68" t="s">
        <v>226</v>
      </c>
      <c r="C46" s="67" t="s">
        <v>139</v>
      </c>
      <c r="D46" s="67">
        <v>260</v>
      </c>
      <c r="E46" s="68" t="s">
        <v>64</v>
      </c>
      <c r="F46" s="68" t="s">
        <v>32</v>
      </c>
      <c r="G46" s="72">
        <v>73.27</v>
      </c>
      <c r="H46" s="72">
        <v>81.89</v>
      </c>
      <c r="I46" s="72">
        <v>0</v>
      </c>
      <c r="J46" s="54"/>
      <c r="K46" s="55">
        <v>70</v>
      </c>
      <c r="L46" s="69"/>
      <c r="M46" s="56"/>
      <c r="N46" s="55">
        <v>40</v>
      </c>
      <c r="O46" s="69"/>
      <c r="P46" s="54"/>
      <c r="Q46" s="55">
        <v>60</v>
      </c>
      <c r="R46" s="69"/>
      <c r="S46" s="56"/>
      <c r="T46" s="55">
        <v>60</v>
      </c>
      <c r="U46" s="69"/>
      <c r="V46" s="54"/>
      <c r="W46" s="55">
        <v>70</v>
      </c>
      <c r="X46" s="69"/>
      <c r="Y46" s="56"/>
      <c r="Z46" s="55">
        <v>90</v>
      </c>
      <c r="AA46" s="69"/>
      <c r="AB46" s="57">
        <f t="shared" si="0"/>
        <v>435.55555555555554</v>
      </c>
      <c r="AC46" s="58">
        <f t="shared" si="0"/>
        <v>0</v>
      </c>
      <c r="AD46" s="59">
        <f t="shared" si="4"/>
        <v>435.55555555555554</v>
      </c>
      <c r="AE46" s="60">
        <f t="shared" si="3"/>
        <v>295.35777777777776</v>
      </c>
    </row>
    <row r="47" spans="1:31" x14ac:dyDescent="0.25">
      <c r="A47" s="67">
        <v>43</v>
      </c>
      <c r="B47" s="68" t="s">
        <v>226</v>
      </c>
      <c r="C47" s="67" t="s">
        <v>139</v>
      </c>
      <c r="D47" s="67">
        <v>282</v>
      </c>
      <c r="E47" s="68" t="s">
        <v>822</v>
      </c>
      <c r="F47" s="68" t="s">
        <v>823</v>
      </c>
      <c r="G47" s="72">
        <v>58.54</v>
      </c>
      <c r="H47" s="72">
        <v>70.12</v>
      </c>
      <c r="I47" s="72">
        <v>0</v>
      </c>
      <c r="J47" s="54"/>
      <c r="K47" s="55">
        <v>40</v>
      </c>
      <c r="L47" s="69"/>
      <c r="M47" s="56"/>
      <c r="N47" s="55">
        <v>45</v>
      </c>
      <c r="O47" s="69"/>
      <c r="P47" s="54"/>
      <c r="Q47" s="55">
        <v>50</v>
      </c>
      <c r="R47" s="69"/>
      <c r="S47" s="56"/>
      <c r="T47" s="55">
        <v>55</v>
      </c>
      <c r="U47" s="69"/>
      <c r="V47" s="54"/>
      <c r="W47" s="55">
        <v>60</v>
      </c>
      <c r="X47" s="69"/>
      <c r="Y47" s="56"/>
      <c r="Z47" s="55">
        <v>55</v>
      </c>
      <c r="AA47" s="69"/>
      <c r="AB47" s="57">
        <f t="shared" si="0"/>
        <v>342.22222222222223</v>
      </c>
      <c r="AC47" s="58">
        <f t="shared" si="0"/>
        <v>0</v>
      </c>
      <c r="AD47" s="59">
        <f t="shared" si="4"/>
        <v>342.22222222222223</v>
      </c>
      <c r="AE47" s="60">
        <f t="shared" si="3"/>
        <v>235.44111111111113</v>
      </c>
    </row>
    <row r="48" spans="1:31" x14ac:dyDescent="0.25">
      <c r="A48" s="67">
        <v>44</v>
      </c>
      <c r="B48" s="68" t="s">
        <v>226</v>
      </c>
      <c r="C48" s="67" t="s">
        <v>139</v>
      </c>
      <c r="D48" s="67">
        <v>323</v>
      </c>
      <c r="E48" s="68" t="s">
        <v>824</v>
      </c>
      <c r="F48" s="68" t="s">
        <v>231</v>
      </c>
      <c r="G48" s="72">
        <v>64.900000000000006</v>
      </c>
      <c r="H48" s="72">
        <v>78.12</v>
      </c>
      <c r="I48" s="72">
        <v>0</v>
      </c>
      <c r="J48" s="54"/>
      <c r="K48" s="55">
        <v>60</v>
      </c>
      <c r="L48" s="69"/>
      <c r="M48" s="56"/>
      <c r="N48" s="55">
        <v>20</v>
      </c>
      <c r="O48" s="69"/>
      <c r="P48" s="54"/>
      <c r="Q48" s="55">
        <v>40</v>
      </c>
      <c r="R48" s="69"/>
      <c r="S48" s="56"/>
      <c r="T48" s="55">
        <v>55</v>
      </c>
      <c r="U48" s="69"/>
      <c r="V48" s="54"/>
      <c r="W48" s="55">
        <v>55</v>
      </c>
      <c r="X48" s="69"/>
      <c r="Y48" s="56"/>
      <c r="Z48" s="55">
        <v>65</v>
      </c>
      <c r="AA48" s="69"/>
      <c r="AB48" s="57">
        <f t="shared" si="0"/>
        <v>322.77777777777777</v>
      </c>
      <c r="AC48" s="58">
        <f t="shared" si="0"/>
        <v>0</v>
      </c>
      <c r="AD48" s="59">
        <f t="shared" si="4"/>
        <v>322.77777777777777</v>
      </c>
      <c r="AE48" s="60">
        <f t="shared" si="3"/>
        <v>232.89888888888891</v>
      </c>
    </row>
    <row r="49" spans="1:31" x14ac:dyDescent="0.25">
      <c r="A49" s="67">
        <v>45</v>
      </c>
      <c r="B49" s="68" t="s">
        <v>226</v>
      </c>
      <c r="C49" s="67" t="s">
        <v>139</v>
      </c>
      <c r="D49" s="67">
        <v>325</v>
      </c>
      <c r="E49" s="68" t="s">
        <v>825</v>
      </c>
      <c r="F49" s="68" t="s">
        <v>32</v>
      </c>
      <c r="G49" s="72">
        <v>52.24</v>
      </c>
      <c r="H49" s="72">
        <v>62.52</v>
      </c>
      <c r="I49" s="72">
        <v>0</v>
      </c>
      <c r="J49" s="54"/>
      <c r="K49" s="55">
        <v>25</v>
      </c>
      <c r="L49" s="69"/>
      <c r="M49" s="56"/>
      <c r="N49" s="55">
        <v>30</v>
      </c>
      <c r="O49" s="69"/>
      <c r="P49" s="54"/>
      <c r="Q49" s="55">
        <v>20</v>
      </c>
      <c r="R49" s="69"/>
      <c r="S49" s="56"/>
      <c r="T49" s="55">
        <v>35</v>
      </c>
      <c r="U49" s="69"/>
      <c r="V49" s="54"/>
      <c r="W49" s="55"/>
      <c r="X49" s="69"/>
      <c r="Y49" s="56"/>
      <c r="Z49" s="55">
        <v>50</v>
      </c>
      <c r="AA49" s="69"/>
      <c r="AB49" s="57">
        <f t="shared" si="0"/>
        <v>182.7777777777778</v>
      </c>
      <c r="AC49" s="58">
        <f t="shared" si="0"/>
        <v>0</v>
      </c>
      <c r="AD49" s="59">
        <f t="shared" si="4"/>
        <v>182.7777777777778</v>
      </c>
      <c r="AE49" s="60">
        <f t="shared" si="3"/>
        <v>148.76888888888891</v>
      </c>
    </row>
    <row r="50" spans="1:31" x14ac:dyDescent="0.25">
      <c r="A50" s="67">
        <v>46</v>
      </c>
      <c r="B50" s="68" t="s">
        <v>226</v>
      </c>
      <c r="C50" s="67" t="s">
        <v>139</v>
      </c>
      <c r="D50" s="67">
        <v>368</v>
      </c>
      <c r="E50" s="68" t="s">
        <v>826</v>
      </c>
      <c r="F50" s="68" t="s">
        <v>196</v>
      </c>
      <c r="G50" s="72">
        <v>70.11</v>
      </c>
      <c r="H50" s="72">
        <v>72.25</v>
      </c>
      <c r="I50" s="72">
        <v>0</v>
      </c>
      <c r="J50" s="54"/>
      <c r="K50" s="55">
        <v>65</v>
      </c>
      <c r="L50" s="69"/>
      <c r="M50" s="56"/>
      <c r="N50" s="55">
        <v>20</v>
      </c>
      <c r="O50" s="69"/>
      <c r="P50" s="54"/>
      <c r="Q50" s="55">
        <v>60</v>
      </c>
      <c r="R50" s="69"/>
      <c r="S50" s="56"/>
      <c r="T50" s="55">
        <v>80</v>
      </c>
      <c r="U50" s="69"/>
      <c r="V50" s="54"/>
      <c r="W50" s="55">
        <v>75</v>
      </c>
      <c r="X50" s="69"/>
      <c r="Y50" s="56"/>
      <c r="Z50" s="55">
        <v>80</v>
      </c>
      <c r="AA50" s="69"/>
      <c r="AB50" s="57">
        <f t="shared" ref="AB50:AC93" si="5">(((K50*4)+(N50*4)+(Q50*4)+(T50*2)+(W50*2)+(Z50*2))/18)/100*700</f>
        <v>408.33333333333337</v>
      </c>
      <c r="AC50" s="58">
        <f t="shared" si="5"/>
        <v>0</v>
      </c>
      <c r="AD50" s="59">
        <f t="shared" si="4"/>
        <v>408.33333333333337</v>
      </c>
      <c r="AE50" s="60">
        <f t="shared" si="3"/>
        <v>275.34666666666669</v>
      </c>
    </row>
    <row r="51" spans="1:31" x14ac:dyDescent="0.25">
      <c r="A51" s="67">
        <v>47</v>
      </c>
      <c r="B51" s="68" t="s">
        <v>226</v>
      </c>
      <c r="C51" s="67" t="s">
        <v>139</v>
      </c>
      <c r="D51" s="67">
        <v>418</v>
      </c>
      <c r="E51" s="68" t="s">
        <v>827</v>
      </c>
      <c r="F51" s="68" t="s">
        <v>828</v>
      </c>
      <c r="G51" s="72">
        <v>38.68</v>
      </c>
      <c r="H51" s="72">
        <v>51.08</v>
      </c>
      <c r="I51" s="72">
        <v>0</v>
      </c>
      <c r="J51" s="54"/>
      <c r="K51" s="55">
        <v>60</v>
      </c>
      <c r="L51" s="69"/>
      <c r="M51" s="56"/>
      <c r="N51" s="55">
        <v>20</v>
      </c>
      <c r="O51" s="69"/>
      <c r="P51" s="54"/>
      <c r="Q51" s="55">
        <v>20</v>
      </c>
      <c r="R51" s="69"/>
      <c r="S51" s="56"/>
      <c r="T51" s="55">
        <v>25</v>
      </c>
      <c r="U51" s="69"/>
      <c r="V51" s="54"/>
      <c r="W51" s="55">
        <v>20</v>
      </c>
      <c r="X51" s="69"/>
      <c r="Y51" s="56"/>
      <c r="Z51" s="55">
        <v>25</v>
      </c>
      <c r="AA51" s="69"/>
      <c r="AB51" s="57">
        <f t="shared" si="5"/>
        <v>210</v>
      </c>
      <c r="AC51" s="58">
        <f t="shared" si="5"/>
        <v>0</v>
      </c>
      <c r="AD51" s="59">
        <f t="shared" si="4"/>
        <v>210</v>
      </c>
      <c r="AE51" s="60">
        <f t="shared" si="3"/>
        <v>149.88</v>
      </c>
    </row>
    <row r="52" spans="1:31" x14ac:dyDescent="0.25">
      <c r="A52" s="67">
        <v>48</v>
      </c>
      <c r="B52" s="68" t="s">
        <v>226</v>
      </c>
      <c r="C52" s="67" t="s">
        <v>139</v>
      </c>
      <c r="D52" s="67">
        <v>422</v>
      </c>
      <c r="E52" s="68" t="s">
        <v>92</v>
      </c>
      <c r="F52" s="68" t="s">
        <v>273</v>
      </c>
      <c r="G52" s="72">
        <v>59.51</v>
      </c>
      <c r="H52" s="72">
        <v>66.91</v>
      </c>
      <c r="I52" s="72">
        <v>0</v>
      </c>
      <c r="J52" s="54"/>
      <c r="K52" s="55">
        <v>15</v>
      </c>
      <c r="L52" s="69"/>
      <c r="M52" s="56"/>
      <c r="N52" s="55">
        <v>20</v>
      </c>
      <c r="O52" s="69"/>
      <c r="P52" s="54"/>
      <c r="Q52" s="55">
        <v>40</v>
      </c>
      <c r="R52" s="69"/>
      <c r="S52" s="56"/>
      <c r="T52" s="55">
        <v>30</v>
      </c>
      <c r="U52" s="69"/>
      <c r="V52" s="54"/>
      <c r="W52" s="55">
        <v>20</v>
      </c>
      <c r="X52" s="69"/>
      <c r="Y52" s="56"/>
      <c r="Z52" s="55">
        <v>50</v>
      </c>
      <c r="AA52" s="69"/>
      <c r="AB52" s="57">
        <f t="shared" si="5"/>
        <v>194.44444444444446</v>
      </c>
      <c r="AC52" s="58">
        <f t="shared" si="5"/>
        <v>0</v>
      </c>
      <c r="AD52" s="59">
        <f t="shared" si="4"/>
        <v>194.44444444444446</v>
      </c>
      <c r="AE52" s="60">
        <f t="shared" si="3"/>
        <v>160.43222222222221</v>
      </c>
    </row>
    <row r="53" spans="1:31" x14ac:dyDescent="0.25">
      <c r="A53" s="67">
        <v>49</v>
      </c>
      <c r="B53" s="68" t="s">
        <v>226</v>
      </c>
      <c r="C53" s="67" t="s">
        <v>139</v>
      </c>
      <c r="D53" s="67">
        <v>423</v>
      </c>
      <c r="E53" s="68" t="s">
        <v>829</v>
      </c>
      <c r="F53" s="68" t="s">
        <v>155</v>
      </c>
      <c r="G53" s="72">
        <v>45.4</v>
      </c>
      <c r="H53" s="72">
        <v>59.07</v>
      </c>
      <c r="I53" s="72">
        <v>0</v>
      </c>
      <c r="J53" s="54"/>
      <c r="K53" s="55">
        <v>20</v>
      </c>
      <c r="L53" s="69"/>
      <c r="M53" s="56"/>
      <c r="N53" s="55">
        <v>15</v>
      </c>
      <c r="O53" s="69"/>
      <c r="P53" s="54"/>
      <c r="Q53" s="55">
        <v>75</v>
      </c>
      <c r="R53" s="69"/>
      <c r="S53" s="56"/>
      <c r="T53" s="55">
        <v>35</v>
      </c>
      <c r="U53" s="69"/>
      <c r="V53" s="54"/>
      <c r="W53" s="55">
        <v>25</v>
      </c>
      <c r="X53" s="69"/>
      <c r="Y53" s="56"/>
      <c r="Z53" s="55">
        <v>70</v>
      </c>
      <c r="AA53" s="69"/>
      <c r="AB53" s="57">
        <f t="shared" si="5"/>
        <v>272.22222222222217</v>
      </c>
      <c r="AC53" s="58">
        <f t="shared" si="5"/>
        <v>0</v>
      </c>
      <c r="AD53" s="59">
        <f t="shared" si="4"/>
        <v>272.22222222222217</v>
      </c>
      <c r="AE53" s="60">
        <f t="shared" si="3"/>
        <v>188.3461111111111</v>
      </c>
    </row>
    <row r="54" spans="1:31" x14ac:dyDescent="0.25">
      <c r="A54" s="67">
        <v>50</v>
      </c>
      <c r="B54" s="68" t="s">
        <v>226</v>
      </c>
      <c r="C54" s="67" t="s">
        <v>139</v>
      </c>
      <c r="D54" s="67">
        <v>424</v>
      </c>
      <c r="E54" s="68" t="s">
        <v>99</v>
      </c>
      <c r="F54" s="68" t="s">
        <v>507</v>
      </c>
      <c r="G54" s="72">
        <v>75.14</v>
      </c>
      <c r="H54" s="72">
        <v>78.39</v>
      </c>
      <c r="I54" s="72">
        <v>0</v>
      </c>
      <c r="J54" s="54"/>
      <c r="K54" s="55">
        <v>75</v>
      </c>
      <c r="L54" s="69"/>
      <c r="M54" s="56"/>
      <c r="N54" s="55">
        <v>45</v>
      </c>
      <c r="O54" s="69"/>
      <c r="P54" s="54"/>
      <c r="Q54" s="55">
        <v>90</v>
      </c>
      <c r="R54" s="69"/>
      <c r="S54" s="56"/>
      <c r="T54" s="55">
        <v>85</v>
      </c>
      <c r="U54" s="69"/>
      <c r="V54" s="54"/>
      <c r="W54" s="55">
        <v>65</v>
      </c>
      <c r="X54" s="69"/>
      <c r="Y54" s="56"/>
      <c r="Z54" s="55">
        <v>100</v>
      </c>
      <c r="AA54" s="69"/>
      <c r="AB54" s="57">
        <f t="shared" si="5"/>
        <v>521.11111111111109</v>
      </c>
      <c r="AC54" s="58">
        <f t="shared" si="5"/>
        <v>0</v>
      </c>
      <c r="AD54" s="59">
        <f t="shared" si="4"/>
        <v>521.11111111111109</v>
      </c>
      <c r="AE54" s="60">
        <f t="shared" si="3"/>
        <v>337.32055555555553</v>
      </c>
    </row>
    <row r="55" spans="1:31" x14ac:dyDescent="0.25">
      <c r="A55" s="67">
        <v>51</v>
      </c>
      <c r="B55" s="68" t="s">
        <v>226</v>
      </c>
      <c r="C55" s="67" t="s">
        <v>149</v>
      </c>
      <c r="D55" s="67">
        <v>4</v>
      </c>
      <c r="E55" s="68" t="s">
        <v>97</v>
      </c>
      <c r="F55" s="68" t="s">
        <v>830</v>
      </c>
      <c r="G55" s="72">
        <v>93.49</v>
      </c>
      <c r="H55" s="72">
        <v>96.32</v>
      </c>
      <c r="I55" s="72">
        <v>0</v>
      </c>
      <c r="J55" s="54"/>
      <c r="K55" s="55">
        <v>90</v>
      </c>
      <c r="L55" s="69"/>
      <c r="M55" s="56"/>
      <c r="N55" s="55">
        <v>100</v>
      </c>
      <c r="O55" s="69"/>
      <c r="P55" s="54"/>
      <c r="Q55" s="55">
        <v>100</v>
      </c>
      <c r="R55" s="69"/>
      <c r="S55" s="56"/>
      <c r="T55" s="55">
        <v>95</v>
      </c>
      <c r="U55" s="69"/>
      <c r="V55" s="54"/>
      <c r="W55" s="55">
        <v>90</v>
      </c>
      <c r="X55" s="69"/>
      <c r="Y55" s="56"/>
      <c r="Z55" s="55">
        <v>100</v>
      </c>
      <c r="AA55" s="69"/>
      <c r="AB55" s="57">
        <f t="shared" si="5"/>
        <v>672.77777777777783</v>
      </c>
      <c r="AC55" s="58">
        <f t="shared" si="5"/>
        <v>0</v>
      </c>
      <c r="AD55" s="59">
        <f t="shared" si="4"/>
        <v>672.77777777777783</v>
      </c>
      <c r="AE55" s="60">
        <f t="shared" si="3"/>
        <v>431.29388888888889</v>
      </c>
    </row>
    <row r="56" spans="1:31" x14ac:dyDescent="0.25">
      <c r="A56" s="67">
        <v>52</v>
      </c>
      <c r="B56" s="68" t="s">
        <v>226</v>
      </c>
      <c r="C56" s="67" t="s">
        <v>149</v>
      </c>
      <c r="D56" s="67">
        <v>31</v>
      </c>
      <c r="E56" s="68" t="s">
        <v>97</v>
      </c>
      <c r="F56" s="68" t="s">
        <v>179</v>
      </c>
      <c r="G56" s="72">
        <v>78.17</v>
      </c>
      <c r="H56" s="72">
        <v>78.66</v>
      </c>
      <c r="I56" s="72">
        <v>0</v>
      </c>
      <c r="J56" s="54"/>
      <c r="K56" s="55">
        <v>85</v>
      </c>
      <c r="L56" s="69"/>
      <c r="M56" s="56"/>
      <c r="N56" s="55">
        <v>20</v>
      </c>
      <c r="O56" s="69"/>
      <c r="P56" s="54"/>
      <c r="Q56" s="55">
        <v>55</v>
      </c>
      <c r="R56" s="69"/>
      <c r="S56" s="56"/>
      <c r="T56" s="55">
        <v>70</v>
      </c>
      <c r="U56" s="69"/>
      <c r="V56" s="54"/>
      <c r="W56" s="55">
        <v>75</v>
      </c>
      <c r="X56" s="69"/>
      <c r="Y56" s="56"/>
      <c r="Z56" s="55">
        <v>100</v>
      </c>
      <c r="AA56" s="69"/>
      <c r="AB56" s="57">
        <f t="shared" si="5"/>
        <v>439.44444444444446</v>
      </c>
      <c r="AC56" s="58">
        <f t="shared" si="5"/>
        <v>0</v>
      </c>
      <c r="AD56" s="59">
        <f t="shared" si="4"/>
        <v>439.44444444444446</v>
      </c>
      <c r="AE56" s="60">
        <f t="shared" si="3"/>
        <v>298.13722222222225</v>
      </c>
    </row>
    <row r="57" spans="1:31" x14ac:dyDescent="0.25">
      <c r="A57" s="67">
        <v>53</v>
      </c>
      <c r="B57" s="68" t="s">
        <v>226</v>
      </c>
      <c r="C57" s="67" t="s">
        <v>149</v>
      </c>
      <c r="D57" s="67">
        <v>54</v>
      </c>
      <c r="E57" s="68" t="s">
        <v>831</v>
      </c>
      <c r="F57" s="68" t="s">
        <v>832</v>
      </c>
      <c r="G57" s="72">
        <v>86.85</v>
      </c>
      <c r="H57" s="72">
        <v>85.48</v>
      </c>
      <c r="I57" s="72">
        <v>0</v>
      </c>
      <c r="J57" s="54"/>
      <c r="K57" s="55">
        <v>70</v>
      </c>
      <c r="L57" s="69"/>
      <c r="M57" s="56"/>
      <c r="N57" s="55">
        <v>60</v>
      </c>
      <c r="O57" s="69"/>
      <c r="P57" s="54"/>
      <c r="Q57" s="55">
        <v>85</v>
      </c>
      <c r="R57" s="69"/>
      <c r="S57" s="56"/>
      <c r="T57" s="55">
        <v>90</v>
      </c>
      <c r="U57" s="69"/>
      <c r="V57" s="54"/>
      <c r="W57" s="55">
        <v>75</v>
      </c>
      <c r="X57" s="69"/>
      <c r="Y57" s="56"/>
      <c r="Z57" s="55">
        <v>100</v>
      </c>
      <c r="AA57" s="69"/>
      <c r="AB57" s="57">
        <f t="shared" si="5"/>
        <v>540.55555555555554</v>
      </c>
      <c r="AC57" s="58">
        <f t="shared" si="5"/>
        <v>0</v>
      </c>
      <c r="AD57" s="59">
        <f t="shared" si="4"/>
        <v>540.55555555555554</v>
      </c>
      <c r="AE57" s="60">
        <f t="shared" si="3"/>
        <v>356.44277777777779</v>
      </c>
    </row>
    <row r="58" spans="1:31" x14ac:dyDescent="0.25">
      <c r="A58" s="67">
        <v>54</v>
      </c>
      <c r="B58" s="68" t="s">
        <v>226</v>
      </c>
      <c r="C58" s="67" t="s">
        <v>149</v>
      </c>
      <c r="D58" s="67">
        <v>56</v>
      </c>
      <c r="E58" s="68" t="s">
        <v>84</v>
      </c>
      <c r="F58" s="68" t="s">
        <v>72</v>
      </c>
      <c r="G58" s="72">
        <v>88.18</v>
      </c>
      <c r="H58" s="72">
        <v>92.03</v>
      </c>
      <c r="I58" s="72">
        <v>0</v>
      </c>
      <c r="J58" s="54"/>
      <c r="K58" s="55">
        <v>85</v>
      </c>
      <c r="L58" s="69"/>
      <c r="M58" s="56"/>
      <c r="N58" s="55">
        <v>85</v>
      </c>
      <c r="O58" s="69"/>
      <c r="P58" s="54"/>
      <c r="Q58" s="55">
        <v>70</v>
      </c>
      <c r="R58" s="69"/>
      <c r="S58" s="56"/>
      <c r="T58" s="55">
        <v>95</v>
      </c>
      <c r="U58" s="69"/>
      <c r="V58" s="54"/>
      <c r="W58" s="55">
        <v>95</v>
      </c>
      <c r="X58" s="69"/>
      <c r="Y58" s="56"/>
      <c r="Z58" s="55">
        <v>95</v>
      </c>
      <c r="AA58" s="69"/>
      <c r="AB58" s="57">
        <f t="shared" si="5"/>
        <v>595</v>
      </c>
      <c r="AC58" s="58">
        <f t="shared" si="5"/>
        <v>0</v>
      </c>
      <c r="AD58" s="59">
        <f t="shared" si="4"/>
        <v>595</v>
      </c>
      <c r="AE58" s="60">
        <f t="shared" si="3"/>
        <v>387.60500000000002</v>
      </c>
    </row>
    <row r="59" spans="1:31" x14ac:dyDescent="0.25">
      <c r="A59" s="67">
        <v>55</v>
      </c>
      <c r="B59" s="68" t="s">
        <v>226</v>
      </c>
      <c r="C59" s="67" t="s">
        <v>149</v>
      </c>
      <c r="D59" s="67">
        <v>62</v>
      </c>
      <c r="E59" s="68" t="s">
        <v>833</v>
      </c>
      <c r="F59" s="68" t="s">
        <v>834</v>
      </c>
      <c r="G59" s="72">
        <v>91.84</v>
      </c>
      <c r="H59" s="72">
        <v>90.72</v>
      </c>
      <c r="I59" s="72">
        <v>0</v>
      </c>
      <c r="J59" s="54"/>
      <c r="K59" s="55">
        <v>90</v>
      </c>
      <c r="L59" s="69"/>
      <c r="M59" s="56"/>
      <c r="N59" s="55">
        <v>100</v>
      </c>
      <c r="O59" s="69"/>
      <c r="P59" s="54"/>
      <c r="Q59" s="55">
        <v>95</v>
      </c>
      <c r="R59" s="69"/>
      <c r="S59" s="56"/>
      <c r="T59" s="55">
        <v>95</v>
      </c>
      <c r="U59" s="69"/>
      <c r="V59" s="54"/>
      <c r="W59" s="55">
        <v>95</v>
      </c>
      <c r="X59" s="69"/>
      <c r="Y59" s="56"/>
      <c r="Z59" s="55">
        <v>90</v>
      </c>
      <c r="AA59" s="69"/>
      <c r="AB59" s="57">
        <f t="shared" si="5"/>
        <v>661.11111111111109</v>
      </c>
      <c r="AC59" s="58">
        <f t="shared" si="5"/>
        <v>0</v>
      </c>
      <c r="AD59" s="59">
        <f t="shared" si="4"/>
        <v>661.11111111111109</v>
      </c>
      <c r="AE59" s="60">
        <f t="shared" si="3"/>
        <v>421.83555555555552</v>
      </c>
    </row>
    <row r="60" spans="1:31" x14ac:dyDescent="0.25">
      <c r="A60" s="67">
        <v>56</v>
      </c>
      <c r="B60" s="68" t="s">
        <v>226</v>
      </c>
      <c r="C60" s="67" t="s">
        <v>149</v>
      </c>
      <c r="D60" s="67">
        <v>153</v>
      </c>
      <c r="E60" s="68" t="s">
        <v>835</v>
      </c>
      <c r="F60" s="68" t="s">
        <v>33</v>
      </c>
      <c r="G60" s="72">
        <v>90.77</v>
      </c>
      <c r="H60" s="72">
        <v>96.41</v>
      </c>
      <c r="I60" s="72">
        <v>0</v>
      </c>
      <c r="J60" s="54"/>
      <c r="K60" s="55">
        <v>90</v>
      </c>
      <c r="L60" s="69"/>
      <c r="M60" s="56"/>
      <c r="N60" s="55">
        <v>95</v>
      </c>
      <c r="O60" s="69"/>
      <c r="P60" s="54"/>
      <c r="Q60" s="55">
        <v>100</v>
      </c>
      <c r="R60" s="69"/>
      <c r="S60" s="56"/>
      <c r="T60" s="55">
        <v>100</v>
      </c>
      <c r="U60" s="69"/>
      <c r="V60" s="54"/>
      <c r="W60" s="55">
        <v>95</v>
      </c>
      <c r="X60" s="69"/>
      <c r="Y60" s="56"/>
      <c r="Z60" s="55">
        <v>100</v>
      </c>
      <c r="AA60" s="69"/>
      <c r="AB60" s="57">
        <f t="shared" si="5"/>
        <v>672.77777777777783</v>
      </c>
      <c r="AC60" s="58">
        <f t="shared" si="5"/>
        <v>0</v>
      </c>
      <c r="AD60" s="59">
        <f t="shared" si="4"/>
        <v>672.77777777777783</v>
      </c>
      <c r="AE60" s="60">
        <f t="shared" si="3"/>
        <v>429.97888888888895</v>
      </c>
    </row>
    <row r="61" spans="1:31" x14ac:dyDescent="0.25">
      <c r="A61" s="67">
        <v>57</v>
      </c>
      <c r="B61" s="68" t="s">
        <v>226</v>
      </c>
      <c r="C61" s="67" t="s">
        <v>149</v>
      </c>
      <c r="D61" s="67">
        <v>172</v>
      </c>
      <c r="E61" s="68" t="s">
        <v>836</v>
      </c>
      <c r="F61" s="68" t="s">
        <v>805</v>
      </c>
      <c r="G61" s="72">
        <v>88.65</v>
      </c>
      <c r="H61" s="72">
        <v>91.12</v>
      </c>
      <c r="I61" s="72">
        <v>0</v>
      </c>
      <c r="J61" s="54"/>
      <c r="K61" s="55">
        <v>85</v>
      </c>
      <c r="L61" s="69"/>
      <c r="M61" s="56"/>
      <c r="N61" s="55">
        <v>85</v>
      </c>
      <c r="O61" s="69"/>
      <c r="P61" s="54"/>
      <c r="Q61" s="55">
        <v>85</v>
      </c>
      <c r="R61" s="69"/>
      <c r="S61" s="56"/>
      <c r="T61" s="55">
        <v>65</v>
      </c>
      <c r="U61" s="69"/>
      <c r="V61" s="54"/>
      <c r="W61" s="55">
        <v>75</v>
      </c>
      <c r="X61" s="69"/>
      <c r="Y61" s="56"/>
      <c r="Z61" s="55">
        <v>95</v>
      </c>
      <c r="AA61" s="69"/>
      <c r="AB61" s="57">
        <f t="shared" si="5"/>
        <v>579.44444444444446</v>
      </c>
      <c r="AC61" s="58">
        <f t="shared" si="5"/>
        <v>0</v>
      </c>
      <c r="AD61" s="59">
        <f t="shared" si="4"/>
        <v>579.44444444444446</v>
      </c>
      <c r="AE61" s="60">
        <f t="shared" si="3"/>
        <v>379.60722222222222</v>
      </c>
    </row>
    <row r="62" spans="1:31" x14ac:dyDescent="0.25">
      <c r="A62" s="67">
        <v>58</v>
      </c>
      <c r="B62" s="68" t="s">
        <v>226</v>
      </c>
      <c r="C62" s="67" t="s">
        <v>149</v>
      </c>
      <c r="D62" s="67">
        <v>203</v>
      </c>
      <c r="E62" s="68" t="s">
        <v>837</v>
      </c>
      <c r="F62" s="68" t="s">
        <v>203</v>
      </c>
      <c r="G62" s="72">
        <v>72.64</v>
      </c>
      <c r="H62" s="72">
        <v>74.14</v>
      </c>
      <c r="I62" s="72">
        <v>0</v>
      </c>
      <c r="J62" s="54"/>
      <c r="K62" s="55">
        <v>65</v>
      </c>
      <c r="L62" s="69"/>
      <c r="M62" s="56"/>
      <c r="N62" s="55">
        <v>55</v>
      </c>
      <c r="O62" s="69"/>
      <c r="P62" s="54"/>
      <c r="Q62" s="55">
        <v>65</v>
      </c>
      <c r="R62" s="69"/>
      <c r="S62" s="56"/>
      <c r="T62" s="55">
        <v>80</v>
      </c>
      <c r="U62" s="69"/>
      <c r="V62" s="54"/>
      <c r="W62" s="55">
        <v>40</v>
      </c>
      <c r="X62" s="69"/>
      <c r="Y62" s="56"/>
      <c r="Z62" s="55">
        <v>90</v>
      </c>
      <c r="AA62" s="69"/>
      <c r="AB62" s="57">
        <f t="shared" si="5"/>
        <v>451.11111111111109</v>
      </c>
      <c r="AC62" s="58">
        <f t="shared" si="5"/>
        <v>0</v>
      </c>
      <c r="AD62" s="59">
        <f t="shared" si="4"/>
        <v>451.11111111111109</v>
      </c>
      <c r="AE62" s="60">
        <f t="shared" si="3"/>
        <v>298.94555555555553</v>
      </c>
    </row>
    <row r="63" spans="1:31" x14ac:dyDescent="0.25">
      <c r="A63" s="67">
        <v>59</v>
      </c>
      <c r="B63" s="68" t="s">
        <v>226</v>
      </c>
      <c r="C63" s="67" t="s">
        <v>149</v>
      </c>
      <c r="D63" s="67">
        <v>225</v>
      </c>
      <c r="E63" s="68" t="s">
        <v>693</v>
      </c>
      <c r="F63" s="68" t="s">
        <v>178</v>
      </c>
      <c r="G63" s="72">
        <v>82.38</v>
      </c>
      <c r="H63" s="72">
        <v>88.43</v>
      </c>
      <c r="I63" s="72">
        <v>0</v>
      </c>
      <c r="J63" s="54"/>
      <c r="K63" s="55">
        <v>90</v>
      </c>
      <c r="L63" s="69"/>
      <c r="M63" s="56"/>
      <c r="N63" s="55">
        <v>70</v>
      </c>
      <c r="O63" s="69"/>
      <c r="P63" s="54"/>
      <c r="Q63" s="55">
        <v>90</v>
      </c>
      <c r="R63" s="69"/>
      <c r="S63" s="56"/>
      <c r="T63" s="55">
        <v>100</v>
      </c>
      <c r="U63" s="69"/>
      <c r="V63" s="54"/>
      <c r="W63" s="55">
        <v>85</v>
      </c>
      <c r="X63" s="69"/>
      <c r="Y63" s="56"/>
      <c r="Z63" s="55">
        <v>95</v>
      </c>
      <c r="AA63" s="69"/>
      <c r="AB63" s="57">
        <f t="shared" si="5"/>
        <v>606.66666666666674</v>
      </c>
      <c r="AC63" s="58">
        <f t="shared" si="5"/>
        <v>0</v>
      </c>
      <c r="AD63" s="59">
        <f t="shared" si="4"/>
        <v>606.66666666666674</v>
      </c>
      <c r="AE63" s="60">
        <f t="shared" si="3"/>
        <v>388.73833333333334</v>
      </c>
    </row>
    <row r="64" spans="1:31" x14ac:dyDescent="0.25">
      <c r="A64" s="67">
        <v>60</v>
      </c>
      <c r="B64" s="68" t="s">
        <v>226</v>
      </c>
      <c r="C64" s="67" t="s">
        <v>149</v>
      </c>
      <c r="D64" s="67">
        <v>228</v>
      </c>
      <c r="E64" s="68" t="s">
        <v>469</v>
      </c>
      <c r="F64" s="68" t="s">
        <v>838</v>
      </c>
      <c r="G64" s="72">
        <v>82.15</v>
      </c>
      <c r="H64" s="72">
        <v>88.2</v>
      </c>
      <c r="I64" s="72">
        <v>0</v>
      </c>
      <c r="J64" s="54"/>
      <c r="K64" s="55">
        <v>85</v>
      </c>
      <c r="L64" s="69"/>
      <c r="M64" s="56"/>
      <c r="N64" s="55">
        <v>85</v>
      </c>
      <c r="O64" s="69"/>
      <c r="P64" s="54"/>
      <c r="Q64" s="55">
        <v>80</v>
      </c>
      <c r="R64" s="69"/>
      <c r="S64" s="56"/>
      <c r="T64" s="55">
        <v>70</v>
      </c>
      <c r="U64" s="69"/>
      <c r="V64" s="54"/>
      <c r="W64" s="55">
        <v>70</v>
      </c>
      <c r="X64" s="69"/>
      <c r="Y64" s="56"/>
      <c r="Z64" s="55">
        <v>95</v>
      </c>
      <c r="AA64" s="69"/>
      <c r="AB64" s="57">
        <f t="shared" si="5"/>
        <v>571.66666666666674</v>
      </c>
      <c r="AC64" s="58">
        <f t="shared" si="5"/>
        <v>0</v>
      </c>
      <c r="AD64" s="59">
        <f t="shared" si="4"/>
        <v>571.66666666666674</v>
      </c>
      <c r="AE64" s="60">
        <f t="shared" si="3"/>
        <v>371.00833333333338</v>
      </c>
    </row>
    <row r="65" spans="1:31" x14ac:dyDescent="0.25">
      <c r="A65" s="67">
        <v>61</v>
      </c>
      <c r="B65" s="68" t="s">
        <v>226</v>
      </c>
      <c r="C65" s="67" t="s">
        <v>149</v>
      </c>
      <c r="D65" s="67">
        <v>229</v>
      </c>
      <c r="E65" s="68" t="s">
        <v>166</v>
      </c>
      <c r="F65" s="68" t="s">
        <v>409</v>
      </c>
      <c r="G65" s="72">
        <v>87.35</v>
      </c>
      <c r="H65" s="72">
        <v>90.53</v>
      </c>
      <c r="I65" s="72">
        <v>0</v>
      </c>
      <c r="J65" s="54"/>
      <c r="K65" s="55">
        <v>75</v>
      </c>
      <c r="L65" s="69"/>
      <c r="M65" s="56"/>
      <c r="N65" s="55">
        <v>70</v>
      </c>
      <c r="O65" s="69"/>
      <c r="P65" s="54"/>
      <c r="Q65" s="55">
        <v>95</v>
      </c>
      <c r="R65" s="69"/>
      <c r="S65" s="56"/>
      <c r="T65" s="55">
        <v>100</v>
      </c>
      <c r="U65" s="69"/>
      <c r="V65" s="54"/>
      <c r="W65" s="55">
        <v>80</v>
      </c>
      <c r="X65" s="69"/>
      <c r="Y65" s="56"/>
      <c r="Z65" s="55">
        <v>100</v>
      </c>
      <c r="AA65" s="69"/>
      <c r="AB65" s="57">
        <f t="shared" si="5"/>
        <v>591.11111111111109</v>
      </c>
      <c r="AC65" s="58">
        <f t="shared" si="5"/>
        <v>0</v>
      </c>
      <c r="AD65" s="59">
        <f t="shared" si="4"/>
        <v>591.11111111111109</v>
      </c>
      <c r="AE65" s="60">
        <f t="shared" si="3"/>
        <v>384.49555555555554</v>
      </c>
    </row>
    <row r="66" spans="1:31" x14ac:dyDescent="0.25">
      <c r="A66" s="67">
        <v>62</v>
      </c>
      <c r="B66" s="68" t="s">
        <v>226</v>
      </c>
      <c r="C66" s="67" t="s">
        <v>149</v>
      </c>
      <c r="D66" s="67">
        <v>233</v>
      </c>
      <c r="E66" s="68" t="s">
        <v>839</v>
      </c>
      <c r="F66" s="68" t="s">
        <v>840</v>
      </c>
      <c r="G66" s="72">
        <v>91.2</v>
      </c>
      <c r="H66" s="72">
        <v>91.48</v>
      </c>
      <c r="I66" s="72">
        <v>0</v>
      </c>
      <c r="J66" s="54"/>
      <c r="K66" s="55">
        <v>75</v>
      </c>
      <c r="L66" s="69"/>
      <c r="M66" s="56"/>
      <c r="N66" s="55">
        <v>90</v>
      </c>
      <c r="O66" s="69"/>
      <c r="P66" s="54"/>
      <c r="Q66" s="55">
        <v>90</v>
      </c>
      <c r="R66" s="69"/>
      <c r="S66" s="56"/>
      <c r="T66" s="55">
        <v>80</v>
      </c>
      <c r="U66" s="69"/>
      <c r="V66" s="54"/>
      <c r="W66" s="55">
        <v>85</v>
      </c>
      <c r="X66" s="69"/>
      <c r="Y66" s="56"/>
      <c r="Z66" s="55">
        <v>100</v>
      </c>
      <c r="AA66" s="69"/>
      <c r="AB66" s="57">
        <f t="shared" si="5"/>
        <v>602.77777777777783</v>
      </c>
      <c r="AC66" s="58">
        <f t="shared" si="5"/>
        <v>0</v>
      </c>
      <c r="AD66" s="59">
        <f t="shared" si="4"/>
        <v>602.77777777777783</v>
      </c>
      <c r="AE66" s="60">
        <f t="shared" si="3"/>
        <v>392.72888888888895</v>
      </c>
    </row>
    <row r="67" spans="1:31" x14ac:dyDescent="0.25">
      <c r="A67" s="67">
        <v>63</v>
      </c>
      <c r="B67" s="68" t="s">
        <v>226</v>
      </c>
      <c r="C67" s="67" t="s">
        <v>149</v>
      </c>
      <c r="D67" s="67">
        <v>240</v>
      </c>
      <c r="E67" s="68" t="s">
        <v>91</v>
      </c>
      <c r="F67" s="68" t="s">
        <v>841</v>
      </c>
      <c r="G67" s="72">
        <v>96.1</v>
      </c>
      <c r="H67" s="72">
        <v>97.37</v>
      </c>
      <c r="I67" s="72">
        <v>0</v>
      </c>
      <c r="J67" s="54"/>
      <c r="K67" s="55">
        <v>95</v>
      </c>
      <c r="L67" s="69"/>
      <c r="M67" s="56"/>
      <c r="N67" s="55">
        <v>100</v>
      </c>
      <c r="O67" s="69"/>
      <c r="P67" s="54"/>
      <c r="Q67" s="55">
        <v>100</v>
      </c>
      <c r="R67" s="69"/>
      <c r="S67" s="56"/>
      <c r="T67" s="55">
        <v>100</v>
      </c>
      <c r="U67" s="69"/>
      <c r="V67" s="54"/>
      <c r="W67" s="55">
        <v>95</v>
      </c>
      <c r="X67" s="69"/>
      <c r="Y67" s="56"/>
      <c r="Z67" s="55">
        <v>100</v>
      </c>
      <c r="AA67" s="69"/>
      <c r="AB67" s="57">
        <f t="shared" si="5"/>
        <v>688.33333333333326</v>
      </c>
      <c r="AC67" s="58">
        <f t="shared" si="5"/>
        <v>0</v>
      </c>
      <c r="AD67" s="59">
        <f t="shared" si="4"/>
        <v>688.33333333333326</v>
      </c>
      <c r="AE67" s="60">
        <f t="shared" si="3"/>
        <v>440.90166666666664</v>
      </c>
    </row>
    <row r="68" spans="1:31" x14ac:dyDescent="0.25">
      <c r="A68" s="67">
        <v>64</v>
      </c>
      <c r="B68" s="68" t="s">
        <v>226</v>
      </c>
      <c r="C68" s="67" t="s">
        <v>149</v>
      </c>
      <c r="D68" s="67">
        <v>242</v>
      </c>
      <c r="E68" s="68" t="s">
        <v>842</v>
      </c>
      <c r="F68" s="68" t="s">
        <v>104</v>
      </c>
      <c r="G68" s="72">
        <v>95.48</v>
      </c>
      <c r="H68" s="72">
        <v>98.49</v>
      </c>
      <c r="I68" s="72">
        <v>0</v>
      </c>
      <c r="J68" s="54"/>
      <c r="K68" s="55">
        <v>100</v>
      </c>
      <c r="L68" s="69"/>
      <c r="M68" s="56"/>
      <c r="N68" s="55">
        <v>100</v>
      </c>
      <c r="O68" s="69"/>
      <c r="P68" s="54"/>
      <c r="Q68" s="55">
        <v>100</v>
      </c>
      <c r="R68" s="69"/>
      <c r="S68" s="56"/>
      <c r="T68" s="55">
        <v>95</v>
      </c>
      <c r="U68" s="69"/>
      <c r="V68" s="54"/>
      <c r="W68" s="55">
        <v>90</v>
      </c>
      <c r="X68" s="69"/>
      <c r="Y68" s="56"/>
      <c r="Z68" s="55">
        <v>95</v>
      </c>
      <c r="AA68" s="69"/>
      <c r="AB68" s="57">
        <f t="shared" si="5"/>
        <v>684.44444444444446</v>
      </c>
      <c r="AC68" s="58">
        <f t="shared" si="5"/>
        <v>0</v>
      </c>
      <c r="AD68" s="59">
        <f t="shared" si="4"/>
        <v>684.44444444444446</v>
      </c>
      <c r="AE68" s="60">
        <f t="shared" si="3"/>
        <v>439.20722222222224</v>
      </c>
    </row>
    <row r="69" spans="1:31" x14ac:dyDescent="0.25">
      <c r="A69" s="67">
        <v>65</v>
      </c>
      <c r="B69" s="68" t="s">
        <v>226</v>
      </c>
      <c r="C69" s="67" t="s">
        <v>149</v>
      </c>
      <c r="D69" s="67">
        <v>244</v>
      </c>
      <c r="E69" s="68" t="s">
        <v>843</v>
      </c>
      <c r="F69" s="68" t="s">
        <v>253</v>
      </c>
      <c r="G69" s="72">
        <v>88.69</v>
      </c>
      <c r="H69" s="72">
        <v>91.66</v>
      </c>
      <c r="I69" s="72">
        <v>0</v>
      </c>
      <c r="J69" s="54"/>
      <c r="K69" s="55">
        <v>95</v>
      </c>
      <c r="L69" s="69"/>
      <c r="M69" s="56"/>
      <c r="N69" s="55">
        <v>80</v>
      </c>
      <c r="O69" s="69"/>
      <c r="P69" s="54"/>
      <c r="Q69" s="55">
        <v>75</v>
      </c>
      <c r="R69" s="69"/>
      <c r="S69" s="56"/>
      <c r="T69" s="55">
        <v>90</v>
      </c>
      <c r="U69" s="69"/>
      <c r="V69" s="54"/>
      <c r="W69" s="55">
        <v>75</v>
      </c>
      <c r="X69" s="69"/>
      <c r="Y69" s="56"/>
      <c r="Z69" s="55">
        <v>100</v>
      </c>
      <c r="AA69" s="69"/>
      <c r="AB69" s="57">
        <f t="shared" si="5"/>
        <v>595</v>
      </c>
      <c r="AC69" s="58">
        <f t="shared" si="5"/>
        <v>0</v>
      </c>
      <c r="AD69" s="59">
        <f t="shared" si="4"/>
        <v>595</v>
      </c>
      <c r="AE69" s="60">
        <f t="shared" si="3"/>
        <v>387.67500000000001</v>
      </c>
    </row>
    <row r="70" spans="1:31" x14ac:dyDescent="0.25">
      <c r="A70" s="67">
        <v>66</v>
      </c>
      <c r="B70" s="68" t="s">
        <v>226</v>
      </c>
      <c r="C70" s="67" t="s">
        <v>149</v>
      </c>
      <c r="D70" s="67">
        <v>254</v>
      </c>
      <c r="E70" s="68" t="s">
        <v>123</v>
      </c>
      <c r="F70" s="68" t="s">
        <v>844</v>
      </c>
      <c r="G70" s="72">
        <v>97.79</v>
      </c>
      <c r="H70" s="72">
        <v>99.43</v>
      </c>
      <c r="I70" s="72">
        <v>0</v>
      </c>
      <c r="J70" s="54"/>
      <c r="K70" s="55">
        <v>90</v>
      </c>
      <c r="L70" s="69"/>
      <c r="M70" s="56"/>
      <c r="N70" s="55">
        <v>100</v>
      </c>
      <c r="O70" s="69"/>
      <c r="P70" s="54"/>
      <c r="Q70" s="55">
        <v>100</v>
      </c>
      <c r="R70" s="69"/>
      <c r="S70" s="56"/>
      <c r="T70" s="55">
        <v>100</v>
      </c>
      <c r="U70" s="69"/>
      <c r="V70" s="54"/>
      <c r="W70" s="55">
        <v>100</v>
      </c>
      <c r="X70" s="69"/>
      <c r="Y70" s="56"/>
      <c r="Z70" s="55">
        <v>100</v>
      </c>
      <c r="AA70" s="69"/>
      <c r="AB70" s="57">
        <f t="shared" si="5"/>
        <v>684.44444444444446</v>
      </c>
      <c r="AC70" s="58">
        <f t="shared" si="5"/>
        <v>0</v>
      </c>
      <c r="AD70" s="59">
        <f t="shared" si="4"/>
        <v>684.44444444444446</v>
      </c>
      <c r="AE70" s="60">
        <f t="shared" si="3"/>
        <v>440.83222222222224</v>
      </c>
    </row>
    <row r="71" spans="1:31" x14ac:dyDescent="0.25">
      <c r="A71" s="67">
        <v>67</v>
      </c>
      <c r="B71" s="68" t="s">
        <v>226</v>
      </c>
      <c r="C71" s="67" t="s">
        <v>149</v>
      </c>
      <c r="D71" s="67">
        <v>258</v>
      </c>
      <c r="E71" s="68" t="s">
        <v>845</v>
      </c>
      <c r="F71" s="68" t="s">
        <v>207</v>
      </c>
      <c r="G71" s="72">
        <v>80.88</v>
      </c>
      <c r="H71" s="72">
        <v>85.32</v>
      </c>
      <c r="I71" s="72">
        <v>0</v>
      </c>
      <c r="J71" s="54"/>
      <c r="K71" s="55">
        <v>90</v>
      </c>
      <c r="L71" s="69"/>
      <c r="M71" s="56"/>
      <c r="N71" s="55">
        <v>35</v>
      </c>
      <c r="O71" s="69"/>
      <c r="P71" s="54"/>
      <c r="Q71" s="55">
        <v>85</v>
      </c>
      <c r="R71" s="69"/>
      <c r="S71" s="56"/>
      <c r="T71" s="55">
        <v>85</v>
      </c>
      <c r="U71" s="69"/>
      <c r="V71" s="54"/>
      <c r="W71" s="55">
        <v>80</v>
      </c>
      <c r="X71" s="69"/>
      <c r="Y71" s="56"/>
      <c r="Z71" s="55">
        <v>100</v>
      </c>
      <c r="AA71" s="69"/>
      <c r="AB71" s="57">
        <f t="shared" si="5"/>
        <v>532.77777777777783</v>
      </c>
      <c r="AC71" s="58">
        <f t="shared" si="5"/>
        <v>0</v>
      </c>
      <c r="AD71" s="59">
        <f t="shared" si="4"/>
        <v>532.77777777777783</v>
      </c>
      <c r="AE71" s="60">
        <f t="shared" si="3"/>
        <v>349.48888888888894</v>
      </c>
    </row>
    <row r="72" spans="1:31" x14ac:dyDescent="0.25">
      <c r="A72" s="67">
        <v>68</v>
      </c>
      <c r="B72" s="68" t="s">
        <v>226</v>
      </c>
      <c r="C72" s="67" t="s">
        <v>149</v>
      </c>
      <c r="D72" s="67">
        <v>269</v>
      </c>
      <c r="E72" s="68" t="s">
        <v>141</v>
      </c>
      <c r="F72" s="68" t="s">
        <v>846</v>
      </c>
      <c r="G72" s="72">
        <v>74.37</v>
      </c>
      <c r="H72" s="72">
        <v>85.49</v>
      </c>
      <c r="I72" s="72">
        <v>0</v>
      </c>
      <c r="J72" s="54"/>
      <c r="K72" s="55">
        <v>80</v>
      </c>
      <c r="L72" s="69"/>
      <c r="M72" s="56"/>
      <c r="N72" s="55">
        <v>30</v>
      </c>
      <c r="O72" s="69"/>
      <c r="P72" s="54"/>
      <c r="Q72" s="55">
        <v>75</v>
      </c>
      <c r="R72" s="69"/>
      <c r="S72" s="56"/>
      <c r="T72" s="55">
        <v>90</v>
      </c>
      <c r="U72" s="69"/>
      <c r="V72" s="54"/>
      <c r="W72" s="55">
        <v>55</v>
      </c>
      <c r="X72" s="69"/>
      <c r="Y72" s="56"/>
      <c r="Z72" s="55">
        <v>100</v>
      </c>
      <c r="AA72" s="69"/>
      <c r="AB72" s="57">
        <f t="shared" si="5"/>
        <v>478.33333333333326</v>
      </c>
      <c r="AC72" s="58">
        <f t="shared" si="5"/>
        <v>0</v>
      </c>
      <c r="AD72" s="59">
        <f t="shared" si="4"/>
        <v>478.33333333333326</v>
      </c>
      <c r="AE72" s="60">
        <f t="shared" si="3"/>
        <v>319.09666666666664</v>
      </c>
    </row>
    <row r="73" spans="1:31" x14ac:dyDescent="0.25">
      <c r="A73" s="67">
        <v>69</v>
      </c>
      <c r="B73" s="68" t="s">
        <v>226</v>
      </c>
      <c r="C73" s="67" t="s">
        <v>149</v>
      </c>
      <c r="D73" s="67">
        <v>271</v>
      </c>
      <c r="E73" s="68" t="s">
        <v>267</v>
      </c>
      <c r="F73" s="68" t="s">
        <v>68</v>
      </c>
      <c r="G73" s="72">
        <v>89.61</v>
      </c>
      <c r="H73" s="72">
        <v>93.03</v>
      </c>
      <c r="I73" s="72">
        <v>0</v>
      </c>
      <c r="J73" s="54"/>
      <c r="K73" s="55">
        <v>85</v>
      </c>
      <c r="L73" s="69"/>
      <c r="M73" s="56"/>
      <c r="N73" s="55">
        <v>95</v>
      </c>
      <c r="O73" s="69"/>
      <c r="P73" s="54"/>
      <c r="Q73" s="55">
        <v>95</v>
      </c>
      <c r="R73" s="69"/>
      <c r="S73" s="56"/>
      <c r="T73" s="55">
        <v>95</v>
      </c>
      <c r="U73" s="69"/>
      <c r="V73" s="54"/>
      <c r="W73" s="55">
        <v>95</v>
      </c>
      <c r="X73" s="69"/>
      <c r="Y73" s="56"/>
      <c r="Z73" s="55">
        <v>95</v>
      </c>
      <c r="AA73" s="69"/>
      <c r="AB73" s="57">
        <f t="shared" si="5"/>
        <v>649.44444444444434</v>
      </c>
      <c r="AC73" s="58">
        <f t="shared" si="5"/>
        <v>0</v>
      </c>
      <c r="AD73" s="59">
        <f t="shared" si="4"/>
        <v>649.44444444444434</v>
      </c>
      <c r="AE73" s="60">
        <f t="shared" si="3"/>
        <v>416.04222222222216</v>
      </c>
    </row>
    <row r="74" spans="1:31" x14ac:dyDescent="0.25">
      <c r="A74" s="67">
        <v>70</v>
      </c>
      <c r="B74" s="68" t="s">
        <v>226</v>
      </c>
      <c r="C74" s="67" t="s">
        <v>149</v>
      </c>
      <c r="D74" s="67">
        <v>274</v>
      </c>
      <c r="E74" s="68" t="s">
        <v>847</v>
      </c>
      <c r="F74" s="68" t="s">
        <v>467</v>
      </c>
      <c r="G74" s="72">
        <v>74.16</v>
      </c>
      <c r="H74" s="72">
        <v>75.489999999999995</v>
      </c>
      <c r="I74" s="72">
        <v>0</v>
      </c>
      <c r="J74" s="54"/>
      <c r="K74" s="55">
        <v>40</v>
      </c>
      <c r="L74" s="69"/>
      <c r="M74" s="56"/>
      <c r="N74" s="55">
        <v>25</v>
      </c>
      <c r="O74" s="69"/>
      <c r="P74" s="54"/>
      <c r="Q74" s="55">
        <v>55</v>
      </c>
      <c r="R74" s="69"/>
      <c r="S74" s="56"/>
      <c r="T74" s="55">
        <v>40</v>
      </c>
      <c r="U74" s="69"/>
      <c r="V74" s="54"/>
      <c r="W74" s="55">
        <v>45</v>
      </c>
      <c r="X74" s="69"/>
      <c r="Y74" s="56"/>
      <c r="Z74" s="55">
        <v>50</v>
      </c>
      <c r="AA74" s="69"/>
      <c r="AB74" s="57">
        <f t="shared" si="5"/>
        <v>291.66666666666663</v>
      </c>
      <c r="AC74" s="58">
        <f t="shared" si="5"/>
        <v>0</v>
      </c>
      <c r="AD74" s="59">
        <f t="shared" si="4"/>
        <v>291.66666666666663</v>
      </c>
      <c r="AE74" s="60">
        <f t="shared" si="3"/>
        <v>220.6583333333333</v>
      </c>
    </row>
    <row r="75" spans="1:31" x14ac:dyDescent="0.25">
      <c r="A75" s="67">
        <v>71</v>
      </c>
      <c r="B75" s="68" t="s">
        <v>226</v>
      </c>
      <c r="C75" s="67" t="s">
        <v>149</v>
      </c>
      <c r="D75" s="67">
        <v>276</v>
      </c>
      <c r="E75" s="68" t="s">
        <v>848</v>
      </c>
      <c r="F75" s="68" t="s">
        <v>409</v>
      </c>
      <c r="G75" s="72">
        <v>92.07</v>
      </c>
      <c r="H75" s="72">
        <v>94.78</v>
      </c>
      <c r="I75" s="72">
        <v>0</v>
      </c>
      <c r="J75" s="54"/>
      <c r="K75" s="55">
        <v>80</v>
      </c>
      <c r="L75" s="69"/>
      <c r="M75" s="56"/>
      <c r="N75" s="55">
        <v>95</v>
      </c>
      <c r="O75" s="69"/>
      <c r="P75" s="54"/>
      <c r="Q75" s="55">
        <v>95</v>
      </c>
      <c r="R75" s="69"/>
      <c r="S75" s="56"/>
      <c r="T75" s="55">
        <v>85</v>
      </c>
      <c r="U75" s="69"/>
      <c r="V75" s="54"/>
      <c r="W75" s="55">
        <v>95</v>
      </c>
      <c r="X75" s="69"/>
      <c r="Y75" s="56"/>
      <c r="Z75" s="55">
        <v>95</v>
      </c>
      <c r="AA75" s="69"/>
      <c r="AB75" s="57">
        <f t="shared" si="5"/>
        <v>633.88888888888891</v>
      </c>
      <c r="AC75" s="58">
        <f t="shared" si="5"/>
        <v>0</v>
      </c>
      <c r="AD75" s="59">
        <f t="shared" si="4"/>
        <v>633.88888888888891</v>
      </c>
      <c r="AE75" s="60">
        <f t="shared" si="3"/>
        <v>410.36944444444447</v>
      </c>
    </row>
    <row r="76" spans="1:31" x14ac:dyDescent="0.25">
      <c r="A76" s="67">
        <v>72</v>
      </c>
      <c r="B76" s="68" t="s">
        <v>226</v>
      </c>
      <c r="C76" s="67" t="s">
        <v>149</v>
      </c>
      <c r="D76" s="67">
        <v>287</v>
      </c>
      <c r="E76" s="68" t="s">
        <v>849</v>
      </c>
      <c r="F76" s="68" t="s">
        <v>740</v>
      </c>
      <c r="G76" s="72">
        <v>91.9</v>
      </c>
      <c r="H76" s="72">
        <v>92.81</v>
      </c>
      <c r="I76" s="72">
        <v>0</v>
      </c>
      <c r="J76" s="54"/>
      <c r="K76" s="55">
        <v>100</v>
      </c>
      <c r="L76" s="69"/>
      <c r="M76" s="56"/>
      <c r="N76" s="55">
        <v>85</v>
      </c>
      <c r="O76" s="69"/>
      <c r="P76" s="54"/>
      <c r="Q76" s="55">
        <v>100</v>
      </c>
      <c r="R76" s="69"/>
      <c r="S76" s="56"/>
      <c r="T76" s="55">
        <v>100</v>
      </c>
      <c r="U76" s="69"/>
      <c r="V76" s="54"/>
      <c r="W76" s="55">
        <v>100</v>
      </c>
      <c r="X76" s="69"/>
      <c r="Y76" s="56"/>
      <c r="Z76" s="55">
        <v>95</v>
      </c>
      <c r="AA76" s="69"/>
      <c r="AB76" s="57">
        <f t="shared" si="5"/>
        <v>672.77777777777783</v>
      </c>
      <c r="AC76" s="58">
        <f t="shared" si="5"/>
        <v>0</v>
      </c>
      <c r="AD76" s="59">
        <f t="shared" si="4"/>
        <v>672.77777777777783</v>
      </c>
      <c r="AE76" s="60">
        <f t="shared" si="3"/>
        <v>428.74388888888893</v>
      </c>
    </row>
    <row r="77" spans="1:31" x14ac:dyDescent="0.25">
      <c r="A77" s="67">
        <v>73</v>
      </c>
      <c r="B77" s="68" t="s">
        <v>226</v>
      </c>
      <c r="C77" s="67" t="s">
        <v>149</v>
      </c>
      <c r="D77" s="67">
        <v>289</v>
      </c>
      <c r="E77" s="68" t="s">
        <v>40</v>
      </c>
      <c r="F77" s="68" t="s">
        <v>850</v>
      </c>
      <c r="G77" s="72">
        <v>83.11</v>
      </c>
      <c r="H77" s="72">
        <v>90.02</v>
      </c>
      <c r="I77" s="72">
        <v>0</v>
      </c>
      <c r="J77" s="54"/>
      <c r="K77" s="55">
        <v>60</v>
      </c>
      <c r="L77" s="69"/>
      <c r="M77" s="56"/>
      <c r="N77" s="55">
        <v>55</v>
      </c>
      <c r="O77" s="69"/>
      <c r="P77" s="54"/>
      <c r="Q77" s="55">
        <v>80</v>
      </c>
      <c r="R77" s="69"/>
      <c r="S77" s="56"/>
      <c r="T77" s="55">
        <v>90</v>
      </c>
      <c r="U77" s="69"/>
      <c r="V77" s="54"/>
      <c r="W77" s="55">
        <v>90</v>
      </c>
      <c r="X77" s="69"/>
      <c r="Y77" s="56"/>
      <c r="Z77" s="55">
        <v>90</v>
      </c>
      <c r="AA77" s="69"/>
      <c r="AB77" s="57">
        <f t="shared" si="5"/>
        <v>513.33333333333326</v>
      </c>
      <c r="AC77" s="58">
        <f t="shared" si="5"/>
        <v>0</v>
      </c>
      <c r="AD77" s="59">
        <f t="shared" si="4"/>
        <v>513.33333333333326</v>
      </c>
      <c r="AE77" s="60">
        <f t="shared" si="3"/>
        <v>343.23166666666663</v>
      </c>
    </row>
    <row r="78" spans="1:31" x14ac:dyDescent="0.25">
      <c r="A78" s="67">
        <v>74</v>
      </c>
      <c r="B78" s="68" t="s">
        <v>226</v>
      </c>
      <c r="C78" s="67" t="s">
        <v>149</v>
      </c>
      <c r="D78" s="67">
        <v>290</v>
      </c>
      <c r="E78" s="68" t="s">
        <v>112</v>
      </c>
      <c r="F78" s="68" t="s">
        <v>193</v>
      </c>
      <c r="G78" s="72">
        <v>96.74</v>
      </c>
      <c r="H78" s="72">
        <v>98.87</v>
      </c>
      <c r="I78" s="72">
        <v>0</v>
      </c>
      <c r="J78" s="54"/>
      <c r="K78" s="55">
        <v>100</v>
      </c>
      <c r="L78" s="69"/>
      <c r="M78" s="56"/>
      <c r="N78" s="55">
        <v>100</v>
      </c>
      <c r="O78" s="69"/>
      <c r="P78" s="54"/>
      <c r="Q78" s="55">
        <v>100</v>
      </c>
      <c r="R78" s="69"/>
      <c r="S78" s="56"/>
      <c r="T78" s="55">
        <v>95</v>
      </c>
      <c r="U78" s="69"/>
      <c r="V78" s="54"/>
      <c r="W78" s="55">
        <v>95</v>
      </c>
      <c r="X78" s="69"/>
      <c r="Y78" s="56"/>
      <c r="Z78" s="55">
        <v>100</v>
      </c>
      <c r="AA78" s="69"/>
      <c r="AB78" s="57">
        <f t="shared" si="5"/>
        <v>692.22222222222217</v>
      </c>
      <c r="AC78" s="58">
        <f t="shared" si="5"/>
        <v>0</v>
      </c>
      <c r="AD78" s="59">
        <f t="shared" si="4"/>
        <v>692.22222222222217</v>
      </c>
      <c r="AE78" s="60">
        <f t="shared" si="3"/>
        <v>443.91611111111109</v>
      </c>
    </row>
    <row r="79" spans="1:31" x14ac:dyDescent="0.25">
      <c r="A79" s="67">
        <v>75</v>
      </c>
      <c r="B79" s="68" t="s">
        <v>226</v>
      </c>
      <c r="C79" s="67" t="s">
        <v>149</v>
      </c>
      <c r="D79" s="67">
        <v>306</v>
      </c>
      <c r="E79" s="68" t="s">
        <v>648</v>
      </c>
      <c r="F79" s="68" t="s">
        <v>98</v>
      </c>
      <c r="G79" s="72">
        <v>87.21</v>
      </c>
      <c r="H79" s="72">
        <v>89.9</v>
      </c>
      <c r="I79" s="72">
        <v>0</v>
      </c>
      <c r="J79" s="54"/>
      <c r="K79" s="55">
        <v>85</v>
      </c>
      <c r="L79" s="69"/>
      <c r="M79" s="56"/>
      <c r="N79" s="55">
        <v>85</v>
      </c>
      <c r="O79" s="69"/>
      <c r="P79" s="54"/>
      <c r="Q79" s="55">
        <v>70</v>
      </c>
      <c r="R79" s="69"/>
      <c r="S79" s="56"/>
      <c r="T79" s="55">
        <v>80</v>
      </c>
      <c r="U79" s="69"/>
      <c r="V79" s="54"/>
      <c r="W79" s="55">
        <v>95</v>
      </c>
      <c r="X79" s="69"/>
      <c r="Y79" s="56"/>
      <c r="Z79" s="55">
        <v>95</v>
      </c>
      <c r="AA79" s="69"/>
      <c r="AB79" s="57">
        <f t="shared" si="5"/>
        <v>583.33333333333326</v>
      </c>
      <c r="AC79" s="58">
        <f t="shared" si="5"/>
        <v>0</v>
      </c>
      <c r="AD79" s="59">
        <f t="shared" si="4"/>
        <v>583.33333333333326</v>
      </c>
      <c r="AE79" s="60">
        <f t="shared" si="3"/>
        <v>380.22166666666664</v>
      </c>
    </row>
    <row r="80" spans="1:31" x14ac:dyDescent="0.25">
      <c r="A80" s="67">
        <v>76</v>
      </c>
      <c r="B80" s="68" t="s">
        <v>226</v>
      </c>
      <c r="C80" s="67" t="s">
        <v>149</v>
      </c>
      <c r="D80" s="67">
        <v>320</v>
      </c>
      <c r="E80" s="68" t="s">
        <v>69</v>
      </c>
      <c r="F80" s="68" t="s">
        <v>71</v>
      </c>
      <c r="G80" s="72">
        <v>94.69</v>
      </c>
      <c r="H80" s="72">
        <v>94.95</v>
      </c>
      <c r="I80" s="72">
        <v>0</v>
      </c>
      <c r="J80" s="54"/>
      <c r="K80" s="55">
        <v>95</v>
      </c>
      <c r="L80" s="69"/>
      <c r="M80" s="56"/>
      <c r="N80" s="55">
        <v>95</v>
      </c>
      <c r="O80" s="69"/>
      <c r="P80" s="54"/>
      <c r="Q80" s="55">
        <v>90</v>
      </c>
      <c r="R80" s="69"/>
      <c r="S80" s="56"/>
      <c r="T80" s="55">
        <v>90</v>
      </c>
      <c r="U80" s="69"/>
      <c r="V80" s="54"/>
      <c r="W80" s="55">
        <v>90</v>
      </c>
      <c r="X80" s="69"/>
      <c r="Y80" s="56"/>
      <c r="Z80" s="55">
        <v>100</v>
      </c>
      <c r="AA80" s="69"/>
      <c r="AB80" s="57">
        <f t="shared" si="5"/>
        <v>653.33333333333326</v>
      </c>
      <c r="AC80" s="58">
        <f t="shared" si="5"/>
        <v>0</v>
      </c>
      <c r="AD80" s="59">
        <f t="shared" si="4"/>
        <v>653.33333333333326</v>
      </c>
      <c r="AE80" s="60">
        <f t="shared" si="3"/>
        <v>421.48666666666662</v>
      </c>
    </row>
    <row r="81" spans="1:31" x14ac:dyDescent="0.25">
      <c r="A81" s="67">
        <v>77</v>
      </c>
      <c r="B81" s="68" t="s">
        <v>226</v>
      </c>
      <c r="C81" s="67" t="s">
        <v>149</v>
      </c>
      <c r="D81" s="67">
        <v>329</v>
      </c>
      <c r="E81" s="68" t="s">
        <v>693</v>
      </c>
      <c r="F81" s="68" t="s">
        <v>146</v>
      </c>
      <c r="G81" s="72">
        <v>83.78</v>
      </c>
      <c r="H81" s="72">
        <v>88.39</v>
      </c>
      <c r="I81" s="72">
        <v>0</v>
      </c>
      <c r="J81" s="54"/>
      <c r="K81" s="55">
        <v>80</v>
      </c>
      <c r="L81" s="69"/>
      <c r="M81" s="56"/>
      <c r="N81" s="55">
        <v>65</v>
      </c>
      <c r="O81" s="69"/>
      <c r="P81" s="54"/>
      <c r="Q81" s="55">
        <v>85</v>
      </c>
      <c r="R81" s="69"/>
      <c r="S81" s="56"/>
      <c r="T81" s="55">
        <v>85</v>
      </c>
      <c r="U81" s="69"/>
      <c r="V81" s="54"/>
      <c r="W81" s="55">
        <v>80</v>
      </c>
      <c r="X81" s="69"/>
      <c r="Y81" s="56"/>
      <c r="Z81" s="55">
        <v>100</v>
      </c>
      <c r="AA81" s="69"/>
      <c r="AB81" s="57">
        <f t="shared" si="5"/>
        <v>563.88888888888891</v>
      </c>
      <c r="AC81" s="58">
        <f t="shared" si="5"/>
        <v>0</v>
      </c>
      <c r="AD81" s="59">
        <f t="shared" si="4"/>
        <v>563.88888888888891</v>
      </c>
      <c r="AE81" s="60">
        <f t="shared" si="3"/>
        <v>368.02944444444449</v>
      </c>
    </row>
    <row r="82" spans="1:31" x14ac:dyDescent="0.25">
      <c r="A82" s="67">
        <v>78</v>
      </c>
      <c r="B82" s="68"/>
      <c r="C82" s="67"/>
      <c r="D82" s="67"/>
      <c r="E82" s="68"/>
      <c r="F82" s="68"/>
      <c r="G82" s="72"/>
      <c r="H82" s="72"/>
      <c r="I82" s="72"/>
      <c r="J82" s="54"/>
      <c r="K82" s="55"/>
      <c r="L82" s="69"/>
      <c r="M82" s="56"/>
      <c r="N82" s="55"/>
      <c r="O82" s="69"/>
      <c r="P82" s="54"/>
      <c r="Q82" s="55"/>
      <c r="R82" s="69"/>
      <c r="S82" s="56"/>
      <c r="T82" s="55"/>
      <c r="U82" s="69"/>
      <c r="V82" s="54"/>
      <c r="W82" s="55"/>
      <c r="X82" s="69"/>
      <c r="Y82" s="56"/>
      <c r="Z82" s="55"/>
      <c r="AA82" s="69"/>
      <c r="AB82" s="57">
        <f t="shared" si="5"/>
        <v>0</v>
      </c>
      <c r="AC82" s="58">
        <f t="shared" si="5"/>
        <v>0</v>
      </c>
      <c r="AD82" s="59">
        <f t="shared" si="4"/>
        <v>0</v>
      </c>
      <c r="AE82" s="60">
        <f t="shared" si="3"/>
        <v>0</v>
      </c>
    </row>
    <row r="83" spans="1:31" x14ac:dyDescent="0.25">
      <c r="A83" s="67">
        <v>79</v>
      </c>
      <c r="B83" s="68"/>
      <c r="C83" s="67"/>
      <c r="D83" s="67"/>
      <c r="E83" s="68"/>
      <c r="F83" s="68"/>
      <c r="G83" s="72"/>
      <c r="H83" s="72"/>
      <c r="I83" s="72"/>
      <c r="J83" s="54"/>
      <c r="K83" s="55"/>
      <c r="L83" s="69"/>
      <c r="M83" s="56"/>
      <c r="N83" s="55"/>
      <c r="O83" s="69"/>
      <c r="P83" s="54"/>
      <c r="Q83" s="55"/>
      <c r="R83" s="69"/>
      <c r="S83" s="56"/>
      <c r="T83" s="55"/>
      <c r="U83" s="69"/>
      <c r="V83" s="54"/>
      <c r="W83" s="55"/>
      <c r="X83" s="69"/>
      <c r="Y83" s="56"/>
      <c r="Z83" s="55"/>
      <c r="AA83" s="69"/>
      <c r="AB83" s="57">
        <f t="shared" si="5"/>
        <v>0</v>
      </c>
      <c r="AC83" s="58">
        <f t="shared" si="5"/>
        <v>0</v>
      </c>
      <c r="AD83" s="59">
        <f t="shared" si="4"/>
        <v>0</v>
      </c>
      <c r="AE83" s="60">
        <f t="shared" si="3"/>
        <v>0</v>
      </c>
    </row>
    <row r="84" spans="1:31" x14ac:dyDescent="0.25">
      <c r="A84" s="67">
        <v>80</v>
      </c>
      <c r="B84" s="68"/>
      <c r="C84" s="67"/>
      <c r="D84" s="67"/>
      <c r="E84" s="68"/>
      <c r="F84" s="68"/>
      <c r="G84" s="72"/>
      <c r="H84" s="72"/>
      <c r="I84" s="72"/>
      <c r="J84" s="54"/>
      <c r="K84" s="55"/>
      <c r="L84" s="69"/>
      <c r="M84" s="56"/>
      <c r="N84" s="55"/>
      <c r="O84" s="69"/>
      <c r="P84" s="54"/>
      <c r="Q84" s="55"/>
      <c r="R84" s="69"/>
      <c r="S84" s="56"/>
      <c r="T84" s="55"/>
      <c r="U84" s="69"/>
      <c r="V84" s="54"/>
      <c r="W84" s="55"/>
      <c r="X84" s="69"/>
      <c r="Y84" s="56"/>
      <c r="Z84" s="55"/>
      <c r="AA84" s="69"/>
      <c r="AB84" s="57">
        <f t="shared" si="5"/>
        <v>0</v>
      </c>
      <c r="AC84" s="58">
        <f t="shared" si="5"/>
        <v>0</v>
      </c>
      <c r="AD84" s="59">
        <f t="shared" si="4"/>
        <v>0</v>
      </c>
      <c r="AE84" s="60">
        <f t="shared" si="3"/>
        <v>0</v>
      </c>
    </row>
    <row r="85" spans="1:31" x14ac:dyDescent="0.25">
      <c r="A85" s="67">
        <v>81</v>
      </c>
      <c r="B85" s="68"/>
      <c r="C85" s="67"/>
      <c r="D85" s="67"/>
      <c r="E85" s="68"/>
      <c r="F85" s="68"/>
      <c r="G85" s="72"/>
      <c r="H85" s="72"/>
      <c r="I85" s="72"/>
      <c r="J85" s="54"/>
      <c r="K85" s="55"/>
      <c r="L85" s="69"/>
      <c r="M85" s="56"/>
      <c r="N85" s="55"/>
      <c r="O85" s="69"/>
      <c r="P85" s="54"/>
      <c r="Q85" s="55"/>
      <c r="R85" s="69"/>
      <c r="S85" s="56"/>
      <c r="T85" s="55"/>
      <c r="U85" s="69"/>
      <c r="V85" s="54"/>
      <c r="W85" s="55"/>
      <c r="X85" s="69"/>
      <c r="Y85" s="56"/>
      <c r="Z85" s="55"/>
      <c r="AA85" s="69"/>
      <c r="AB85" s="57">
        <f t="shared" si="5"/>
        <v>0</v>
      </c>
      <c r="AC85" s="58">
        <f t="shared" si="5"/>
        <v>0</v>
      </c>
      <c r="AD85" s="59">
        <f t="shared" si="4"/>
        <v>0</v>
      </c>
      <c r="AE85" s="60">
        <f t="shared" si="3"/>
        <v>0</v>
      </c>
    </row>
    <row r="86" spans="1:31" x14ac:dyDescent="0.25">
      <c r="A86" s="67">
        <v>82</v>
      </c>
      <c r="B86" s="68"/>
      <c r="C86" s="67"/>
      <c r="D86" s="67"/>
      <c r="E86" s="68"/>
      <c r="F86" s="68"/>
      <c r="G86" s="72"/>
      <c r="H86" s="72"/>
      <c r="I86" s="72"/>
      <c r="J86" s="54"/>
      <c r="K86" s="55"/>
      <c r="L86" s="69"/>
      <c r="M86" s="56"/>
      <c r="N86" s="55"/>
      <c r="O86" s="69"/>
      <c r="P86" s="54"/>
      <c r="Q86" s="55"/>
      <c r="R86" s="69"/>
      <c r="S86" s="56"/>
      <c r="T86" s="55"/>
      <c r="U86" s="69"/>
      <c r="V86" s="54"/>
      <c r="W86" s="55"/>
      <c r="X86" s="69"/>
      <c r="Y86" s="56"/>
      <c r="Z86" s="55"/>
      <c r="AA86" s="69"/>
      <c r="AB86" s="57">
        <f t="shared" si="5"/>
        <v>0</v>
      </c>
      <c r="AC86" s="58">
        <f t="shared" si="5"/>
        <v>0</v>
      </c>
      <c r="AD86" s="59">
        <f t="shared" si="4"/>
        <v>0</v>
      </c>
      <c r="AE86" s="60">
        <f t="shared" si="3"/>
        <v>0</v>
      </c>
    </row>
    <row r="87" spans="1:31" x14ac:dyDescent="0.25">
      <c r="A87" s="67">
        <v>83</v>
      </c>
      <c r="B87" s="68"/>
      <c r="C87" s="67"/>
      <c r="D87" s="67"/>
      <c r="E87" s="68"/>
      <c r="F87" s="68"/>
      <c r="G87" s="72"/>
      <c r="H87" s="72"/>
      <c r="I87" s="72"/>
      <c r="J87" s="54"/>
      <c r="K87" s="55"/>
      <c r="L87" s="69"/>
      <c r="M87" s="56"/>
      <c r="N87" s="55"/>
      <c r="O87" s="69"/>
      <c r="P87" s="54"/>
      <c r="Q87" s="55"/>
      <c r="R87" s="69"/>
      <c r="S87" s="56"/>
      <c r="T87" s="55"/>
      <c r="U87" s="69"/>
      <c r="V87" s="54"/>
      <c r="W87" s="55"/>
      <c r="X87" s="69"/>
      <c r="Y87" s="56"/>
      <c r="Z87" s="55"/>
      <c r="AA87" s="69"/>
      <c r="AB87" s="57">
        <f t="shared" si="5"/>
        <v>0</v>
      </c>
      <c r="AC87" s="58">
        <f t="shared" si="5"/>
        <v>0</v>
      </c>
      <c r="AD87" s="59">
        <f t="shared" si="4"/>
        <v>0</v>
      </c>
      <c r="AE87" s="60">
        <f t="shared" si="3"/>
        <v>0</v>
      </c>
    </row>
    <row r="88" spans="1:31" x14ac:dyDescent="0.25">
      <c r="A88" s="67">
        <v>84</v>
      </c>
      <c r="B88" s="68"/>
      <c r="C88" s="67"/>
      <c r="D88" s="67"/>
      <c r="E88" s="68"/>
      <c r="F88" s="68"/>
      <c r="G88" s="72"/>
      <c r="H88" s="72"/>
      <c r="I88" s="72"/>
      <c r="J88" s="54"/>
      <c r="K88" s="55"/>
      <c r="L88" s="69"/>
      <c r="M88" s="56"/>
      <c r="N88" s="55"/>
      <c r="O88" s="69"/>
      <c r="P88" s="54"/>
      <c r="Q88" s="55"/>
      <c r="R88" s="69"/>
      <c r="S88" s="56"/>
      <c r="T88" s="55"/>
      <c r="U88" s="69"/>
      <c r="V88" s="54"/>
      <c r="W88" s="55"/>
      <c r="X88" s="69"/>
      <c r="Y88" s="56"/>
      <c r="Z88" s="55"/>
      <c r="AA88" s="69"/>
      <c r="AB88" s="57">
        <f t="shared" si="5"/>
        <v>0</v>
      </c>
      <c r="AC88" s="58">
        <f t="shared" si="5"/>
        <v>0</v>
      </c>
      <c r="AD88" s="59">
        <f t="shared" si="4"/>
        <v>0</v>
      </c>
      <c r="AE88" s="60">
        <f t="shared" si="3"/>
        <v>0</v>
      </c>
    </row>
    <row r="89" spans="1:31" x14ac:dyDescent="0.25">
      <c r="A89" s="67">
        <v>85</v>
      </c>
      <c r="B89" s="68"/>
      <c r="C89" s="67"/>
      <c r="D89" s="67"/>
      <c r="E89" s="68"/>
      <c r="F89" s="68"/>
      <c r="G89" s="72"/>
      <c r="H89" s="72"/>
      <c r="I89" s="72"/>
      <c r="J89" s="54"/>
      <c r="K89" s="55"/>
      <c r="L89" s="69"/>
      <c r="M89" s="56"/>
      <c r="N89" s="55"/>
      <c r="O89" s="69"/>
      <c r="P89" s="54"/>
      <c r="Q89" s="55"/>
      <c r="R89" s="69"/>
      <c r="S89" s="56"/>
      <c r="T89" s="55"/>
      <c r="U89" s="69"/>
      <c r="V89" s="54"/>
      <c r="W89" s="55"/>
      <c r="X89" s="69"/>
      <c r="Y89" s="56"/>
      <c r="Z89" s="55"/>
      <c r="AA89" s="69"/>
      <c r="AB89" s="57">
        <f t="shared" si="5"/>
        <v>0</v>
      </c>
      <c r="AC89" s="58">
        <f t="shared" si="5"/>
        <v>0</v>
      </c>
      <c r="AD89" s="59">
        <f t="shared" si="4"/>
        <v>0</v>
      </c>
      <c r="AE89" s="60">
        <f t="shared" si="3"/>
        <v>0</v>
      </c>
    </row>
    <row r="90" spans="1:31" x14ac:dyDescent="0.25">
      <c r="A90" s="67">
        <v>86</v>
      </c>
      <c r="B90" s="68"/>
      <c r="C90" s="67"/>
      <c r="D90" s="67"/>
      <c r="E90" s="68"/>
      <c r="F90" s="68"/>
      <c r="G90" s="72"/>
      <c r="H90" s="72"/>
      <c r="I90" s="72"/>
      <c r="J90" s="54"/>
      <c r="K90" s="55"/>
      <c r="L90" s="69"/>
      <c r="M90" s="56"/>
      <c r="N90" s="55"/>
      <c r="O90" s="69"/>
      <c r="P90" s="54"/>
      <c r="Q90" s="55"/>
      <c r="R90" s="69"/>
      <c r="S90" s="56"/>
      <c r="T90" s="55"/>
      <c r="U90" s="69"/>
      <c r="V90" s="54"/>
      <c r="W90" s="55"/>
      <c r="X90" s="69"/>
      <c r="Y90" s="56"/>
      <c r="Z90" s="55"/>
      <c r="AA90" s="69"/>
      <c r="AB90" s="57">
        <f t="shared" si="5"/>
        <v>0</v>
      </c>
      <c r="AC90" s="58">
        <f t="shared" si="5"/>
        <v>0</v>
      </c>
      <c r="AD90" s="59">
        <f t="shared" si="4"/>
        <v>0</v>
      </c>
      <c r="AE90" s="60">
        <f t="shared" si="3"/>
        <v>0</v>
      </c>
    </row>
    <row r="91" spans="1:31" x14ac:dyDescent="0.25">
      <c r="A91" s="67">
        <v>87</v>
      </c>
      <c r="B91" s="68"/>
      <c r="C91" s="67"/>
      <c r="D91" s="67"/>
      <c r="E91" s="68"/>
      <c r="F91" s="68"/>
      <c r="G91" s="72"/>
      <c r="H91" s="72"/>
      <c r="I91" s="72"/>
      <c r="J91" s="54"/>
      <c r="K91" s="55"/>
      <c r="L91" s="69"/>
      <c r="M91" s="56"/>
      <c r="N91" s="55"/>
      <c r="O91" s="69"/>
      <c r="P91" s="54"/>
      <c r="Q91" s="55"/>
      <c r="R91" s="69"/>
      <c r="S91" s="56"/>
      <c r="T91" s="55"/>
      <c r="U91" s="69"/>
      <c r="V91" s="54"/>
      <c r="W91" s="55"/>
      <c r="X91" s="69"/>
      <c r="Y91" s="56"/>
      <c r="Z91" s="55"/>
      <c r="AA91" s="69"/>
      <c r="AB91" s="57">
        <f t="shared" si="5"/>
        <v>0</v>
      </c>
      <c r="AC91" s="58">
        <f t="shared" si="5"/>
        <v>0</v>
      </c>
      <c r="AD91" s="59">
        <f t="shared" si="4"/>
        <v>0</v>
      </c>
      <c r="AE91" s="60">
        <f t="shared" si="3"/>
        <v>0</v>
      </c>
    </row>
    <row r="92" spans="1:31" x14ac:dyDescent="0.25">
      <c r="A92" s="67">
        <v>88</v>
      </c>
      <c r="B92" s="68"/>
      <c r="C92" s="67"/>
      <c r="D92" s="67"/>
      <c r="E92" s="68"/>
      <c r="F92" s="68"/>
      <c r="G92" s="72"/>
      <c r="H92" s="72"/>
      <c r="I92" s="72"/>
      <c r="J92" s="54"/>
      <c r="K92" s="55"/>
      <c r="L92" s="69"/>
      <c r="M92" s="56"/>
      <c r="N92" s="55"/>
      <c r="O92" s="69"/>
      <c r="P92" s="54"/>
      <c r="Q92" s="55"/>
      <c r="R92" s="69"/>
      <c r="S92" s="56"/>
      <c r="T92" s="55"/>
      <c r="U92" s="69"/>
      <c r="V92" s="54"/>
      <c r="W92" s="55"/>
      <c r="X92" s="69"/>
      <c r="Y92" s="56"/>
      <c r="Z92" s="55"/>
      <c r="AA92" s="69"/>
      <c r="AB92" s="57">
        <f t="shared" si="5"/>
        <v>0</v>
      </c>
      <c r="AC92" s="58">
        <f t="shared" si="5"/>
        <v>0</v>
      </c>
      <c r="AD92" s="59">
        <f t="shared" si="4"/>
        <v>0</v>
      </c>
      <c r="AE92" s="60">
        <f t="shared" si="3"/>
        <v>0</v>
      </c>
    </row>
    <row r="93" spans="1:31" x14ac:dyDescent="0.25">
      <c r="A93" s="67">
        <v>89</v>
      </c>
      <c r="B93" s="68"/>
      <c r="C93" s="67"/>
      <c r="D93" s="67"/>
      <c r="E93" s="68"/>
      <c r="F93" s="68"/>
      <c r="G93" s="72"/>
      <c r="H93" s="72"/>
      <c r="I93" s="72"/>
      <c r="J93" s="54"/>
      <c r="K93" s="55"/>
      <c r="L93" s="69"/>
      <c r="M93" s="56"/>
      <c r="N93" s="55"/>
      <c r="O93" s="69"/>
      <c r="P93" s="54"/>
      <c r="Q93" s="55"/>
      <c r="R93" s="69"/>
      <c r="S93" s="56"/>
      <c r="T93" s="55"/>
      <c r="U93" s="69"/>
      <c r="V93" s="54"/>
      <c r="W93" s="55"/>
      <c r="X93" s="69"/>
      <c r="Y93" s="56"/>
      <c r="Z93" s="55"/>
      <c r="AA93" s="69"/>
      <c r="AB93" s="57">
        <f t="shared" si="5"/>
        <v>0</v>
      </c>
      <c r="AC93" s="58">
        <f t="shared" si="5"/>
        <v>0</v>
      </c>
      <c r="AD93" s="59">
        <f t="shared" si="4"/>
        <v>0</v>
      </c>
      <c r="AE93" s="60">
        <f t="shared" si="3"/>
        <v>0</v>
      </c>
    </row>
  </sheetData>
  <mergeCells count="28">
    <mergeCell ref="Z3:AA3"/>
    <mergeCell ref="A1:F1"/>
    <mergeCell ref="Q3:R3"/>
    <mergeCell ref="S3:S4"/>
    <mergeCell ref="T3:U3"/>
    <mergeCell ref="V3:V4"/>
    <mergeCell ref="W3:X3"/>
    <mergeCell ref="Y3:Y4"/>
    <mergeCell ref="G1:AE1"/>
    <mergeCell ref="V2:X2"/>
    <mergeCell ref="Y2:AA2"/>
    <mergeCell ref="AB2:AB4"/>
    <mergeCell ref="AC2:AC4"/>
    <mergeCell ref="AD2:AD4"/>
    <mergeCell ref="AE2:AE4"/>
    <mergeCell ref="A3:A4"/>
    <mergeCell ref="S2:U2"/>
    <mergeCell ref="P3:P4"/>
    <mergeCell ref="A2:F2"/>
    <mergeCell ref="G2:I3"/>
    <mergeCell ref="J2:L2"/>
    <mergeCell ref="M2:O2"/>
    <mergeCell ref="P2:R2"/>
    <mergeCell ref="B3:F3"/>
    <mergeCell ref="J3:J4"/>
    <mergeCell ref="K3:L3"/>
    <mergeCell ref="M3:M4"/>
    <mergeCell ref="N3:O3"/>
  </mergeCells>
  <hyperlinks>
    <hyperlink ref="A1:F1" location="ANASAYFA!A1" display="ANASAYFA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workbookViewId="0">
      <pane xSplit="6" ySplit="4" topLeftCell="Y5" activePane="bottomRight" state="frozen"/>
      <selection pane="topRight" activeCell="F1" sqref="F1"/>
      <selection pane="bottomLeft" activeCell="A5" sqref="A5"/>
      <selection pane="bottomRight" activeCell="AE5" sqref="AE5:AE12"/>
    </sheetView>
  </sheetViews>
  <sheetFormatPr defaultRowHeight="21" x14ac:dyDescent="0.35"/>
  <cols>
    <col min="1" max="1" width="9.140625" style="66"/>
    <col min="2" max="2" width="18.7109375" style="66" customWidth="1"/>
    <col min="3" max="3" width="13.140625" style="66" bestFit="1" customWidth="1"/>
    <col min="4" max="4" width="13.140625" style="66" customWidth="1"/>
    <col min="5" max="6" width="15.28515625" style="66" customWidth="1"/>
    <col min="7" max="9" width="16.42578125" style="25" customWidth="1"/>
    <col min="10" max="10" width="20.7109375" style="62" customWidth="1"/>
    <col min="11" max="12" width="11.28515625" style="62" customWidth="1"/>
    <col min="13" max="13" width="20.7109375" style="62" customWidth="1"/>
    <col min="14" max="15" width="11.28515625" style="62" customWidth="1"/>
    <col min="16" max="16" width="20.7109375" style="62" customWidth="1"/>
    <col min="17" max="18" width="11.28515625" style="62" customWidth="1"/>
    <col min="19" max="19" width="22" style="62" customWidth="1"/>
    <col min="20" max="21" width="11.28515625" style="62" customWidth="1"/>
    <col min="22" max="22" width="20.7109375" style="62" customWidth="1"/>
    <col min="23" max="24" width="11.28515625" style="62" customWidth="1"/>
    <col min="25" max="25" width="20.7109375" style="62" customWidth="1"/>
    <col min="26" max="27" width="11.28515625" style="62" customWidth="1"/>
    <col min="28" max="28" width="22.28515625" style="63" customWidth="1"/>
    <col min="29" max="30" width="21.28515625" style="63" customWidth="1"/>
    <col min="31" max="31" width="19.140625" style="64" customWidth="1"/>
  </cols>
  <sheetData>
    <row r="1" spans="1:31" ht="75.75" customHeight="1" x14ac:dyDescent="0.25">
      <c r="A1" s="293" t="s">
        <v>289</v>
      </c>
      <c r="B1" s="293"/>
      <c r="C1" s="293"/>
      <c r="D1" s="293"/>
      <c r="E1" s="293"/>
      <c r="F1" s="294"/>
      <c r="G1" s="295" t="s">
        <v>24</v>
      </c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7"/>
    </row>
    <row r="2" spans="1:31" ht="34.5" customHeight="1" x14ac:dyDescent="0.25">
      <c r="A2" s="276"/>
      <c r="B2" s="276"/>
      <c r="C2" s="276"/>
      <c r="D2" s="276"/>
      <c r="E2" s="276"/>
      <c r="F2" s="276"/>
      <c r="G2" s="277" t="s">
        <v>17</v>
      </c>
      <c r="H2" s="278"/>
      <c r="I2" s="279"/>
      <c r="J2" s="283" t="s">
        <v>2</v>
      </c>
      <c r="K2" s="284"/>
      <c r="L2" s="285"/>
      <c r="M2" s="271" t="s">
        <v>3</v>
      </c>
      <c r="N2" s="272"/>
      <c r="O2" s="273"/>
      <c r="P2" s="283" t="s">
        <v>10</v>
      </c>
      <c r="Q2" s="284"/>
      <c r="R2" s="285"/>
      <c r="S2" s="271" t="s">
        <v>25</v>
      </c>
      <c r="T2" s="272"/>
      <c r="U2" s="273"/>
      <c r="V2" s="283" t="s">
        <v>4</v>
      </c>
      <c r="W2" s="284"/>
      <c r="X2" s="285"/>
      <c r="Y2" s="271" t="s">
        <v>23</v>
      </c>
      <c r="Z2" s="272"/>
      <c r="AA2" s="273"/>
      <c r="AB2" s="298" t="s">
        <v>26</v>
      </c>
      <c r="AC2" s="301" t="s">
        <v>277</v>
      </c>
      <c r="AD2" s="304" t="s">
        <v>278</v>
      </c>
      <c r="AE2" s="307" t="s">
        <v>279</v>
      </c>
    </row>
    <row r="3" spans="1:31" ht="21" customHeight="1" x14ac:dyDescent="0.25">
      <c r="A3" s="286" t="s">
        <v>5</v>
      </c>
      <c r="B3" s="286" t="s">
        <v>1</v>
      </c>
      <c r="C3" s="286"/>
      <c r="D3" s="286"/>
      <c r="E3" s="286"/>
      <c r="F3" s="286"/>
      <c r="G3" s="280"/>
      <c r="H3" s="281"/>
      <c r="I3" s="282"/>
      <c r="J3" s="274" t="s">
        <v>27</v>
      </c>
      <c r="K3" s="287" t="s">
        <v>28</v>
      </c>
      <c r="L3" s="288"/>
      <c r="M3" s="289" t="s">
        <v>27</v>
      </c>
      <c r="N3" s="291" t="s">
        <v>28</v>
      </c>
      <c r="O3" s="292"/>
      <c r="P3" s="274" t="s">
        <v>27</v>
      </c>
      <c r="Q3" s="287" t="s">
        <v>28</v>
      </c>
      <c r="R3" s="288"/>
      <c r="S3" s="289" t="s">
        <v>27</v>
      </c>
      <c r="T3" s="291" t="s">
        <v>28</v>
      </c>
      <c r="U3" s="292"/>
      <c r="V3" s="274" t="s">
        <v>27</v>
      </c>
      <c r="W3" s="287" t="s">
        <v>28</v>
      </c>
      <c r="X3" s="288"/>
      <c r="Y3" s="289" t="s">
        <v>27</v>
      </c>
      <c r="Z3" s="291" t="s">
        <v>28</v>
      </c>
      <c r="AA3" s="292"/>
      <c r="AB3" s="299"/>
      <c r="AC3" s="302"/>
      <c r="AD3" s="305"/>
      <c r="AE3" s="308"/>
    </row>
    <row r="4" spans="1:31" ht="31.5" x14ac:dyDescent="0.25">
      <c r="A4" s="286"/>
      <c r="B4" s="70" t="s">
        <v>0</v>
      </c>
      <c r="C4" s="70" t="s">
        <v>13</v>
      </c>
      <c r="D4" s="171"/>
      <c r="E4" s="70" t="s">
        <v>11</v>
      </c>
      <c r="F4" s="70" t="s">
        <v>12</v>
      </c>
      <c r="G4" s="65" t="s">
        <v>14</v>
      </c>
      <c r="H4" s="65" t="s">
        <v>15</v>
      </c>
      <c r="I4" s="65" t="s">
        <v>16</v>
      </c>
      <c r="J4" s="275"/>
      <c r="K4" s="51" t="s">
        <v>29</v>
      </c>
      <c r="L4" s="52" t="s">
        <v>30</v>
      </c>
      <c r="M4" s="290"/>
      <c r="N4" s="53" t="s">
        <v>29</v>
      </c>
      <c r="O4" s="53" t="s">
        <v>30</v>
      </c>
      <c r="P4" s="275"/>
      <c r="Q4" s="52" t="s">
        <v>29</v>
      </c>
      <c r="R4" s="52" t="s">
        <v>30</v>
      </c>
      <c r="S4" s="290"/>
      <c r="T4" s="53" t="s">
        <v>29</v>
      </c>
      <c r="U4" s="53" t="s">
        <v>30</v>
      </c>
      <c r="V4" s="275"/>
      <c r="W4" s="52" t="s">
        <v>29</v>
      </c>
      <c r="X4" s="52" t="s">
        <v>30</v>
      </c>
      <c r="Y4" s="290"/>
      <c r="Z4" s="53" t="s">
        <v>29</v>
      </c>
      <c r="AA4" s="53" t="s">
        <v>30</v>
      </c>
      <c r="AB4" s="300"/>
      <c r="AC4" s="303"/>
      <c r="AD4" s="306"/>
      <c r="AE4" s="309"/>
    </row>
    <row r="5" spans="1:31" x14ac:dyDescent="0.25">
      <c r="A5" s="67">
        <v>1</v>
      </c>
      <c r="B5" s="68" t="s">
        <v>730</v>
      </c>
      <c r="C5" s="67" t="s">
        <v>36</v>
      </c>
      <c r="D5" s="67">
        <v>1</v>
      </c>
      <c r="E5" s="68" t="s">
        <v>127</v>
      </c>
      <c r="F5" s="68" t="s">
        <v>731</v>
      </c>
      <c r="G5" s="72">
        <v>54.13</v>
      </c>
      <c r="H5" s="72">
        <v>55.58</v>
      </c>
      <c r="I5" s="72">
        <v>0</v>
      </c>
      <c r="J5" s="54"/>
      <c r="K5" s="55">
        <v>20</v>
      </c>
      <c r="L5" s="69"/>
      <c r="M5" s="56"/>
      <c r="N5" s="55">
        <v>30</v>
      </c>
      <c r="O5" s="69"/>
      <c r="P5" s="54"/>
      <c r="Q5" s="55">
        <v>45</v>
      </c>
      <c r="R5" s="69"/>
      <c r="S5" s="56"/>
      <c r="T5" s="55">
        <v>30</v>
      </c>
      <c r="U5" s="69"/>
      <c r="V5" s="54"/>
      <c r="W5" s="55">
        <v>35</v>
      </c>
      <c r="X5" s="69"/>
      <c r="Y5" s="56"/>
      <c r="Z5" s="55">
        <v>30</v>
      </c>
      <c r="AA5" s="69"/>
      <c r="AB5" s="57">
        <f t="shared" ref="AB5:AC23" si="0">(((K5*4)+(N5*4)+(Q5*4)+(T5*2)+(W5*2)+(Z5*2))/18)/100*700</f>
        <v>221.66666666666666</v>
      </c>
      <c r="AC5" s="58">
        <f t="shared" si="0"/>
        <v>0</v>
      </c>
      <c r="AD5" s="59">
        <f t="shared" ref="AD5:AD7" si="1">IF(AC5=0,AB5,(AB5+AC5)/2)</f>
        <v>221.66666666666666</v>
      </c>
      <c r="AE5" s="60">
        <f t="shared" ref="AE5:AE6" si="2">(G5+H5+I5+AD5)/2</f>
        <v>165.68833333333333</v>
      </c>
    </row>
    <row r="6" spans="1:31" x14ac:dyDescent="0.25">
      <c r="A6" s="67">
        <v>2</v>
      </c>
      <c r="B6" s="68" t="s">
        <v>730</v>
      </c>
      <c r="C6" s="67" t="s">
        <v>36</v>
      </c>
      <c r="D6" s="67">
        <v>75</v>
      </c>
      <c r="E6" s="68" t="s">
        <v>732</v>
      </c>
      <c r="F6" s="68" t="s">
        <v>150</v>
      </c>
      <c r="G6" s="72">
        <v>66.06</v>
      </c>
      <c r="H6" s="72">
        <v>62.65</v>
      </c>
      <c r="I6" s="72">
        <v>0</v>
      </c>
      <c r="J6" s="54"/>
      <c r="K6" s="55">
        <v>55</v>
      </c>
      <c r="L6" s="69"/>
      <c r="M6" s="56"/>
      <c r="N6" s="55">
        <v>20</v>
      </c>
      <c r="O6" s="69"/>
      <c r="P6" s="54"/>
      <c r="Q6" s="55">
        <v>20</v>
      </c>
      <c r="R6" s="69"/>
      <c r="S6" s="56"/>
      <c r="T6" s="55">
        <v>20</v>
      </c>
      <c r="U6" s="69"/>
      <c r="V6" s="54"/>
      <c r="W6" s="55">
        <v>55</v>
      </c>
      <c r="X6" s="69"/>
      <c r="Y6" s="56"/>
      <c r="Z6" s="55">
        <v>40</v>
      </c>
      <c r="AA6" s="69"/>
      <c r="AB6" s="57">
        <f t="shared" si="0"/>
        <v>237.2222222222222</v>
      </c>
      <c r="AC6" s="58">
        <f t="shared" si="0"/>
        <v>0</v>
      </c>
      <c r="AD6" s="59">
        <f t="shared" si="1"/>
        <v>237.2222222222222</v>
      </c>
      <c r="AE6" s="60">
        <f t="shared" si="2"/>
        <v>182.9661111111111</v>
      </c>
    </row>
    <row r="7" spans="1:31" x14ac:dyDescent="0.25">
      <c r="A7" s="67">
        <v>3</v>
      </c>
      <c r="B7" s="68" t="s">
        <v>730</v>
      </c>
      <c r="C7" s="67" t="s">
        <v>36</v>
      </c>
      <c r="D7" s="67">
        <v>79</v>
      </c>
      <c r="E7" s="68" t="s">
        <v>201</v>
      </c>
      <c r="F7" s="68" t="s">
        <v>733</v>
      </c>
      <c r="G7" s="72">
        <v>67.400000000000006</v>
      </c>
      <c r="H7" s="72">
        <v>64.91</v>
      </c>
      <c r="I7" s="72">
        <v>0</v>
      </c>
      <c r="J7" s="54"/>
      <c r="K7" s="55">
        <v>50</v>
      </c>
      <c r="L7" s="69"/>
      <c r="M7" s="56"/>
      <c r="N7" s="55">
        <v>30</v>
      </c>
      <c r="O7" s="69"/>
      <c r="P7" s="54"/>
      <c r="Q7" s="55">
        <v>45</v>
      </c>
      <c r="R7" s="69"/>
      <c r="S7" s="56"/>
      <c r="T7" s="55">
        <v>65</v>
      </c>
      <c r="U7" s="69"/>
      <c r="V7" s="54"/>
      <c r="W7" s="55">
        <v>20</v>
      </c>
      <c r="X7" s="69"/>
      <c r="Y7" s="56"/>
      <c r="Z7" s="55">
        <v>60</v>
      </c>
      <c r="AA7" s="69"/>
      <c r="AB7" s="57">
        <f t="shared" si="0"/>
        <v>307.22222222222223</v>
      </c>
      <c r="AC7" s="58">
        <f t="shared" si="0"/>
        <v>0</v>
      </c>
      <c r="AD7" s="59">
        <f t="shared" si="1"/>
        <v>307.22222222222223</v>
      </c>
      <c r="AE7" s="60">
        <f t="shared" ref="AE7:AE25" si="3">(G7+H7+I7+AD7)/2</f>
        <v>219.76611111111112</v>
      </c>
    </row>
    <row r="8" spans="1:31" x14ac:dyDescent="0.25">
      <c r="A8" s="67">
        <v>4</v>
      </c>
      <c r="B8" s="68" t="s">
        <v>730</v>
      </c>
      <c r="C8" s="67" t="s">
        <v>36</v>
      </c>
      <c r="D8" s="67">
        <v>99</v>
      </c>
      <c r="E8" s="68" t="s">
        <v>734</v>
      </c>
      <c r="F8" s="68" t="s">
        <v>223</v>
      </c>
      <c r="G8" s="72">
        <v>52.11</v>
      </c>
      <c r="H8" s="72">
        <v>59.82</v>
      </c>
      <c r="I8" s="72">
        <v>0</v>
      </c>
      <c r="J8" s="54"/>
      <c r="K8" s="55">
        <v>45</v>
      </c>
      <c r="L8" s="69"/>
      <c r="M8" s="56"/>
      <c r="N8" s="55">
        <v>40</v>
      </c>
      <c r="O8" s="69"/>
      <c r="P8" s="54"/>
      <c r="Q8" s="55">
        <v>45</v>
      </c>
      <c r="R8" s="69"/>
      <c r="S8" s="56"/>
      <c r="T8" s="55">
        <v>65</v>
      </c>
      <c r="U8" s="69"/>
      <c r="V8" s="54"/>
      <c r="W8" s="55">
        <v>30</v>
      </c>
      <c r="X8" s="69"/>
      <c r="Y8" s="56"/>
      <c r="Z8" s="55">
        <v>85</v>
      </c>
      <c r="AA8" s="69"/>
      <c r="AB8" s="57">
        <f t="shared" si="0"/>
        <v>342.22222222222223</v>
      </c>
      <c r="AC8" s="58">
        <f t="shared" si="0"/>
        <v>0</v>
      </c>
      <c r="AD8" s="59">
        <f t="shared" ref="AD8:AD25" si="4">IF(AC8=0,AB8,(AB8+AC8)/2)</f>
        <v>342.22222222222223</v>
      </c>
      <c r="AE8" s="60">
        <f t="shared" si="3"/>
        <v>227.07611111111112</v>
      </c>
    </row>
    <row r="9" spans="1:31" x14ac:dyDescent="0.25">
      <c r="A9" s="67">
        <v>5</v>
      </c>
      <c r="B9" s="68" t="s">
        <v>730</v>
      </c>
      <c r="C9" s="67" t="s">
        <v>36</v>
      </c>
      <c r="D9" s="67">
        <v>100</v>
      </c>
      <c r="E9" s="68" t="s">
        <v>161</v>
      </c>
      <c r="F9" s="68" t="s">
        <v>128</v>
      </c>
      <c r="G9" s="72">
        <v>76.790000000000006</v>
      </c>
      <c r="H9" s="72">
        <v>81.209999999999994</v>
      </c>
      <c r="I9" s="72">
        <v>0</v>
      </c>
      <c r="J9" s="54"/>
      <c r="K9" s="55">
        <v>60</v>
      </c>
      <c r="L9" s="69"/>
      <c r="M9" s="56"/>
      <c r="N9" s="55">
        <v>30</v>
      </c>
      <c r="O9" s="69"/>
      <c r="P9" s="54"/>
      <c r="Q9" s="55">
        <v>45</v>
      </c>
      <c r="R9" s="69"/>
      <c r="S9" s="56"/>
      <c r="T9" s="55">
        <v>45</v>
      </c>
      <c r="U9" s="69"/>
      <c r="V9" s="54"/>
      <c r="W9" s="55">
        <v>50</v>
      </c>
      <c r="X9" s="69"/>
      <c r="Y9" s="56"/>
      <c r="Z9" s="55">
        <v>80</v>
      </c>
      <c r="AA9" s="69"/>
      <c r="AB9" s="57">
        <f t="shared" si="0"/>
        <v>346.11111111111109</v>
      </c>
      <c r="AC9" s="58">
        <f t="shared" si="0"/>
        <v>0</v>
      </c>
      <c r="AD9" s="59">
        <f t="shared" si="4"/>
        <v>346.11111111111109</v>
      </c>
      <c r="AE9" s="60">
        <f t="shared" si="3"/>
        <v>252.05555555555554</v>
      </c>
    </row>
    <row r="10" spans="1:31" x14ac:dyDescent="0.25">
      <c r="A10" s="67">
        <v>6</v>
      </c>
      <c r="B10" s="68" t="s">
        <v>730</v>
      </c>
      <c r="C10" s="67" t="s">
        <v>36</v>
      </c>
      <c r="D10" s="67">
        <v>101</v>
      </c>
      <c r="E10" s="68" t="s">
        <v>50</v>
      </c>
      <c r="F10" s="68" t="s">
        <v>202</v>
      </c>
      <c r="G10" s="72">
        <v>57.68</v>
      </c>
      <c r="H10" s="72">
        <v>60.51</v>
      </c>
      <c r="I10" s="72">
        <v>0</v>
      </c>
      <c r="J10" s="54"/>
      <c r="K10" s="55">
        <v>25</v>
      </c>
      <c r="L10" s="69"/>
      <c r="M10" s="56"/>
      <c r="N10" s="55">
        <v>25</v>
      </c>
      <c r="O10" s="69"/>
      <c r="P10" s="54"/>
      <c r="Q10" s="55">
        <v>50</v>
      </c>
      <c r="R10" s="69"/>
      <c r="S10" s="56"/>
      <c r="T10" s="55">
        <v>30</v>
      </c>
      <c r="U10" s="69"/>
      <c r="V10" s="54"/>
      <c r="W10" s="55">
        <v>35</v>
      </c>
      <c r="X10" s="69"/>
      <c r="Y10" s="56"/>
      <c r="Z10" s="55">
        <v>15</v>
      </c>
      <c r="AA10" s="69"/>
      <c r="AB10" s="57">
        <f t="shared" si="0"/>
        <v>217.77777777777777</v>
      </c>
      <c r="AC10" s="58">
        <f t="shared" si="0"/>
        <v>0</v>
      </c>
      <c r="AD10" s="59">
        <f t="shared" si="4"/>
        <v>217.77777777777777</v>
      </c>
      <c r="AE10" s="60">
        <f t="shared" si="3"/>
        <v>167.98388888888888</v>
      </c>
    </row>
    <row r="11" spans="1:31" x14ac:dyDescent="0.25">
      <c r="A11" s="67">
        <v>7</v>
      </c>
      <c r="B11" s="68" t="s">
        <v>730</v>
      </c>
      <c r="C11" s="67" t="s">
        <v>36</v>
      </c>
      <c r="D11" s="67">
        <v>102</v>
      </c>
      <c r="E11" s="68" t="s">
        <v>735</v>
      </c>
      <c r="F11" s="68" t="s">
        <v>32</v>
      </c>
      <c r="G11" s="72">
        <v>81.58</v>
      </c>
      <c r="H11" s="72">
        <v>85.41</v>
      </c>
      <c r="I11" s="72">
        <v>0</v>
      </c>
      <c r="J11" s="54"/>
      <c r="K11" s="55">
        <v>55</v>
      </c>
      <c r="L11" s="69"/>
      <c r="M11" s="56"/>
      <c r="N11" s="55">
        <v>60</v>
      </c>
      <c r="O11" s="69"/>
      <c r="P11" s="54"/>
      <c r="Q11" s="55">
        <v>75</v>
      </c>
      <c r="R11" s="69"/>
      <c r="S11" s="56"/>
      <c r="T11" s="55">
        <v>70</v>
      </c>
      <c r="U11" s="69"/>
      <c r="V11" s="54"/>
      <c r="W11" s="55">
        <v>50</v>
      </c>
      <c r="X11" s="69"/>
      <c r="Y11" s="56"/>
      <c r="Z11" s="55">
        <v>95</v>
      </c>
      <c r="AA11" s="69"/>
      <c r="AB11" s="57">
        <f t="shared" si="0"/>
        <v>462.77777777777777</v>
      </c>
      <c r="AC11" s="58">
        <f t="shared" si="0"/>
        <v>0</v>
      </c>
      <c r="AD11" s="59">
        <f t="shared" si="4"/>
        <v>462.77777777777777</v>
      </c>
      <c r="AE11" s="60">
        <f t="shared" si="3"/>
        <v>314.88388888888892</v>
      </c>
    </row>
    <row r="12" spans="1:31" x14ac:dyDescent="0.25">
      <c r="A12" s="67">
        <v>8</v>
      </c>
      <c r="B12" s="68" t="s">
        <v>730</v>
      </c>
      <c r="C12" s="67" t="s">
        <v>36</v>
      </c>
      <c r="D12" s="67">
        <v>106</v>
      </c>
      <c r="E12" s="68" t="s">
        <v>258</v>
      </c>
      <c r="F12" s="68" t="s">
        <v>736</v>
      </c>
      <c r="G12" s="72">
        <v>67.599999999999994</v>
      </c>
      <c r="H12" s="72">
        <v>70.97</v>
      </c>
      <c r="I12" s="72">
        <v>0</v>
      </c>
      <c r="J12" s="54"/>
      <c r="K12" s="55">
        <v>20</v>
      </c>
      <c r="L12" s="69"/>
      <c r="M12" s="56"/>
      <c r="N12" s="55">
        <v>25</v>
      </c>
      <c r="O12" s="69"/>
      <c r="P12" s="54"/>
      <c r="Q12" s="55">
        <v>30</v>
      </c>
      <c r="R12" s="69"/>
      <c r="S12" s="56"/>
      <c r="T12" s="55">
        <v>20</v>
      </c>
      <c r="U12" s="69"/>
      <c r="V12" s="54"/>
      <c r="W12" s="55">
        <v>25</v>
      </c>
      <c r="X12" s="69"/>
      <c r="Y12" s="56"/>
      <c r="Z12" s="55">
        <v>55</v>
      </c>
      <c r="AA12" s="69"/>
      <c r="AB12" s="57">
        <f t="shared" si="0"/>
        <v>194.44444444444446</v>
      </c>
      <c r="AC12" s="58">
        <f t="shared" si="0"/>
        <v>0</v>
      </c>
      <c r="AD12" s="59">
        <f t="shared" si="4"/>
        <v>194.44444444444446</v>
      </c>
      <c r="AE12" s="60">
        <f t="shared" si="3"/>
        <v>166.50722222222223</v>
      </c>
    </row>
    <row r="13" spans="1:31" x14ac:dyDescent="0.25">
      <c r="A13" s="67">
        <v>9</v>
      </c>
      <c r="B13" s="68" t="s">
        <v>730</v>
      </c>
      <c r="C13" s="67" t="s">
        <v>36</v>
      </c>
      <c r="D13" s="67">
        <v>111</v>
      </c>
      <c r="E13" s="68" t="s">
        <v>135</v>
      </c>
      <c r="F13" s="68" t="s">
        <v>192</v>
      </c>
      <c r="G13" s="72">
        <v>93.29</v>
      </c>
      <c r="H13" s="72">
        <v>96.02</v>
      </c>
      <c r="I13" s="72">
        <v>0</v>
      </c>
      <c r="J13" s="54"/>
      <c r="K13" s="55">
        <v>65</v>
      </c>
      <c r="L13" s="69"/>
      <c r="M13" s="56"/>
      <c r="N13" s="55">
        <v>70</v>
      </c>
      <c r="O13" s="69"/>
      <c r="P13" s="54"/>
      <c r="Q13" s="55">
        <v>85</v>
      </c>
      <c r="R13" s="69"/>
      <c r="S13" s="56"/>
      <c r="T13" s="55">
        <v>80</v>
      </c>
      <c r="U13" s="69"/>
      <c r="V13" s="54"/>
      <c r="W13" s="55">
        <v>90</v>
      </c>
      <c r="X13" s="69"/>
      <c r="Y13" s="56"/>
      <c r="Z13" s="55">
        <v>95</v>
      </c>
      <c r="AA13" s="69"/>
      <c r="AB13" s="57">
        <f t="shared" si="0"/>
        <v>548.33333333333337</v>
      </c>
      <c r="AC13" s="58">
        <f t="shared" si="0"/>
        <v>0</v>
      </c>
      <c r="AD13" s="59">
        <f t="shared" si="4"/>
        <v>548.33333333333337</v>
      </c>
      <c r="AE13" s="60">
        <f t="shared" si="3"/>
        <v>368.82166666666672</v>
      </c>
    </row>
    <row r="14" spans="1:31" x14ac:dyDescent="0.25">
      <c r="A14" s="67">
        <v>10</v>
      </c>
      <c r="B14" s="68" t="s">
        <v>730</v>
      </c>
      <c r="C14" s="67" t="s">
        <v>36</v>
      </c>
      <c r="D14" s="67">
        <v>114</v>
      </c>
      <c r="E14" s="68" t="s">
        <v>110</v>
      </c>
      <c r="F14" s="68" t="s">
        <v>55</v>
      </c>
      <c r="G14" s="72">
        <v>61.93</v>
      </c>
      <c r="H14" s="72">
        <v>59.73</v>
      </c>
      <c r="I14" s="72">
        <v>0</v>
      </c>
      <c r="J14" s="54"/>
      <c r="K14" s="55">
        <v>35</v>
      </c>
      <c r="L14" s="69"/>
      <c r="M14" s="56"/>
      <c r="N14" s="55">
        <v>25</v>
      </c>
      <c r="O14" s="69"/>
      <c r="P14" s="54"/>
      <c r="Q14" s="55">
        <v>40</v>
      </c>
      <c r="R14" s="69"/>
      <c r="S14" s="56"/>
      <c r="T14" s="55">
        <v>30</v>
      </c>
      <c r="U14" s="69"/>
      <c r="V14" s="54"/>
      <c r="W14" s="55">
        <v>10</v>
      </c>
      <c r="X14" s="69"/>
      <c r="Y14" s="56"/>
      <c r="Z14" s="55">
        <v>40</v>
      </c>
      <c r="AA14" s="69"/>
      <c r="AB14" s="57">
        <f t="shared" si="0"/>
        <v>217.77777777777777</v>
      </c>
      <c r="AC14" s="58">
        <f t="shared" si="0"/>
        <v>0</v>
      </c>
      <c r="AD14" s="59">
        <f t="shared" si="4"/>
        <v>217.77777777777777</v>
      </c>
      <c r="AE14" s="60">
        <f t="shared" si="3"/>
        <v>169.7188888888889</v>
      </c>
    </row>
    <row r="15" spans="1:31" x14ac:dyDescent="0.25">
      <c r="A15" s="67">
        <v>11</v>
      </c>
      <c r="B15" s="68" t="s">
        <v>730</v>
      </c>
      <c r="C15" s="67" t="s">
        <v>36</v>
      </c>
      <c r="D15" s="67">
        <v>132</v>
      </c>
      <c r="E15" s="68" t="s">
        <v>522</v>
      </c>
      <c r="F15" s="68" t="s">
        <v>71</v>
      </c>
      <c r="G15" s="72">
        <v>67.819999999999993</v>
      </c>
      <c r="H15" s="72">
        <v>63.09</v>
      </c>
      <c r="I15" s="72">
        <v>0</v>
      </c>
      <c r="J15" s="54"/>
      <c r="K15" s="55">
        <v>35</v>
      </c>
      <c r="L15" s="69"/>
      <c r="M15" s="56"/>
      <c r="N15" s="55">
        <v>25</v>
      </c>
      <c r="O15" s="69"/>
      <c r="P15" s="54"/>
      <c r="Q15" s="55">
        <v>45</v>
      </c>
      <c r="R15" s="69"/>
      <c r="S15" s="56"/>
      <c r="T15" s="55">
        <v>30</v>
      </c>
      <c r="U15" s="69"/>
      <c r="V15" s="54"/>
      <c r="W15" s="55">
        <v>25</v>
      </c>
      <c r="X15" s="69"/>
      <c r="Y15" s="56"/>
      <c r="Z15" s="55">
        <v>55</v>
      </c>
      <c r="AA15" s="69"/>
      <c r="AB15" s="57">
        <f t="shared" si="0"/>
        <v>248.88888888888889</v>
      </c>
      <c r="AC15" s="58">
        <f t="shared" si="0"/>
        <v>0</v>
      </c>
      <c r="AD15" s="59">
        <f t="shared" si="4"/>
        <v>248.88888888888889</v>
      </c>
      <c r="AE15" s="60">
        <f t="shared" si="3"/>
        <v>189.89944444444444</v>
      </c>
    </row>
    <row r="16" spans="1:31" x14ac:dyDescent="0.25">
      <c r="A16" s="67">
        <v>12</v>
      </c>
      <c r="B16" s="68" t="s">
        <v>730</v>
      </c>
      <c r="C16" s="67" t="s">
        <v>36</v>
      </c>
      <c r="D16" s="67">
        <v>138</v>
      </c>
      <c r="E16" s="68" t="s">
        <v>197</v>
      </c>
      <c r="F16" s="68" t="s">
        <v>731</v>
      </c>
      <c r="G16" s="72">
        <v>59.11</v>
      </c>
      <c r="H16" s="72">
        <v>62.37</v>
      </c>
      <c r="I16" s="72">
        <v>0</v>
      </c>
      <c r="J16" s="54"/>
      <c r="K16" s="55">
        <v>30</v>
      </c>
      <c r="L16" s="69"/>
      <c r="M16" s="56"/>
      <c r="N16" s="55">
        <v>15</v>
      </c>
      <c r="O16" s="69"/>
      <c r="P16" s="54"/>
      <c r="Q16" s="55">
        <v>40</v>
      </c>
      <c r="R16" s="69"/>
      <c r="S16" s="56"/>
      <c r="T16" s="55">
        <v>20</v>
      </c>
      <c r="U16" s="69"/>
      <c r="V16" s="54"/>
      <c r="W16" s="55">
        <v>35</v>
      </c>
      <c r="X16" s="69"/>
      <c r="Y16" s="56"/>
      <c r="Z16" s="55">
        <v>20</v>
      </c>
      <c r="AA16" s="69"/>
      <c r="AB16" s="57">
        <f t="shared" si="0"/>
        <v>190.55555555555554</v>
      </c>
      <c r="AC16" s="58">
        <f t="shared" si="0"/>
        <v>0</v>
      </c>
      <c r="AD16" s="59">
        <f t="shared" si="4"/>
        <v>190.55555555555554</v>
      </c>
      <c r="AE16" s="60">
        <f t="shared" si="3"/>
        <v>156.01777777777778</v>
      </c>
    </row>
    <row r="17" spans="1:31" x14ac:dyDescent="0.25">
      <c r="A17" s="67">
        <v>13</v>
      </c>
      <c r="B17" s="68" t="s">
        <v>730</v>
      </c>
      <c r="C17" s="67" t="s">
        <v>36</v>
      </c>
      <c r="D17" s="67">
        <v>139</v>
      </c>
      <c r="E17" s="68" t="s">
        <v>737</v>
      </c>
      <c r="F17" s="68" t="s">
        <v>71</v>
      </c>
      <c r="G17" s="72">
        <v>80.05</v>
      </c>
      <c r="H17" s="72">
        <v>78.83</v>
      </c>
      <c r="I17" s="72">
        <v>0</v>
      </c>
      <c r="J17" s="54"/>
      <c r="K17" s="55">
        <v>50</v>
      </c>
      <c r="L17" s="69"/>
      <c r="M17" s="56"/>
      <c r="N17" s="55">
        <v>20</v>
      </c>
      <c r="O17" s="69"/>
      <c r="P17" s="54"/>
      <c r="Q17" s="55">
        <v>55</v>
      </c>
      <c r="R17" s="69"/>
      <c r="S17" s="56"/>
      <c r="T17" s="55">
        <v>75</v>
      </c>
      <c r="U17" s="69"/>
      <c r="V17" s="54"/>
      <c r="W17" s="55">
        <v>60</v>
      </c>
      <c r="X17" s="69"/>
      <c r="Y17" s="56"/>
      <c r="Z17" s="55">
        <v>75</v>
      </c>
      <c r="AA17" s="69"/>
      <c r="AB17" s="57">
        <f t="shared" si="0"/>
        <v>357.77777777777783</v>
      </c>
      <c r="AC17" s="58">
        <f t="shared" si="0"/>
        <v>0</v>
      </c>
      <c r="AD17" s="59">
        <f t="shared" si="4"/>
        <v>357.77777777777783</v>
      </c>
      <c r="AE17" s="60">
        <f t="shared" si="3"/>
        <v>258.32888888888891</v>
      </c>
    </row>
    <row r="18" spans="1:31" x14ac:dyDescent="0.25">
      <c r="A18" s="67">
        <v>14</v>
      </c>
      <c r="B18" s="68" t="s">
        <v>730</v>
      </c>
      <c r="C18" s="67" t="s">
        <v>36</v>
      </c>
      <c r="D18" s="67">
        <v>155</v>
      </c>
      <c r="E18" s="68" t="s">
        <v>81</v>
      </c>
      <c r="F18" s="68" t="s">
        <v>150</v>
      </c>
      <c r="G18" s="72">
        <v>98.83</v>
      </c>
      <c r="H18" s="72">
        <v>98.31</v>
      </c>
      <c r="I18" s="72">
        <v>0</v>
      </c>
      <c r="J18" s="54"/>
      <c r="K18" s="55">
        <v>75</v>
      </c>
      <c r="L18" s="69"/>
      <c r="M18" s="56"/>
      <c r="N18" s="55">
        <v>80</v>
      </c>
      <c r="O18" s="69"/>
      <c r="P18" s="54"/>
      <c r="Q18" s="55">
        <v>100</v>
      </c>
      <c r="R18" s="69"/>
      <c r="S18" s="56"/>
      <c r="T18" s="55">
        <v>95</v>
      </c>
      <c r="U18" s="69"/>
      <c r="V18" s="54"/>
      <c r="W18" s="55">
        <v>90</v>
      </c>
      <c r="X18" s="69"/>
      <c r="Y18" s="56"/>
      <c r="Z18" s="55">
        <v>95</v>
      </c>
      <c r="AA18" s="69"/>
      <c r="AB18" s="57">
        <f t="shared" si="0"/>
        <v>614.44444444444446</v>
      </c>
      <c r="AC18" s="58">
        <f t="shared" si="0"/>
        <v>0</v>
      </c>
      <c r="AD18" s="59">
        <f t="shared" si="4"/>
        <v>614.44444444444446</v>
      </c>
      <c r="AE18" s="60">
        <f t="shared" si="3"/>
        <v>405.79222222222222</v>
      </c>
    </row>
    <row r="19" spans="1:31" x14ac:dyDescent="0.25">
      <c r="A19" s="67">
        <v>15</v>
      </c>
      <c r="B19" s="68" t="s">
        <v>730</v>
      </c>
      <c r="C19" s="67" t="s">
        <v>36</v>
      </c>
      <c r="D19" s="67">
        <v>218</v>
      </c>
      <c r="E19" s="68" t="s">
        <v>174</v>
      </c>
      <c r="F19" s="68" t="s">
        <v>128</v>
      </c>
      <c r="G19" s="72">
        <v>59.68</v>
      </c>
      <c r="H19" s="72">
        <v>60.6</v>
      </c>
      <c r="I19" s="72">
        <v>0</v>
      </c>
      <c r="J19" s="54"/>
      <c r="K19" s="55">
        <v>35</v>
      </c>
      <c r="L19" s="69"/>
      <c r="M19" s="56"/>
      <c r="N19" s="55">
        <v>15</v>
      </c>
      <c r="O19" s="69"/>
      <c r="P19" s="54"/>
      <c r="Q19" s="55">
        <v>55</v>
      </c>
      <c r="R19" s="69"/>
      <c r="S19" s="56"/>
      <c r="T19" s="55">
        <v>25</v>
      </c>
      <c r="U19" s="69"/>
      <c r="V19" s="54"/>
      <c r="W19" s="55">
        <v>30</v>
      </c>
      <c r="X19" s="69"/>
      <c r="Y19" s="56"/>
      <c r="Z19" s="55">
        <v>45</v>
      </c>
      <c r="AA19" s="69"/>
      <c r="AB19" s="57">
        <f t="shared" si="0"/>
        <v>241.11111111111111</v>
      </c>
      <c r="AC19" s="58">
        <f t="shared" si="0"/>
        <v>0</v>
      </c>
      <c r="AD19" s="59">
        <f t="shared" si="4"/>
        <v>241.11111111111111</v>
      </c>
      <c r="AE19" s="60">
        <f t="shared" si="3"/>
        <v>180.69555555555556</v>
      </c>
    </row>
    <row r="20" spans="1:31" x14ac:dyDescent="0.25">
      <c r="A20" s="67">
        <v>16</v>
      </c>
      <c r="B20" s="68" t="s">
        <v>730</v>
      </c>
      <c r="C20" s="67" t="s">
        <v>36</v>
      </c>
      <c r="D20" s="67">
        <v>257</v>
      </c>
      <c r="E20" s="68" t="s">
        <v>738</v>
      </c>
      <c r="F20" s="68" t="s">
        <v>98</v>
      </c>
      <c r="G20" s="72">
        <v>76.900000000000006</v>
      </c>
      <c r="H20" s="72">
        <v>74.05</v>
      </c>
      <c r="I20" s="72">
        <v>0</v>
      </c>
      <c r="J20" s="54"/>
      <c r="K20" s="55">
        <v>50</v>
      </c>
      <c r="L20" s="69"/>
      <c r="M20" s="56"/>
      <c r="N20" s="55">
        <v>20</v>
      </c>
      <c r="O20" s="69"/>
      <c r="P20" s="54"/>
      <c r="Q20" s="55">
        <v>65</v>
      </c>
      <c r="R20" s="69"/>
      <c r="S20" s="56"/>
      <c r="T20" s="55">
        <v>65</v>
      </c>
      <c r="U20" s="69"/>
      <c r="V20" s="54"/>
      <c r="W20" s="55">
        <v>35</v>
      </c>
      <c r="X20" s="69"/>
      <c r="Y20" s="56"/>
      <c r="Z20" s="55">
        <v>75</v>
      </c>
      <c r="AA20" s="69"/>
      <c r="AB20" s="57">
        <f t="shared" si="0"/>
        <v>346.11111111111109</v>
      </c>
      <c r="AC20" s="58">
        <f t="shared" si="0"/>
        <v>0</v>
      </c>
      <c r="AD20" s="59">
        <f t="shared" si="4"/>
        <v>346.11111111111109</v>
      </c>
      <c r="AE20" s="60">
        <f t="shared" si="3"/>
        <v>248.53055555555554</v>
      </c>
    </row>
    <row r="21" spans="1:31" x14ac:dyDescent="0.25">
      <c r="A21" s="67">
        <v>17</v>
      </c>
      <c r="B21" s="68" t="s">
        <v>730</v>
      </c>
      <c r="C21" s="67" t="s">
        <v>36</v>
      </c>
      <c r="D21" s="67">
        <v>260</v>
      </c>
      <c r="E21" s="68" t="s">
        <v>739</v>
      </c>
      <c r="F21" s="68" t="s">
        <v>740</v>
      </c>
      <c r="G21" s="72">
        <v>83.95</v>
      </c>
      <c r="H21" s="72">
        <v>87.7</v>
      </c>
      <c r="I21" s="72">
        <v>0</v>
      </c>
      <c r="J21" s="54"/>
      <c r="K21" s="55">
        <v>75</v>
      </c>
      <c r="L21" s="69"/>
      <c r="M21" s="56"/>
      <c r="N21" s="55">
        <v>60</v>
      </c>
      <c r="O21" s="69"/>
      <c r="P21" s="54"/>
      <c r="Q21" s="55">
        <v>80</v>
      </c>
      <c r="R21" s="69"/>
      <c r="S21" s="56"/>
      <c r="T21" s="55">
        <v>85</v>
      </c>
      <c r="U21" s="69"/>
      <c r="V21" s="54"/>
      <c r="W21" s="55">
        <v>65</v>
      </c>
      <c r="X21" s="69"/>
      <c r="Y21" s="56"/>
      <c r="Z21" s="55">
        <v>95</v>
      </c>
      <c r="AA21" s="69"/>
      <c r="AB21" s="57">
        <f t="shared" si="0"/>
        <v>525</v>
      </c>
      <c r="AC21" s="58">
        <f t="shared" si="0"/>
        <v>0</v>
      </c>
      <c r="AD21" s="59">
        <f t="shared" si="4"/>
        <v>525</v>
      </c>
      <c r="AE21" s="60">
        <f t="shared" si="3"/>
        <v>348.32499999999999</v>
      </c>
    </row>
    <row r="22" spans="1:31" x14ac:dyDescent="0.25">
      <c r="A22" s="67">
        <v>18</v>
      </c>
      <c r="B22" s="68" t="s">
        <v>730</v>
      </c>
      <c r="C22" s="67" t="s">
        <v>36</v>
      </c>
      <c r="D22" s="67">
        <v>261</v>
      </c>
      <c r="E22" s="68" t="s">
        <v>741</v>
      </c>
      <c r="F22" s="68" t="s">
        <v>44</v>
      </c>
      <c r="G22" s="72">
        <v>62.28</v>
      </c>
      <c r="H22" s="72">
        <v>59.43</v>
      </c>
      <c r="I22" s="72">
        <v>0</v>
      </c>
      <c r="J22" s="54"/>
      <c r="K22" s="55">
        <v>30</v>
      </c>
      <c r="L22" s="69"/>
      <c r="M22" s="56"/>
      <c r="N22" s="55">
        <v>50</v>
      </c>
      <c r="O22" s="69"/>
      <c r="P22" s="54"/>
      <c r="Q22" s="55">
        <v>40</v>
      </c>
      <c r="R22" s="69"/>
      <c r="S22" s="56"/>
      <c r="T22" s="55">
        <v>35</v>
      </c>
      <c r="U22" s="69"/>
      <c r="V22" s="54"/>
      <c r="W22" s="55">
        <v>30</v>
      </c>
      <c r="X22" s="69"/>
      <c r="Y22" s="56"/>
      <c r="Z22" s="55">
        <v>60</v>
      </c>
      <c r="AA22" s="69"/>
      <c r="AB22" s="57">
        <f t="shared" si="0"/>
        <v>283.88888888888891</v>
      </c>
      <c r="AC22" s="58">
        <f t="shared" si="0"/>
        <v>0</v>
      </c>
      <c r="AD22" s="59">
        <f t="shared" si="4"/>
        <v>283.88888888888891</v>
      </c>
      <c r="AE22" s="60">
        <f t="shared" si="3"/>
        <v>202.79944444444448</v>
      </c>
    </row>
    <row r="23" spans="1:31" x14ac:dyDescent="0.25">
      <c r="A23" s="67">
        <v>19</v>
      </c>
      <c r="B23" s="68" t="s">
        <v>730</v>
      </c>
      <c r="C23" s="67" t="s">
        <v>36</v>
      </c>
      <c r="D23" s="67">
        <v>263</v>
      </c>
      <c r="E23" s="68" t="s">
        <v>525</v>
      </c>
      <c r="F23" s="68" t="s">
        <v>165</v>
      </c>
      <c r="G23" s="72">
        <v>73.88</v>
      </c>
      <c r="H23" s="72">
        <v>70.459999999999994</v>
      </c>
      <c r="I23" s="72">
        <v>0</v>
      </c>
      <c r="J23" s="54"/>
      <c r="K23" s="55">
        <v>30</v>
      </c>
      <c r="L23" s="69"/>
      <c r="M23" s="56"/>
      <c r="N23" s="55">
        <v>30</v>
      </c>
      <c r="O23" s="69"/>
      <c r="P23" s="54"/>
      <c r="Q23" s="55">
        <v>35</v>
      </c>
      <c r="R23" s="69"/>
      <c r="S23" s="56"/>
      <c r="T23" s="55">
        <v>35</v>
      </c>
      <c r="U23" s="69"/>
      <c r="V23" s="54"/>
      <c r="W23" s="55">
        <v>40</v>
      </c>
      <c r="X23" s="69"/>
      <c r="Y23" s="56"/>
      <c r="Z23" s="55">
        <v>40</v>
      </c>
      <c r="AA23" s="69"/>
      <c r="AB23" s="57">
        <f t="shared" si="0"/>
        <v>237.2222222222222</v>
      </c>
      <c r="AC23" s="58">
        <f t="shared" si="0"/>
        <v>0</v>
      </c>
      <c r="AD23" s="59">
        <f t="shared" si="4"/>
        <v>237.2222222222222</v>
      </c>
      <c r="AE23" s="60">
        <f t="shared" si="3"/>
        <v>190.7811111111111</v>
      </c>
    </row>
    <row r="24" spans="1:31" x14ac:dyDescent="0.25">
      <c r="A24" s="67">
        <v>20</v>
      </c>
      <c r="B24" s="68"/>
      <c r="C24" s="67"/>
      <c r="D24" s="67"/>
      <c r="E24" s="68"/>
      <c r="F24" s="68"/>
      <c r="G24" s="72"/>
      <c r="H24" s="72"/>
      <c r="I24" s="72"/>
      <c r="J24" s="54"/>
      <c r="K24" s="55"/>
      <c r="L24" s="69"/>
      <c r="M24" s="56"/>
      <c r="N24" s="55"/>
      <c r="O24" s="69"/>
      <c r="P24" s="54"/>
      <c r="Q24" s="55"/>
      <c r="R24" s="69"/>
      <c r="S24" s="56"/>
      <c r="T24" s="55"/>
      <c r="U24" s="69"/>
      <c r="V24" s="54"/>
      <c r="W24" s="55"/>
      <c r="X24" s="69"/>
      <c r="Y24" s="56"/>
      <c r="Z24" s="55"/>
      <c r="AA24" s="69"/>
      <c r="AB24" s="57">
        <f t="shared" ref="AB24:AC25" si="5">(((K24*4)+(N24*4)+(Q24*4)+(T24*2)+(W24*2)+(Z24*2))/18)/100*700</f>
        <v>0</v>
      </c>
      <c r="AC24" s="58">
        <f t="shared" si="5"/>
        <v>0</v>
      </c>
      <c r="AD24" s="59">
        <f t="shared" si="4"/>
        <v>0</v>
      </c>
      <c r="AE24" s="60">
        <f t="shared" si="3"/>
        <v>0</v>
      </c>
    </row>
    <row r="25" spans="1:31" x14ac:dyDescent="0.25">
      <c r="A25" s="67">
        <v>21</v>
      </c>
      <c r="B25" s="68"/>
      <c r="C25" s="67"/>
      <c r="D25" s="67"/>
      <c r="E25" s="68"/>
      <c r="F25" s="68"/>
      <c r="G25" s="72"/>
      <c r="H25" s="72"/>
      <c r="I25" s="72"/>
      <c r="J25" s="54"/>
      <c r="K25" s="55"/>
      <c r="L25" s="69"/>
      <c r="M25" s="56"/>
      <c r="N25" s="55"/>
      <c r="O25" s="69"/>
      <c r="P25" s="54"/>
      <c r="Q25" s="55"/>
      <c r="R25" s="69"/>
      <c r="S25" s="56"/>
      <c r="T25" s="55"/>
      <c r="U25" s="69"/>
      <c r="V25" s="54"/>
      <c r="W25" s="55"/>
      <c r="X25" s="69"/>
      <c r="Y25" s="56"/>
      <c r="Z25" s="55"/>
      <c r="AA25" s="69"/>
      <c r="AB25" s="57">
        <f t="shared" si="5"/>
        <v>0</v>
      </c>
      <c r="AC25" s="58">
        <f t="shared" si="5"/>
        <v>0</v>
      </c>
      <c r="AD25" s="59">
        <f t="shared" si="4"/>
        <v>0</v>
      </c>
      <c r="AE25" s="60">
        <f t="shared" si="3"/>
        <v>0</v>
      </c>
    </row>
  </sheetData>
  <mergeCells count="28">
    <mergeCell ref="Z3:AA3"/>
    <mergeCell ref="A1:F1"/>
    <mergeCell ref="Q3:R3"/>
    <mergeCell ref="S3:S4"/>
    <mergeCell ref="T3:U3"/>
    <mergeCell ref="V3:V4"/>
    <mergeCell ref="W3:X3"/>
    <mergeCell ref="Y3:Y4"/>
    <mergeCell ref="G1:AE1"/>
    <mergeCell ref="V2:X2"/>
    <mergeCell ref="Y2:AA2"/>
    <mergeCell ref="AB2:AB4"/>
    <mergeCell ref="AC2:AC4"/>
    <mergeCell ref="AD2:AD4"/>
    <mergeCell ref="AE2:AE4"/>
    <mergeCell ref="A3:A4"/>
    <mergeCell ref="S2:U2"/>
    <mergeCell ref="P3:P4"/>
    <mergeCell ref="A2:F2"/>
    <mergeCell ref="G2:I3"/>
    <mergeCell ref="J2:L2"/>
    <mergeCell ref="M2:O2"/>
    <mergeCell ref="P2:R2"/>
    <mergeCell ref="B3:F3"/>
    <mergeCell ref="J3:J4"/>
    <mergeCell ref="K3:L3"/>
    <mergeCell ref="M3:M4"/>
    <mergeCell ref="N3:O3"/>
  </mergeCells>
  <hyperlinks>
    <hyperlink ref="A1:F1" location="ANASAYFA!A1" display="ANASAYFA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7"/>
  <sheetViews>
    <sheetView workbookViewId="0">
      <pane xSplit="6" ySplit="4" topLeftCell="G5" activePane="bottomRight" state="frozen"/>
      <selection pane="topRight" activeCell="F1" sqref="F1"/>
      <selection pane="bottomLeft" activeCell="A5" sqref="A5"/>
      <selection pane="bottomRight" activeCell="C19" sqref="C19"/>
    </sheetView>
  </sheetViews>
  <sheetFormatPr defaultRowHeight="21" x14ac:dyDescent="0.35"/>
  <cols>
    <col min="1" max="1" width="9.140625" style="66"/>
    <col min="2" max="2" width="18.7109375" style="66" customWidth="1"/>
    <col min="3" max="3" width="13.140625" style="66" bestFit="1" customWidth="1"/>
    <col min="4" max="4" width="13.140625" style="66" customWidth="1"/>
    <col min="5" max="6" width="15.28515625" style="66" customWidth="1"/>
    <col min="7" max="9" width="16.42578125" style="25" customWidth="1"/>
    <col min="10" max="10" width="20.7109375" style="62" customWidth="1"/>
    <col min="11" max="12" width="11.28515625" style="62" customWidth="1"/>
    <col min="13" max="13" width="20.7109375" style="62" customWidth="1"/>
    <col min="14" max="15" width="11.28515625" style="62" customWidth="1"/>
    <col min="16" max="16" width="20.7109375" style="62" customWidth="1"/>
    <col min="17" max="18" width="11.28515625" style="62" customWidth="1"/>
    <col min="19" max="19" width="22" style="62" customWidth="1"/>
    <col min="20" max="21" width="11.28515625" style="62" customWidth="1"/>
    <col min="22" max="22" width="20.7109375" style="62" customWidth="1"/>
    <col min="23" max="24" width="11.28515625" style="62" customWidth="1"/>
    <col min="25" max="25" width="20.7109375" style="62" customWidth="1"/>
    <col min="26" max="27" width="11.28515625" style="62" customWidth="1"/>
    <col min="28" max="28" width="22.28515625" style="63" customWidth="1"/>
    <col min="29" max="30" width="21.28515625" style="63" customWidth="1"/>
    <col min="31" max="31" width="19.140625" style="64" customWidth="1"/>
  </cols>
  <sheetData>
    <row r="1" spans="1:31" ht="75.75" customHeight="1" x14ac:dyDescent="0.25">
      <c r="A1" s="293" t="s">
        <v>289</v>
      </c>
      <c r="B1" s="293"/>
      <c r="C1" s="293"/>
      <c r="D1" s="293"/>
      <c r="E1" s="293"/>
      <c r="F1" s="294"/>
      <c r="G1" s="295" t="s">
        <v>24</v>
      </c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7"/>
    </row>
    <row r="2" spans="1:31" ht="34.5" customHeight="1" x14ac:dyDescent="0.25">
      <c r="A2" s="276"/>
      <c r="B2" s="276"/>
      <c r="C2" s="276"/>
      <c r="D2" s="276"/>
      <c r="E2" s="276"/>
      <c r="F2" s="276"/>
      <c r="G2" s="277" t="s">
        <v>17</v>
      </c>
      <c r="H2" s="278"/>
      <c r="I2" s="279"/>
      <c r="J2" s="283" t="s">
        <v>2</v>
      </c>
      <c r="K2" s="284"/>
      <c r="L2" s="285"/>
      <c r="M2" s="271" t="s">
        <v>3</v>
      </c>
      <c r="N2" s="272"/>
      <c r="O2" s="273"/>
      <c r="P2" s="283" t="s">
        <v>10</v>
      </c>
      <c r="Q2" s="284"/>
      <c r="R2" s="285"/>
      <c r="S2" s="271" t="s">
        <v>25</v>
      </c>
      <c r="T2" s="272"/>
      <c r="U2" s="273"/>
      <c r="V2" s="283" t="s">
        <v>4</v>
      </c>
      <c r="W2" s="284"/>
      <c r="X2" s="285"/>
      <c r="Y2" s="271" t="s">
        <v>23</v>
      </c>
      <c r="Z2" s="272"/>
      <c r="AA2" s="273"/>
      <c r="AB2" s="298" t="s">
        <v>26</v>
      </c>
      <c r="AC2" s="301" t="s">
        <v>277</v>
      </c>
      <c r="AD2" s="304" t="s">
        <v>278</v>
      </c>
      <c r="AE2" s="307" t="s">
        <v>279</v>
      </c>
    </row>
    <row r="3" spans="1:31" ht="21" customHeight="1" x14ac:dyDescent="0.25">
      <c r="A3" s="286" t="s">
        <v>5</v>
      </c>
      <c r="B3" s="286" t="s">
        <v>1</v>
      </c>
      <c r="C3" s="286"/>
      <c r="D3" s="286"/>
      <c r="E3" s="286"/>
      <c r="F3" s="286"/>
      <c r="G3" s="280"/>
      <c r="H3" s="281"/>
      <c r="I3" s="282"/>
      <c r="J3" s="274" t="s">
        <v>27</v>
      </c>
      <c r="K3" s="287" t="s">
        <v>28</v>
      </c>
      <c r="L3" s="288"/>
      <c r="M3" s="289" t="s">
        <v>27</v>
      </c>
      <c r="N3" s="291" t="s">
        <v>28</v>
      </c>
      <c r="O3" s="292"/>
      <c r="P3" s="274" t="s">
        <v>27</v>
      </c>
      <c r="Q3" s="287" t="s">
        <v>28</v>
      </c>
      <c r="R3" s="288"/>
      <c r="S3" s="289" t="s">
        <v>27</v>
      </c>
      <c r="T3" s="291" t="s">
        <v>28</v>
      </c>
      <c r="U3" s="292"/>
      <c r="V3" s="274" t="s">
        <v>27</v>
      </c>
      <c r="W3" s="287" t="s">
        <v>28</v>
      </c>
      <c r="X3" s="288"/>
      <c r="Y3" s="289" t="s">
        <v>27</v>
      </c>
      <c r="Z3" s="291" t="s">
        <v>28</v>
      </c>
      <c r="AA3" s="292"/>
      <c r="AB3" s="299"/>
      <c r="AC3" s="302"/>
      <c r="AD3" s="305"/>
      <c r="AE3" s="308"/>
    </row>
    <row r="4" spans="1:31" ht="31.5" x14ac:dyDescent="0.25">
      <c r="A4" s="286"/>
      <c r="B4" s="70" t="s">
        <v>0</v>
      </c>
      <c r="C4" s="70" t="s">
        <v>13</v>
      </c>
      <c r="D4" s="171"/>
      <c r="E4" s="70" t="s">
        <v>11</v>
      </c>
      <c r="F4" s="70" t="s">
        <v>12</v>
      </c>
      <c r="G4" s="65" t="s">
        <v>14</v>
      </c>
      <c r="H4" s="65" t="s">
        <v>15</v>
      </c>
      <c r="I4" s="65" t="s">
        <v>16</v>
      </c>
      <c r="J4" s="275"/>
      <c r="K4" s="51" t="s">
        <v>29</v>
      </c>
      <c r="L4" s="52" t="s">
        <v>30</v>
      </c>
      <c r="M4" s="290"/>
      <c r="N4" s="53" t="s">
        <v>29</v>
      </c>
      <c r="O4" s="53" t="s">
        <v>30</v>
      </c>
      <c r="P4" s="275"/>
      <c r="Q4" s="52" t="s">
        <v>29</v>
      </c>
      <c r="R4" s="52" t="s">
        <v>30</v>
      </c>
      <c r="S4" s="290"/>
      <c r="T4" s="53" t="s">
        <v>29</v>
      </c>
      <c r="U4" s="53" t="s">
        <v>30</v>
      </c>
      <c r="V4" s="275"/>
      <c r="W4" s="52" t="s">
        <v>29</v>
      </c>
      <c r="X4" s="52" t="s">
        <v>30</v>
      </c>
      <c r="Y4" s="290"/>
      <c r="Z4" s="53" t="s">
        <v>29</v>
      </c>
      <c r="AA4" s="53" t="s">
        <v>30</v>
      </c>
      <c r="AB4" s="300"/>
      <c r="AC4" s="303"/>
      <c r="AD4" s="306"/>
      <c r="AE4" s="309"/>
    </row>
    <row r="5" spans="1:31" x14ac:dyDescent="0.25">
      <c r="A5" s="67">
        <v>1</v>
      </c>
      <c r="B5" s="68" t="s">
        <v>255</v>
      </c>
      <c r="C5" s="67" t="s">
        <v>36</v>
      </c>
      <c r="D5" s="67">
        <v>1</v>
      </c>
      <c r="E5" s="68" t="s">
        <v>742</v>
      </c>
      <c r="F5" s="68" t="s">
        <v>169</v>
      </c>
      <c r="G5" s="72">
        <v>61.4</v>
      </c>
      <c r="H5" s="72">
        <v>63.57</v>
      </c>
      <c r="I5" s="72">
        <v>63.8</v>
      </c>
      <c r="J5" s="54"/>
      <c r="K5" s="55">
        <v>35</v>
      </c>
      <c r="L5" s="69"/>
      <c r="M5" s="56"/>
      <c r="N5" s="55">
        <v>10</v>
      </c>
      <c r="O5" s="69"/>
      <c r="P5" s="54"/>
      <c r="Q5" s="55">
        <v>35</v>
      </c>
      <c r="R5" s="69"/>
      <c r="S5" s="56"/>
      <c r="T5" s="55">
        <v>30</v>
      </c>
      <c r="U5" s="69"/>
      <c r="V5" s="54"/>
      <c r="W5" s="55">
        <v>35</v>
      </c>
      <c r="X5" s="69"/>
      <c r="Y5" s="56"/>
      <c r="Z5" s="55">
        <v>80</v>
      </c>
      <c r="AA5" s="69"/>
      <c r="AB5" s="57">
        <f t="shared" ref="AB5:AC37" si="0">(((K5*4)+(N5*4)+(Q5*4)+(T5*2)+(W5*2)+(Z5*2))/18)/100*700</f>
        <v>237.2222222222222</v>
      </c>
      <c r="AC5" s="58">
        <f t="shared" si="0"/>
        <v>0</v>
      </c>
      <c r="AD5" s="59">
        <f t="shared" ref="AD5:AD37" si="1">IF(AC5=0,AB5,(AB5+AC5)/2)</f>
        <v>237.2222222222222</v>
      </c>
      <c r="AE5" s="60">
        <f t="shared" ref="AE5:AE37" si="2">(G5+H5+I5+AD5)/2</f>
        <v>212.99611111111108</v>
      </c>
    </row>
    <row r="6" spans="1:31" x14ac:dyDescent="0.25">
      <c r="A6" s="67">
        <v>2</v>
      </c>
      <c r="B6" s="68" t="s">
        <v>255</v>
      </c>
      <c r="C6" s="67" t="s">
        <v>36</v>
      </c>
      <c r="D6" s="67">
        <v>2</v>
      </c>
      <c r="E6" s="68" t="s">
        <v>743</v>
      </c>
      <c r="F6" s="68" t="s">
        <v>260</v>
      </c>
      <c r="G6" s="72">
        <v>81.63</v>
      </c>
      <c r="H6" s="72">
        <v>85.13</v>
      </c>
      <c r="I6" s="72">
        <v>86.1</v>
      </c>
      <c r="J6" s="54"/>
      <c r="K6" s="55">
        <v>65</v>
      </c>
      <c r="L6" s="69"/>
      <c r="M6" s="56"/>
      <c r="N6" s="55">
        <v>40</v>
      </c>
      <c r="O6" s="69"/>
      <c r="P6" s="54"/>
      <c r="Q6" s="55">
        <v>55</v>
      </c>
      <c r="R6" s="69"/>
      <c r="S6" s="56"/>
      <c r="T6" s="55">
        <v>90</v>
      </c>
      <c r="U6" s="69"/>
      <c r="V6" s="54"/>
      <c r="W6" s="55">
        <v>65</v>
      </c>
      <c r="X6" s="69"/>
      <c r="Y6" s="56"/>
      <c r="Z6" s="55">
        <v>95</v>
      </c>
      <c r="AA6" s="69"/>
      <c r="AB6" s="57">
        <f t="shared" si="0"/>
        <v>443.33333333333331</v>
      </c>
      <c r="AC6" s="58">
        <f t="shared" si="0"/>
        <v>0</v>
      </c>
      <c r="AD6" s="59">
        <f t="shared" si="1"/>
        <v>443.33333333333331</v>
      </c>
      <c r="AE6" s="60">
        <f t="shared" si="2"/>
        <v>348.09666666666664</v>
      </c>
    </row>
    <row r="7" spans="1:31" x14ac:dyDescent="0.25">
      <c r="A7" s="67">
        <v>3</v>
      </c>
      <c r="B7" s="68" t="s">
        <v>255</v>
      </c>
      <c r="C7" s="67" t="s">
        <v>36</v>
      </c>
      <c r="D7" s="67">
        <v>3</v>
      </c>
      <c r="E7" s="68" t="s">
        <v>470</v>
      </c>
      <c r="F7" s="68" t="s">
        <v>173</v>
      </c>
      <c r="G7" s="72">
        <v>82.94</v>
      </c>
      <c r="H7" s="72">
        <v>88.11</v>
      </c>
      <c r="I7" s="72">
        <v>87.4</v>
      </c>
      <c r="J7" s="54"/>
      <c r="K7" s="55">
        <v>85</v>
      </c>
      <c r="L7" s="69"/>
      <c r="M7" s="56"/>
      <c r="N7" s="55">
        <v>65</v>
      </c>
      <c r="O7" s="69"/>
      <c r="P7" s="54"/>
      <c r="Q7" s="55">
        <v>85</v>
      </c>
      <c r="R7" s="69"/>
      <c r="S7" s="56"/>
      <c r="T7" s="55">
        <v>85</v>
      </c>
      <c r="U7" s="69"/>
      <c r="V7" s="54"/>
      <c r="W7" s="55">
        <v>80</v>
      </c>
      <c r="X7" s="69"/>
      <c r="Y7" s="56"/>
      <c r="Z7" s="55">
        <v>100</v>
      </c>
      <c r="AA7" s="69"/>
      <c r="AB7" s="57">
        <f t="shared" si="0"/>
        <v>571.66666666666674</v>
      </c>
      <c r="AC7" s="58">
        <f t="shared" si="0"/>
        <v>0</v>
      </c>
      <c r="AD7" s="59">
        <f t="shared" si="1"/>
        <v>571.66666666666674</v>
      </c>
      <c r="AE7" s="60">
        <f t="shared" si="2"/>
        <v>415.05833333333339</v>
      </c>
    </row>
    <row r="8" spans="1:31" x14ac:dyDescent="0.25">
      <c r="A8" s="67">
        <v>4</v>
      </c>
      <c r="B8" s="68" t="s">
        <v>255</v>
      </c>
      <c r="C8" s="67" t="s">
        <v>36</v>
      </c>
      <c r="D8" s="67">
        <v>4</v>
      </c>
      <c r="E8" s="68" t="s">
        <v>153</v>
      </c>
      <c r="F8" s="68" t="s">
        <v>169</v>
      </c>
      <c r="G8" s="72">
        <v>90.08</v>
      </c>
      <c r="H8" s="72">
        <v>94.18</v>
      </c>
      <c r="I8" s="72">
        <v>95.1</v>
      </c>
      <c r="J8" s="54"/>
      <c r="K8" s="55">
        <v>95</v>
      </c>
      <c r="L8" s="69"/>
      <c r="M8" s="56"/>
      <c r="N8" s="55">
        <v>90</v>
      </c>
      <c r="O8" s="69"/>
      <c r="P8" s="54"/>
      <c r="Q8" s="55">
        <v>90</v>
      </c>
      <c r="R8" s="69"/>
      <c r="S8" s="56"/>
      <c r="T8" s="55">
        <v>85</v>
      </c>
      <c r="U8" s="69"/>
      <c r="V8" s="54"/>
      <c r="W8" s="55">
        <v>95</v>
      </c>
      <c r="X8" s="69"/>
      <c r="Y8" s="56"/>
      <c r="Z8" s="55">
        <v>95</v>
      </c>
      <c r="AA8" s="69"/>
      <c r="AB8" s="57">
        <f t="shared" si="0"/>
        <v>641.66666666666674</v>
      </c>
      <c r="AC8" s="58">
        <f t="shared" si="0"/>
        <v>0</v>
      </c>
      <c r="AD8" s="59">
        <f t="shared" si="1"/>
        <v>641.66666666666674</v>
      </c>
      <c r="AE8" s="60">
        <f t="shared" si="2"/>
        <v>460.51333333333338</v>
      </c>
    </row>
    <row r="9" spans="1:31" x14ac:dyDescent="0.25">
      <c r="A9" s="67">
        <v>5</v>
      </c>
      <c r="B9" s="68" t="s">
        <v>255</v>
      </c>
      <c r="C9" s="67" t="s">
        <v>36</v>
      </c>
      <c r="D9" s="67">
        <v>5</v>
      </c>
      <c r="E9" s="68" t="s">
        <v>219</v>
      </c>
      <c r="F9" s="68" t="s">
        <v>744</v>
      </c>
      <c r="G9" s="72">
        <v>76.819999999999993</v>
      </c>
      <c r="H9" s="72">
        <v>82.83</v>
      </c>
      <c r="I9" s="72">
        <v>83.01</v>
      </c>
      <c r="J9" s="54"/>
      <c r="K9" s="55">
        <v>50</v>
      </c>
      <c r="L9" s="69"/>
      <c r="M9" s="56"/>
      <c r="N9" s="55">
        <v>55</v>
      </c>
      <c r="O9" s="69"/>
      <c r="P9" s="54"/>
      <c r="Q9" s="55">
        <v>60</v>
      </c>
      <c r="R9" s="69"/>
      <c r="S9" s="56"/>
      <c r="T9" s="55">
        <v>70</v>
      </c>
      <c r="U9" s="69"/>
      <c r="V9" s="54"/>
      <c r="W9" s="55">
        <v>80</v>
      </c>
      <c r="X9" s="69"/>
      <c r="Y9" s="56"/>
      <c r="Z9" s="55">
        <v>90</v>
      </c>
      <c r="AA9" s="69"/>
      <c r="AB9" s="57">
        <f t="shared" si="0"/>
        <v>443.33333333333331</v>
      </c>
      <c r="AC9" s="58">
        <f t="shared" si="0"/>
        <v>0</v>
      </c>
      <c r="AD9" s="59">
        <f t="shared" si="1"/>
        <v>443.33333333333331</v>
      </c>
      <c r="AE9" s="60">
        <f t="shared" si="2"/>
        <v>342.99666666666667</v>
      </c>
    </row>
    <row r="10" spans="1:31" x14ac:dyDescent="0.25">
      <c r="A10" s="67">
        <v>6</v>
      </c>
      <c r="B10" s="68" t="s">
        <v>255</v>
      </c>
      <c r="C10" s="67" t="s">
        <v>36</v>
      </c>
      <c r="D10" s="67">
        <v>7</v>
      </c>
      <c r="E10" s="68" t="s">
        <v>46</v>
      </c>
      <c r="F10" s="68" t="s">
        <v>163</v>
      </c>
      <c r="G10" s="72">
        <v>71.19</v>
      </c>
      <c r="H10" s="72">
        <v>79.069999999999993</v>
      </c>
      <c r="I10" s="72">
        <v>80.400000000000006</v>
      </c>
      <c r="J10" s="54"/>
      <c r="K10" s="55">
        <v>65</v>
      </c>
      <c r="L10" s="69"/>
      <c r="M10" s="56"/>
      <c r="N10" s="55">
        <v>65</v>
      </c>
      <c r="O10" s="69"/>
      <c r="P10" s="54"/>
      <c r="Q10" s="55">
        <v>85</v>
      </c>
      <c r="R10" s="69"/>
      <c r="S10" s="56"/>
      <c r="T10" s="55">
        <v>70</v>
      </c>
      <c r="U10" s="69"/>
      <c r="V10" s="54"/>
      <c r="W10" s="55">
        <v>90</v>
      </c>
      <c r="X10" s="69"/>
      <c r="Y10" s="56"/>
      <c r="Z10" s="55">
        <v>95</v>
      </c>
      <c r="AA10" s="69"/>
      <c r="AB10" s="57">
        <f t="shared" si="0"/>
        <v>532.77777777777783</v>
      </c>
      <c r="AC10" s="58">
        <f t="shared" si="0"/>
        <v>0</v>
      </c>
      <c r="AD10" s="59">
        <f t="shared" si="1"/>
        <v>532.77777777777783</v>
      </c>
      <c r="AE10" s="60">
        <f t="shared" si="2"/>
        <v>381.7188888888889</v>
      </c>
    </row>
    <row r="11" spans="1:31" x14ac:dyDescent="0.25">
      <c r="A11" s="67">
        <v>7</v>
      </c>
      <c r="B11" s="68" t="s">
        <v>255</v>
      </c>
      <c r="C11" s="67" t="s">
        <v>36</v>
      </c>
      <c r="D11" s="67">
        <v>8</v>
      </c>
      <c r="E11" s="68" t="s">
        <v>112</v>
      </c>
      <c r="F11" s="68" t="s">
        <v>261</v>
      </c>
      <c r="G11" s="72">
        <v>87.78</v>
      </c>
      <c r="H11" s="72">
        <v>95.74</v>
      </c>
      <c r="I11" s="72">
        <v>96.5</v>
      </c>
      <c r="J11" s="54"/>
      <c r="K11" s="55">
        <v>80</v>
      </c>
      <c r="L11" s="69"/>
      <c r="M11" s="56"/>
      <c r="N11" s="55">
        <v>80</v>
      </c>
      <c r="O11" s="69"/>
      <c r="P11" s="54"/>
      <c r="Q11" s="55">
        <v>100</v>
      </c>
      <c r="R11" s="69"/>
      <c r="S11" s="56"/>
      <c r="T11" s="55">
        <v>80</v>
      </c>
      <c r="U11" s="69"/>
      <c r="V11" s="54"/>
      <c r="W11" s="55">
        <v>100</v>
      </c>
      <c r="X11" s="69"/>
      <c r="Y11" s="56"/>
      <c r="Z11" s="55">
        <v>95</v>
      </c>
      <c r="AA11" s="69"/>
      <c r="AB11" s="57">
        <f t="shared" si="0"/>
        <v>618.33333333333326</v>
      </c>
      <c r="AC11" s="58">
        <f t="shared" si="0"/>
        <v>0</v>
      </c>
      <c r="AD11" s="59">
        <f t="shared" si="1"/>
        <v>618.33333333333326</v>
      </c>
      <c r="AE11" s="60">
        <f t="shared" si="2"/>
        <v>449.17666666666662</v>
      </c>
    </row>
    <row r="12" spans="1:31" x14ac:dyDescent="0.25">
      <c r="A12" s="67">
        <v>8</v>
      </c>
      <c r="B12" s="68" t="s">
        <v>255</v>
      </c>
      <c r="C12" s="67" t="s">
        <v>36</v>
      </c>
      <c r="D12" s="67">
        <v>9</v>
      </c>
      <c r="E12" s="68" t="s">
        <v>745</v>
      </c>
      <c r="F12" s="68" t="s">
        <v>87</v>
      </c>
      <c r="G12" s="72">
        <v>85.56</v>
      </c>
      <c r="H12" s="72">
        <v>84.13</v>
      </c>
      <c r="I12" s="72">
        <v>88.2</v>
      </c>
      <c r="J12" s="54"/>
      <c r="K12" s="55">
        <v>85</v>
      </c>
      <c r="L12" s="69"/>
      <c r="M12" s="56"/>
      <c r="N12" s="55">
        <v>60</v>
      </c>
      <c r="O12" s="69"/>
      <c r="P12" s="54"/>
      <c r="Q12" s="55">
        <v>65</v>
      </c>
      <c r="R12" s="69"/>
      <c r="S12" s="56"/>
      <c r="T12" s="55">
        <v>70</v>
      </c>
      <c r="U12" s="69"/>
      <c r="V12" s="54"/>
      <c r="W12" s="55">
        <v>75</v>
      </c>
      <c r="X12" s="69"/>
      <c r="Y12" s="56"/>
      <c r="Z12" s="55">
        <v>85</v>
      </c>
      <c r="AA12" s="69"/>
      <c r="AB12" s="57">
        <f t="shared" si="0"/>
        <v>505.5555555555556</v>
      </c>
      <c r="AC12" s="58">
        <f t="shared" si="0"/>
        <v>0</v>
      </c>
      <c r="AD12" s="59">
        <f t="shared" si="1"/>
        <v>505.5555555555556</v>
      </c>
      <c r="AE12" s="60">
        <f t="shared" si="2"/>
        <v>381.72277777777776</v>
      </c>
    </row>
    <row r="13" spans="1:31" x14ac:dyDescent="0.25">
      <c r="A13" s="67">
        <v>9</v>
      </c>
      <c r="B13" s="68" t="s">
        <v>255</v>
      </c>
      <c r="C13" s="67" t="s">
        <v>36</v>
      </c>
      <c r="D13" s="67">
        <v>10</v>
      </c>
      <c r="E13" s="68" t="s">
        <v>92</v>
      </c>
      <c r="F13" s="68" t="s">
        <v>746</v>
      </c>
      <c r="G13" s="72">
        <v>74.239999999999995</v>
      </c>
      <c r="H13" s="72">
        <v>76.23</v>
      </c>
      <c r="I13" s="72">
        <v>78.2</v>
      </c>
      <c r="J13" s="54"/>
      <c r="K13" s="55">
        <v>65</v>
      </c>
      <c r="L13" s="69"/>
      <c r="M13" s="56"/>
      <c r="N13" s="55">
        <v>20</v>
      </c>
      <c r="O13" s="69"/>
      <c r="P13" s="54"/>
      <c r="Q13" s="55">
        <v>50</v>
      </c>
      <c r="R13" s="69"/>
      <c r="S13" s="56"/>
      <c r="T13" s="55">
        <v>85</v>
      </c>
      <c r="U13" s="69"/>
      <c r="V13" s="54"/>
      <c r="W13" s="55">
        <v>85</v>
      </c>
      <c r="X13" s="69"/>
      <c r="Y13" s="56"/>
      <c r="Z13" s="55">
        <v>85</v>
      </c>
      <c r="AA13" s="69"/>
      <c r="AB13" s="57">
        <f t="shared" si="0"/>
        <v>408.33333333333337</v>
      </c>
      <c r="AC13" s="58">
        <f t="shared" si="0"/>
        <v>0</v>
      </c>
      <c r="AD13" s="59">
        <f t="shared" si="1"/>
        <v>408.33333333333337</v>
      </c>
      <c r="AE13" s="60">
        <f t="shared" si="2"/>
        <v>318.50166666666667</v>
      </c>
    </row>
    <row r="14" spans="1:31" x14ac:dyDescent="0.25">
      <c r="A14" s="67">
        <v>10</v>
      </c>
      <c r="B14" s="68" t="s">
        <v>255</v>
      </c>
      <c r="C14" s="67" t="s">
        <v>36</v>
      </c>
      <c r="D14" s="67">
        <v>11</v>
      </c>
      <c r="E14" s="68" t="s">
        <v>111</v>
      </c>
      <c r="F14" s="68" t="s">
        <v>259</v>
      </c>
      <c r="G14" s="72">
        <v>79.650000000000006</v>
      </c>
      <c r="H14" s="72">
        <v>78.77</v>
      </c>
      <c r="I14" s="72">
        <v>79.8</v>
      </c>
      <c r="J14" s="54"/>
      <c r="K14" s="55">
        <v>30</v>
      </c>
      <c r="L14" s="69"/>
      <c r="M14" s="56"/>
      <c r="N14" s="55">
        <v>40</v>
      </c>
      <c r="O14" s="69"/>
      <c r="P14" s="54"/>
      <c r="Q14" s="55">
        <v>75</v>
      </c>
      <c r="R14" s="69"/>
      <c r="S14" s="56"/>
      <c r="T14" s="55">
        <v>60</v>
      </c>
      <c r="U14" s="69"/>
      <c r="V14" s="54"/>
      <c r="W14" s="55">
        <v>75</v>
      </c>
      <c r="X14" s="69"/>
      <c r="Y14" s="56"/>
      <c r="Z14" s="55">
        <v>95</v>
      </c>
      <c r="AA14" s="69"/>
      <c r="AB14" s="57">
        <f t="shared" si="0"/>
        <v>404.44444444444446</v>
      </c>
      <c r="AC14" s="58">
        <f t="shared" si="0"/>
        <v>0</v>
      </c>
      <c r="AD14" s="59">
        <f t="shared" si="1"/>
        <v>404.44444444444446</v>
      </c>
      <c r="AE14" s="60">
        <f t="shared" si="2"/>
        <v>321.33222222222224</v>
      </c>
    </row>
    <row r="15" spans="1:31" x14ac:dyDescent="0.25">
      <c r="A15" s="67">
        <v>11</v>
      </c>
      <c r="B15" s="68" t="s">
        <v>255</v>
      </c>
      <c r="C15" s="67" t="s">
        <v>36</v>
      </c>
      <c r="D15" s="67">
        <v>12</v>
      </c>
      <c r="E15" s="68" t="s">
        <v>747</v>
      </c>
      <c r="F15" s="68" t="s">
        <v>117</v>
      </c>
      <c r="G15" s="72">
        <v>80.81</v>
      </c>
      <c r="H15" s="72">
        <v>83.72</v>
      </c>
      <c r="I15" s="72">
        <v>84.2</v>
      </c>
      <c r="J15" s="54"/>
      <c r="K15" s="55">
        <v>70</v>
      </c>
      <c r="L15" s="69"/>
      <c r="M15" s="56"/>
      <c r="N15" s="55">
        <v>70</v>
      </c>
      <c r="O15" s="69"/>
      <c r="P15" s="54"/>
      <c r="Q15" s="55">
        <v>80</v>
      </c>
      <c r="R15" s="69"/>
      <c r="S15" s="56"/>
      <c r="T15" s="55">
        <v>75</v>
      </c>
      <c r="U15" s="69"/>
      <c r="V15" s="54"/>
      <c r="W15" s="55">
        <v>80</v>
      </c>
      <c r="X15" s="69"/>
      <c r="Y15" s="56"/>
      <c r="Z15" s="55">
        <v>90</v>
      </c>
      <c r="AA15" s="69"/>
      <c r="AB15" s="57">
        <f t="shared" si="0"/>
        <v>532.77777777777783</v>
      </c>
      <c r="AC15" s="58">
        <f t="shared" si="0"/>
        <v>0</v>
      </c>
      <c r="AD15" s="59">
        <f t="shared" si="1"/>
        <v>532.77777777777783</v>
      </c>
      <c r="AE15" s="60">
        <f t="shared" si="2"/>
        <v>390.75388888888892</v>
      </c>
    </row>
    <row r="16" spans="1:31" x14ac:dyDescent="0.25">
      <c r="A16" s="67">
        <v>12</v>
      </c>
      <c r="B16" s="68" t="s">
        <v>255</v>
      </c>
      <c r="C16" s="67" t="s">
        <v>36</v>
      </c>
      <c r="D16" s="67">
        <v>13</v>
      </c>
      <c r="E16" s="68" t="s">
        <v>748</v>
      </c>
      <c r="F16" s="68" t="s">
        <v>263</v>
      </c>
      <c r="G16" s="72">
        <v>89.62</v>
      </c>
      <c r="H16" s="72">
        <v>93.38</v>
      </c>
      <c r="I16" s="72">
        <v>94.1</v>
      </c>
      <c r="J16" s="54"/>
      <c r="K16" s="55">
        <v>85</v>
      </c>
      <c r="L16" s="69"/>
      <c r="M16" s="56"/>
      <c r="N16" s="55">
        <v>85</v>
      </c>
      <c r="O16" s="69"/>
      <c r="P16" s="54"/>
      <c r="Q16" s="55">
        <v>90</v>
      </c>
      <c r="R16" s="69"/>
      <c r="S16" s="56"/>
      <c r="T16" s="55">
        <v>90</v>
      </c>
      <c r="U16" s="69"/>
      <c r="V16" s="54"/>
      <c r="W16" s="55">
        <v>90</v>
      </c>
      <c r="X16" s="69"/>
      <c r="Y16" s="56"/>
      <c r="Z16" s="55">
        <v>85</v>
      </c>
      <c r="AA16" s="69"/>
      <c r="AB16" s="57">
        <f t="shared" si="0"/>
        <v>610.55555555555554</v>
      </c>
      <c r="AC16" s="58">
        <f t="shared" si="0"/>
        <v>0</v>
      </c>
      <c r="AD16" s="59">
        <f t="shared" si="1"/>
        <v>610.55555555555554</v>
      </c>
      <c r="AE16" s="60">
        <f t="shared" si="2"/>
        <v>443.82777777777778</v>
      </c>
    </row>
    <row r="17" spans="1:31" x14ac:dyDescent="0.25">
      <c r="A17" s="67">
        <v>13</v>
      </c>
      <c r="B17" s="68" t="s">
        <v>255</v>
      </c>
      <c r="C17" s="67" t="s">
        <v>36</v>
      </c>
      <c r="D17" s="67">
        <v>14</v>
      </c>
      <c r="E17" s="68" t="s">
        <v>425</v>
      </c>
      <c r="F17" s="68" t="s">
        <v>749</v>
      </c>
      <c r="G17" s="72">
        <v>73.88</v>
      </c>
      <c r="H17" s="72">
        <v>77.88</v>
      </c>
      <c r="I17" s="72">
        <v>78.099999999999994</v>
      </c>
      <c r="J17" s="54"/>
      <c r="K17" s="55">
        <v>60</v>
      </c>
      <c r="L17" s="69"/>
      <c r="M17" s="56"/>
      <c r="N17" s="55">
        <v>55</v>
      </c>
      <c r="O17" s="69"/>
      <c r="P17" s="54"/>
      <c r="Q17" s="55">
        <v>60</v>
      </c>
      <c r="R17" s="69"/>
      <c r="S17" s="56"/>
      <c r="T17" s="55">
        <v>65</v>
      </c>
      <c r="U17" s="69"/>
      <c r="V17" s="54"/>
      <c r="W17" s="55">
        <v>80</v>
      </c>
      <c r="X17" s="69"/>
      <c r="Y17" s="56"/>
      <c r="Z17" s="55">
        <v>90</v>
      </c>
      <c r="AA17" s="69"/>
      <c r="AB17" s="57">
        <f t="shared" si="0"/>
        <v>455</v>
      </c>
      <c r="AC17" s="58">
        <f t="shared" si="0"/>
        <v>0</v>
      </c>
      <c r="AD17" s="59">
        <f t="shared" si="1"/>
        <v>455</v>
      </c>
      <c r="AE17" s="60">
        <f t="shared" si="2"/>
        <v>342.43</v>
      </c>
    </row>
    <row r="18" spans="1:31" x14ac:dyDescent="0.25">
      <c r="A18" s="67">
        <v>14</v>
      </c>
      <c r="B18" s="68" t="s">
        <v>255</v>
      </c>
      <c r="C18" s="67" t="s">
        <v>36</v>
      </c>
      <c r="D18" s="67">
        <v>15</v>
      </c>
      <c r="E18" s="68" t="s">
        <v>96</v>
      </c>
      <c r="F18" s="68" t="s">
        <v>44</v>
      </c>
      <c r="G18" s="72">
        <v>68.62</v>
      </c>
      <c r="H18" s="72">
        <v>70.05</v>
      </c>
      <c r="I18" s="72">
        <v>71.45</v>
      </c>
      <c r="J18" s="54"/>
      <c r="K18" s="55">
        <v>50</v>
      </c>
      <c r="L18" s="69"/>
      <c r="M18" s="56"/>
      <c r="N18" s="55">
        <v>60</v>
      </c>
      <c r="O18" s="69"/>
      <c r="P18" s="54"/>
      <c r="Q18" s="55">
        <v>60</v>
      </c>
      <c r="R18" s="69"/>
      <c r="S18" s="56"/>
      <c r="T18" s="55">
        <v>55</v>
      </c>
      <c r="U18" s="69"/>
      <c r="V18" s="54"/>
      <c r="W18" s="55">
        <v>65</v>
      </c>
      <c r="X18" s="69"/>
      <c r="Y18" s="56"/>
      <c r="Z18" s="55">
        <v>90</v>
      </c>
      <c r="AA18" s="69"/>
      <c r="AB18" s="57">
        <f t="shared" si="0"/>
        <v>427.77777777777783</v>
      </c>
      <c r="AC18" s="58">
        <f t="shared" si="0"/>
        <v>0</v>
      </c>
      <c r="AD18" s="59">
        <f t="shared" si="1"/>
        <v>427.77777777777783</v>
      </c>
      <c r="AE18" s="60">
        <f t="shared" si="2"/>
        <v>318.94888888888892</v>
      </c>
    </row>
    <row r="19" spans="1:31" x14ac:dyDescent="0.25">
      <c r="A19" s="67">
        <v>15</v>
      </c>
      <c r="B19" s="68" t="s">
        <v>255</v>
      </c>
      <c r="C19" s="67" t="s">
        <v>36</v>
      </c>
      <c r="D19" s="67">
        <v>16</v>
      </c>
      <c r="E19" s="68" t="s">
        <v>164</v>
      </c>
      <c r="F19" s="68" t="s">
        <v>259</v>
      </c>
      <c r="G19" s="72">
        <v>84.43</v>
      </c>
      <c r="H19" s="72">
        <v>93.23</v>
      </c>
      <c r="I19" s="72">
        <v>94.6</v>
      </c>
      <c r="J19" s="54"/>
      <c r="K19" s="55">
        <v>70</v>
      </c>
      <c r="L19" s="69"/>
      <c r="M19" s="56"/>
      <c r="N19" s="55">
        <v>90</v>
      </c>
      <c r="O19" s="69"/>
      <c r="P19" s="54"/>
      <c r="Q19" s="55">
        <v>95</v>
      </c>
      <c r="R19" s="69"/>
      <c r="S19" s="56"/>
      <c r="T19" s="55">
        <v>85</v>
      </c>
      <c r="U19" s="69"/>
      <c r="V19" s="54"/>
      <c r="W19" s="55">
        <v>80</v>
      </c>
      <c r="X19" s="69"/>
      <c r="Y19" s="56"/>
      <c r="Z19" s="55">
        <v>90</v>
      </c>
      <c r="AA19" s="69"/>
      <c r="AB19" s="57">
        <f t="shared" si="0"/>
        <v>595</v>
      </c>
      <c r="AC19" s="58">
        <f t="shared" si="0"/>
        <v>0</v>
      </c>
      <c r="AD19" s="59">
        <f t="shared" si="1"/>
        <v>595</v>
      </c>
      <c r="AE19" s="60">
        <f t="shared" si="2"/>
        <v>433.63</v>
      </c>
    </row>
    <row r="20" spans="1:31" x14ac:dyDescent="0.25">
      <c r="A20" s="67">
        <v>16</v>
      </c>
      <c r="B20" s="68" t="s">
        <v>255</v>
      </c>
      <c r="C20" s="67" t="s">
        <v>139</v>
      </c>
      <c r="D20" s="67">
        <v>17</v>
      </c>
      <c r="E20" s="68" t="s">
        <v>132</v>
      </c>
      <c r="F20" s="68" t="s">
        <v>257</v>
      </c>
      <c r="G20" s="72">
        <v>81.010000000000005</v>
      </c>
      <c r="H20" s="72">
        <v>84.06</v>
      </c>
      <c r="I20" s="72">
        <v>85.15</v>
      </c>
      <c r="J20" s="54"/>
      <c r="K20" s="55">
        <v>50</v>
      </c>
      <c r="L20" s="69"/>
      <c r="M20" s="56"/>
      <c r="N20" s="55">
        <v>65</v>
      </c>
      <c r="O20" s="69"/>
      <c r="P20" s="54"/>
      <c r="Q20" s="55">
        <v>75</v>
      </c>
      <c r="R20" s="69"/>
      <c r="S20" s="56"/>
      <c r="T20" s="55">
        <v>55</v>
      </c>
      <c r="U20" s="69"/>
      <c r="V20" s="54"/>
      <c r="W20" s="55">
        <v>75</v>
      </c>
      <c r="X20" s="69"/>
      <c r="Y20" s="56"/>
      <c r="Z20" s="55">
        <v>90</v>
      </c>
      <c r="AA20" s="69"/>
      <c r="AB20" s="57">
        <f t="shared" si="0"/>
        <v>466.66666666666674</v>
      </c>
      <c r="AC20" s="58">
        <f t="shared" si="0"/>
        <v>0</v>
      </c>
      <c r="AD20" s="59">
        <f t="shared" si="1"/>
        <v>466.66666666666674</v>
      </c>
      <c r="AE20" s="60">
        <f t="shared" si="2"/>
        <v>358.44333333333338</v>
      </c>
    </row>
    <row r="21" spans="1:31" x14ac:dyDescent="0.25">
      <c r="A21" s="67">
        <v>17</v>
      </c>
      <c r="B21" s="68" t="s">
        <v>255</v>
      </c>
      <c r="C21" s="67" t="s">
        <v>139</v>
      </c>
      <c r="D21" s="67">
        <v>18</v>
      </c>
      <c r="E21" s="68" t="s">
        <v>750</v>
      </c>
      <c r="F21" s="68" t="s">
        <v>746</v>
      </c>
      <c r="G21" s="72">
        <v>62.86</v>
      </c>
      <c r="H21" s="72">
        <v>55.46</v>
      </c>
      <c r="I21" s="72">
        <v>57.6</v>
      </c>
      <c r="J21" s="54"/>
      <c r="K21" s="55">
        <v>35</v>
      </c>
      <c r="L21" s="69"/>
      <c r="M21" s="56"/>
      <c r="N21" s="55">
        <v>10</v>
      </c>
      <c r="O21" s="69"/>
      <c r="P21" s="54"/>
      <c r="Q21" s="55">
        <v>50</v>
      </c>
      <c r="R21" s="69"/>
      <c r="S21" s="56"/>
      <c r="T21" s="55">
        <v>40</v>
      </c>
      <c r="U21" s="69"/>
      <c r="V21" s="54"/>
      <c r="W21" s="55">
        <v>35</v>
      </c>
      <c r="X21" s="69"/>
      <c r="Y21" s="56"/>
      <c r="Z21" s="55">
        <v>35</v>
      </c>
      <c r="AA21" s="69"/>
      <c r="AB21" s="57">
        <f t="shared" si="0"/>
        <v>233.33333333333337</v>
      </c>
      <c r="AC21" s="58">
        <f t="shared" si="0"/>
        <v>0</v>
      </c>
      <c r="AD21" s="59">
        <f t="shared" si="1"/>
        <v>233.33333333333337</v>
      </c>
      <c r="AE21" s="60">
        <f t="shared" si="2"/>
        <v>204.62666666666667</v>
      </c>
    </row>
    <row r="22" spans="1:31" x14ac:dyDescent="0.25">
      <c r="A22" s="67">
        <v>18</v>
      </c>
      <c r="B22" s="68" t="s">
        <v>255</v>
      </c>
      <c r="C22" s="67" t="s">
        <v>139</v>
      </c>
      <c r="D22" s="67">
        <v>19</v>
      </c>
      <c r="E22" s="68" t="s">
        <v>751</v>
      </c>
      <c r="F22" s="68" t="s">
        <v>44</v>
      </c>
      <c r="G22" s="72">
        <v>76.349999999999994</v>
      </c>
      <c r="H22" s="72">
        <v>72.02</v>
      </c>
      <c r="I22" s="72">
        <v>75.2</v>
      </c>
      <c r="J22" s="54"/>
      <c r="K22" s="55">
        <v>65</v>
      </c>
      <c r="L22" s="69"/>
      <c r="M22" s="56"/>
      <c r="N22" s="55">
        <v>30</v>
      </c>
      <c r="O22" s="69"/>
      <c r="P22" s="54"/>
      <c r="Q22" s="55">
        <v>75</v>
      </c>
      <c r="R22" s="69"/>
      <c r="S22" s="56"/>
      <c r="T22" s="55">
        <v>100</v>
      </c>
      <c r="U22" s="69"/>
      <c r="V22" s="54"/>
      <c r="W22" s="55">
        <v>70</v>
      </c>
      <c r="X22" s="69"/>
      <c r="Y22" s="56"/>
      <c r="Z22" s="55">
        <v>80</v>
      </c>
      <c r="AA22" s="69"/>
      <c r="AB22" s="57">
        <f t="shared" si="0"/>
        <v>458.88888888888891</v>
      </c>
      <c r="AC22" s="58">
        <f t="shared" si="0"/>
        <v>0</v>
      </c>
      <c r="AD22" s="59">
        <f t="shared" si="1"/>
        <v>458.88888888888891</v>
      </c>
      <c r="AE22" s="60">
        <f t="shared" si="2"/>
        <v>341.22944444444443</v>
      </c>
    </row>
    <row r="23" spans="1:31" x14ac:dyDescent="0.25">
      <c r="A23" s="67">
        <v>19</v>
      </c>
      <c r="B23" s="68" t="s">
        <v>255</v>
      </c>
      <c r="C23" s="67" t="s">
        <v>139</v>
      </c>
      <c r="D23" s="67">
        <v>20</v>
      </c>
      <c r="E23" s="68" t="s">
        <v>134</v>
      </c>
      <c r="F23" s="68" t="s">
        <v>173</v>
      </c>
      <c r="G23" s="72">
        <v>77.77</v>
      </c>
      <c r="H23" s="72">
        <v>77.02</v>
      </c>
      <c r="I23" s="72">
        <v>78.099999999999994</v>
      </c>
      <c r="J23" s="54"/>
      <c r="K23" s="55">
        <v>50</v>
      </c>
      <c r="L23" s="69"/>
      <c r="M23" s="56"/>
      <c r="N23" s="55">
        <v>30</v>
      </c>
      <c r="O23" s="69"/>
      <c r="P23" s="54"/>
      <c r="Q23" s="55">
        <v>75</v>
      </c>
      <c r="R23" s="69"/>
      <c r="S23" s="56"/>
      <c r="T23" s="55">
        <v>85</v>
      </c>
      <c r="U23" s="69"/>
      <c r="V23" s="54"/>
      <c r="W23" s="55">
        <v>75</v>
      </c>
      <c r="X23" s="69"/>
      <c r="Y23" s="56"/>
      <c r="Z23" s="55">
        <v>95</v>
      </c>
      <c r="AA23" s="69"/>
      <c r="AB23" s="57">
        <f t="shared" si="0"/>
        <v>439.44444444444446</v>
      </c>
      <c r="AC23" s="58">
        <f t="shared" si="0"/>
        <v>0</v>
      </c>
      <c r="AD23" s="59">
        <f t="shared" si="1"/>
        <v>439.44444444444446</v>
      </c>
      <c r="AE23" s="60">
        <f t="shared" si="2"/>
        <v>336.16722222222222</v>
      </c>
    </row>
    <row r="24" spans="1:31" x14ac:dyDescent="0.25">
      <c r="A24" s="67">
        <v>20</v>
      </c>
      <c r="B24" s="68" t="s">
        <v>255</v>
      </c>
      <c r="C24" s="67" t="s">
        <v>139</v>
      </c>
      <c r="D24" s="67">
        <v>33</v>
      </c>
      <c r="E24" s="68" t="s">
        <v>752</v>
      </c>
      <c r="F24" s="68" t="s">
        <v>259</v>
      </c>
      <c r="G24" s="72">
        <v>80.56</v>
      </c>
      <c r="H24" s="72">
        <v>80.83</v>
      </c>
      <c r="I24" s="72">
        <v>81.099999999999994</v>
      </c>
      <c r="J24" s="54"/>
      <c r="K24" s="55">
        <v>55</v>
      </c>
      <c r="L24" s="69"/>
      <c r="M24" s="56"/>
      <c r="N24" s="55">
        <v>65</v>
      </c>
      <c r="O24" s="69"/>
      <c r="P24" s="54"/>
      <c r="Q24" s="55">
        <v>70</v>
      </c>
      <c r="R24" s="69"/>
      <c r="S24" s="56"/>
      <c r="T24" s="55">
        <v>65</v>
      </c>
      <c r="U24" s="69"/>
      <c r="V24" s="54"/>
      <c r="W24" s="55">
        <v>85</v>
      </c>
      <c r="X24" s="69"/>
      <c r="Y24" s="56"/>
      <c r="Z24" s="55">
        <v>85</v>
      </c>
      <c r="AA24" s="69"/>
      <c r="AB24" s="57">
        <f t="shared" si="0"/>
        <v>478.33333333333326</v>
      </c>
      <c r="AC24" s="58">
        <f t="shared" si="0"/>
        <v>0</v>
      </c>
      <c r="AD24" s="59">
        <f t="shared" si="1"/>
        <v>478.33333333333326</v>
      </c>
      <c r="AE24" s="60">
        <f t="shared" si="2"/>
        <v>360.41166666666663</v>
      </c>
    </row>
    <row r="25" spans="1:31" x14ac:dyDescent="0.25">
      <c r="A25" s="67">
        <v>21</v>
      </c>
      <c r="B25" s="68" t="s">
        <v>255</v>
      </c>
      <c r="C25" s="67" t="s">
        <v>139</v>
      </c>
      <c r="D25" s="67">
        <v>21</v>
      </c>
      <c r="E25" s="68" t="s">
        <v>153</v>
      </c>
      <c r="F25" s="68" t="s">
        <v>753</v>
      </c>
      <c r="G25" s="72">
        <v>75.13</v>
      </c>
      <c r="H25" s="72">
        <v>63.97</v>
      </c>
      <c r="I25" s="72">
        <v>65.8</v>
      </c>
      <c r="J25" s="54"/>
      <c r="K25" s="55">
        <v>35</v>
      </c>
      <c r="L25" s="69"/>
      <c r="M25" s="56"/>
      <c r="N25" s="55">
        <v>30</v>
      </c>
      <c r="O25" s="69"/>
      <c r="P25" s="54"/>
      <c r="Q25" s="55">
        <v>40</v>
      </c>
      <c r="R25" s="69"/>
      <c r="S25" s="56"/>
      <c r="T25" s="55">
        <v>55</v>
      </c>
      <c r="U25" s="69"/>
      <c r="V25" s="54"/>
      <c r="W25" s="55">
        <v>60</v>
      </c>
      <c r="X25" s="69"/>
      <c r="Y25" s="56"/>
      <c r="Z25" s="55">
        <v>85</v>
      </c>
      <c r="AA25" s="69"/>
      <c r="AB25" s="57">
        <f t="shared" si="0"/>
        <v>318.88888888888886</v>
      </c>
      <c r="AC25" s="58">
        <f t="shared" si="0"/>
        <v>0</v>
      </c>
      <c r="AD25" s="59">
        <f t="shared" si="1"/>
        <v>318.88888888888886</v>
      </c>
      <c r="AE25" s="60">
        <f t="shared" si="2"/>
        <v>261.89444444444439</v>
      </c>
    </row>
    <row r="26" spans="1:31" x14ac:dyDescent="0.25">
      <c r="A26" s="67">
        <v>22</v>
      </c>
      <c r="B26" s="68" t="s">
        <v>255</v>
      </c>
      <c r="C26" s="67" t="s">
        <v>139</v>
      </c>
      <c r="D26" s="67">
        <v>22</v>
      </c>
      <c r="E26" s="68" t="s">
        <v>754</v>
      </c>
      <c r="F26" s="68" t="s">
        <v>82</v>
      </c>
      <c r="G26" s="72">
        <v>75.28</v>
      </c>
      <c r="H26" s="72">
        <v>66.650000000000006</v>
      </c>
      <c r="I26" s="72">
        <v>71.7</v>
      </c>
      <c r="J26" s="54"/>
      <c r="K26" s="55">
        <v>40</v>
      </c>
      <c r="L26" s="69"/>
      <c r="M26" s="56"/>
      <c r="N26" s="55">
        <v>30</v>
      </c>
      <c r="O26" s="69"/>
      <c r="P26" s="54"/>
      <c r="Q26" s="55">
        <v>50</v>
      </c>
      <c r="R26" s="69"/>
      <c r="S26" s="56"/>
      <c r="T26" s="55">
        <v>65</v>
      </c>
      <c r="U26" s="69"/>
      <c r="V26" s="54"/>
      <c r="W26" s="55">
        <v>45</v>
      </c>
      <c r="X26" s="69"/>
      <c r="Y26" s="56"/>
      <c r="Z26" s="55">
        <v>75</v>
      </c>
      <c r="AA26" s="69"/>
      <c r="AB26" s="57">
        <f t="shared" si="0"/>
        <v>330.55555555555554</v>
      </c>
      <c r="AC26" s="58">
        <f t="shared" si="0"/>
        <v>0</v>
      </c>
      <c r="AD26" s="59">
        <f t="shared" si="1"/>
        <v>330.55555555555554</v>
      </c>
      <c r="AE26" s="60">
        <f t="shared" si="2"/>
        <v>272.09277777777777</v>
      </c>
    </row>
    <row r="27" spans="1:31" x14ac:dyDescent="0.25">
      <c r="A27" s="67">
        <v>23</v>
      </c>
      <c r="B27" s="68" t="s">
        <v>255</v>
      </c>
      <c r="C27" s="67" t="s">
        <v>139</v>
      </c>
      <c r="D27" s="67">
        <v>23</v>
      </c>
      <c r="E27" s="68" t="s">
        <v>217</v>
      </c>
      <c r="F27" s="68" t="s">
        <v>163</v>
      </c>
      <c r="G27" s="72">
        <v>71.7</v>
      </c>
      <c r="H27" s="72">
        <v>67.14</v>
      </c>
      <c r="I27" s="72">
        <v>69.400000000000006</v>
      </c>
      <c r="J27" s="54"/>
      <c r="K27" s="55">
        <v>35</v>
      </c>
      <c r="L27" s="69"/>
      <c r="M27" s="56"/>
      <c r="N27" s="55">
        <v>25</v>
      </c>
      <c r="O27" s="69"/>
      <c r="P27" s="54"/>
      <c r="Q27" s="55">
        <v>50</v>
      </c>
      <c r="R27" s="69"/>
      <c r="S27" s="56"/>
      <c r="T27" s="55">
        <v>40</v>
      </c>
      <c r="U27" s="69"/>
      <c r="V27" s="54"/>
      <c r="W27" s="55">
        <v>65</v>
      </c>
      <c r="X27" s="69"/>
      <c r="Y27" s="56"/>
      <c r="Z27" s="55">
        <v>80</v>
      </c>
      <c r="AA27" s="69"/>
      <c r="AB27" s="57">
        <f t="shared" si="0"/>
        <v>315</v>
      </c>
      <c r="AC27" s="58">
        <f t="shared" si="0"/>
        <v>0</v>
      </c>
      <c r="AD27" s="59">
        <f t="shared" si="1"/>
        <v>315</v>
      </c>
      <c r="AE27" s="60">
        <f t="shared" si="2"/>
        <v>261.62</v>
      </c>
    </row>
    <row r="28" spans="1:31" x14ac:dyDescent="0.25">
      <c r="A28" s="67">
        <v>24</v>
      </c>
      <c r="B28" s="68" t="s">
        <v>255</v>
      </c>
      <c r="C28" s="67" t="s">
        <v>139</v>
      </c>
      <c r="D28" s="67">
        <v>24</v>
      </c>
      <c r="E28" s="68" t="s">
        <v>270</v>
      </c>
      <c r="F28" s="68" t="s">
        <v>262</v>
      </c>
      <c r="G28" s="72">
        <v>80.08</v>
      </c>
      <c r="H28" s="72">
        <v>78.930000000000007</v>
      </c>
      <c r="I28" s="72">
        <v>80.209999999999994</v>
      </c>
      <c r="J28" s="54"/>
      <c r="K28" s="55">
        <v>60</v>
      </c>
      <c r="L28" s="69"/>
      <c r="M28" s="56"/>
      <c r="N28" s="55">
        <v>45</v>
      </c>
      <c r="O28" s="69"/>
      <c r="P28" s="54"/>
      <c r="Q28" s="55">
        <v>65</v>
      </c>
      <c r="R28" s="69"/>
      <c r="S28" s="56"/>
      <c r="T28" s="55">
        <v>65</v>
      </c>
      <c r="U28" s="69"/>
      <c r="V28" s="54"/>
      <c r="W28" s="55">
        <v>95</v>
      </c>
      <c r="X28" s="69"/>
      <c r="Y28" s="56"/>
      <c r="Z28" s="55">
        <v>95</v>
      </c>
      <c r="AA28" s="69"/>
      <c r="AB28" s="57">
        <f t="shared" si="0"/>
        <v>462.77777777777777</v>
      </c>
      <c r="AC28" s="58">
        <f t="shared" si="0"/>
        <v>0</v>
      </c>
      <c r="AD28" s="59">
        <f t="shared" si="1"/>
        <v>462.77777777777777</v>
      </c>
      <c r="AE28" s="60">
        <f t="shared" si="2"/>
        <v>350.99888888888887</v>
      </c>
    </row>
    <row r="29" spans="1:31" x14ac:dyDescent="0.25">
      <c r="A29" s="67">
        <v>25</v>
      </c>
      <c r="B29" s="68" t="s">
        <v>255</v>
      </c>
      <c r="C29" s="67" t="s">
        <v>139</v>
      </c>
      <c r="D29" s="67">
        <v>25</v>
      </c>
      <c r="E29" s="68" t="s">
        <v>755</v>
      </c>
      <c r="F29" s="68" t="s">
        <v>44</v>
      </c>
      <c r="G29" s="72">
        <v>61.77</v>
      </c>
      <c r="H29" s="72">
        <v>57.83</v>
      </c>
      <c r="I29" s="72">
        <v>58.4</v>
      </c>
      <c r="J29" s="54"/>
      <c r="K29" s="55">
        <v>20</v>
      </c>
      <c r="L29" s="69"/>
      <c r="M29" s="56"/>
      <c r="N29" s="55">
        <v>35</v>
      </c>
      <c r="O29" s="69"/>
      <c r="P29" s="54"/>
      <c r="Q29" s="55">
        <v>30</v>
      </c>
      <c r="R29" s="69"/>
      <c r="S29" s="56"/>
      <c r="T29" s="55">
        <v>35</v>
      </c>
      <c r="U29" s="69"/>
      <c r="V29" s="54"/>
      <c r="W29" s="55">
        <v>30</v>
      </c>
      <c r="X29" s="69"/>
      <c r="Y29" s="56"/>
      <c r="Z29" s="55">
        <v>35</v>
      </c>
      <c r="AA29" s="69"/>
      <c r="AB29" s="57">
        <f t="shared" si="0"/>
        <v>210</v>
      </c>
      <c r="AC29" s="58">
        <f t="shared" si="0"/>
        <v>0</v>
      </c>
      <c r="AD29" s="59">
        <f t="shared" si="1"/>
        <v>210</v>
      </c>
      <c r="AE29" s="60">
        <f t="shared" si="2"/>
        <v>194</v>
      </c>
    </row>
    <row r="30" spans="1:31" x14ac:dyDescent="0.25">
      <c r="A30" s="67">
        <v>26</v>
      </c>
      <c r="B30" s="68" t="s">
        <v>255</v>
      </c>
      <c r="C30" s="67" t="s">
        <v>139</v>
      </c>
      <c r="D30" s="67">
        <v>26</v>
      </c>
      <c r="E30" s="68" t="s">
        <v>756</v>
      </c>
      <c r="F30" s="68" t="s">
        <v>259</v>
      </c>
      <c r="G30" s="72">
        <v>80.430000000000007</v>
      </c>
      <c r="H30" s="72">
        <v>84.42</v>
      </c>
      <c r="I30" s="72">
        <v>83.3</v>
      </c>
      <c r="J30" s="54"/>
      <c r="K30" s="55">
        <v>80</v>
      </c>
      <c r="L30" s="69"/>
      <c r="M30" s="56"/>
      <c r="N30" s="55">
        <v>75</v>
      </c>
      <c r="O30" s="69"/>
      <c r="P30" s="54"/>
      <c r="Q30" s="55">
        <v>95</v>
      </c>
      <c r="R30" s="69"/>
      <c r="S30" s="56"/>
      <c r="T30" s="55">
        <v>65</v>
      </c>
      <c r="U30" s="69"/>
      <c r="V30" s="54"/>
      <c r="W30" s="55">
        <v>95</v>
      </c>
      <c r="X30" s="69"/>
      <c r="Y30" s="56"/>
      <c r="Z30" s="55">
        <v>90</v>
      </c>
      <c r="AA30" s="69"/>
      <c r="AB30" s="57">
        <f t="shared" si="0"/>
        <v>583.33333333333326</v>
      </c>
      <c r="AC30" s="58">
        <f t="shared" si="0"/>
        <v>0</v>
      </c>
      <c r="AD30" s="59">
        <f t="shared" si="1"/>
        <v>583.33333333333326</v>
      </c>
      <c r="AE30" s="60">
        <f t="shared" si="2"/>
        <v>415.74166666666667</v>
      </c>
    </row>
    <row r="31" spans="1:31" x14ac:dyDescent="0.25">
      <c r="A31" s="67">
        <v>27</v>
      </c>
      <c r="B31" s="68" t="s">
        <v>255</v>
      </c>
      <c r="C31" s="67" t="s">
        <v>139</v>
      </c>
      <c r="D31" s="67">
        <v>32</v>
      </c>
      <c r="E31" s="68" t="s">
        <v>757</v>
      </c>
      <c r="F31" s="68" t="s">
        <v>117</v>
      </c>
      <c r="G31" s="72">
        <v>85.5</v>
      </c>
      <c r="H31" s="72">
        <v>86.26</v>
      </c>
      <c r="I31" s="72">
        <v>86.5</v>
      </c>
      <c r="J31" s="54"/>
      <c r="K31" s="55">
        <v>85</v>
      </c>
      <c r="L31" s="69"/>
      <c r="M31" s="56"/>
      <c r="N31" s="55">
        <v>55</v>
      </c>
      <c r="O31" s="69"/>
      <c r="P31" s="54"/>
      <c r="Q31" s="55">
        <v>100</v>
      </c>
      <c r="R31" s="69"/>
      <c r="S31" s="56"/>
      <c r="T31" s="55">
        <v>90</v>
      </c>
      <c r="U31" s="69"/>
      <c r="V31" s="54"/>
      <c r="W31" s="55">
        <v>95</v>
      </c>
      <c r="X31" s="69"/>
      <c r="Y31" s="56"/>
      <c r="Z31" s="55">
        <v>100</v>
      </c>
      <c r="AA31" s="69"/>
      <c r="AB31" s="57">
        <f t="shared" si="0"/>
        <v>595</v>
      </c>
      <c r="AC31" s="58">
        <f t="shared" si="0"/>
        <v>0</v>
      </c>
      <c r="AD31" s="59">
        <f t="shared" si="1"/>
        <v>595</v>
      </c>
      <c r="AE31" s="60">
        <f t="shared" si="2"/>
        <v>426.63</v>
      </c>
    </row>
    <row r="32" spans="1:31" x14ac:dyDescent="0.25">
      <c r="A32" s="67">
        <v>28</v>
      </c>
      <c r="B32" s="68" t="s">
        <v>255</v>
      </c>
      <c r="C32" s="67" t="s">
        <v>139</v>
      </c>
      <c r="D32" s="67">
        <v>27</v>
      </c>
      <c r="E32" s="68" t="s">
        <v>92</v>
      </c>
      <c r="F32" s="68" t="s">
        <v>262</v>
      </c>
      <c r="G32" s="72">
        <v>70.790000000000006</v>
      </c>
      <c r="H32" s="72">
        <v>68.180000000000007</v>
      </c>
      <c r="I32" s="72">
        <v>70.400000000000006</v>
      </c>
      <c r="J32" s="54"/>
      <c r="K32" s="55">
        <v>60</v>
      </c>
      <c r="L32" s="69"/>
      <c r="M32" s="56"/>
      <c r="N32" s="55">
        <v>35</v>
      </c>
      <c r="O32" s="69"/>
      <c r="P32" s="54"/>
      <c r="Q32" s="55">
        <v>65</v>
      </c>
      <c r="R32" s="69"/>
      <c r="S32" s="56"/>
      <c r="T32" s="55">
        <v>65</v>
      </c>
      <c r="U32" s="69"/>
      <c r="V32" s="54"/>
      <c r="W32" s="55">
        <v>80</v>
      </c>
      <c r="X32" s="69"/>
      <c r="Y32" s="56"/>
      <c r="Z32" s="55">
        <v>80</v>
      </c>
      <c r="AA32" s="69"/>
      <c r="AB32" s="57">
        <f t="shared" si="0"/>
        <v>423.88888888888891</v>
      </c>
      <c r="AC32" s="58">
        <f t="shared" si="0"/>
        <v>0</v>
      </c>
      <c r="AD32" s="59">
        <f t="shared" si="1"/>
        <v>423.88888888888891</v>
      </c>
      <c r="AE32" s="60">
        <f t="shared" si="2"/>
        <v>316.62944444444446</v>
      </c>
    </row>
    <row r="33" spans="1:31" x14ac:dyDescent="0.25">
      <c r="A33" s="67">
        <v>29</v>
      </c>
      <c r="B33" s="68" t="s">
        <v>255</v>
      </c>
      <c r="C33" s="67" t="s">
        <v>139</v>
      </c>
      <c r="D33" s="67">
        <v>28</v>
      </c>
      <c r="E33" s="68" t="s">
        <v>119</v>
      </c>
      <c r="F33" s="68" t="s">
        <v>256</v>
      </c>
      <c r="G33" s="72">
        <v>89.96</v>
      </c>
      <c r="H33" s="72">
        <v>89.68</v>
      </c>
      <c r="I33" s="72">
        <v>90.23</v>
      </c>
      <c r="J33" s="54"/>
      <c r="K33" s="55">
        <v>100</v>
      </c>
      <c r="L33" s="69"/>
      <c r="M33" s="56"/>
      <c r="N33" s="55">
        <v>65</v>
      </c>
      <c r="O33" s="69"/>
      <c r="P33" s="54"/>
      <c r="Q33" s="55">
        <v>80</v>
      </c>
      <c r="R33" s="69"/>
      <c r="S33" s="56"/>
      <c r="T33" s="55">
        <v>90</v>
      </c>
      <c r="U33" s="69"/>
      <c r="V33" s="54"/>
      <c r="W33" s="55">
        <v>95</v>
      </c>
      <c r="X33" s="69"/>
      <c r="Y33" s="56"/>
      <c r="Z33" s="55">
        <v>95</v>
      </c>
      <c r="AA33" s="69"/>
      <c r="AB33" s="57">
        <f t="shared" si="0"/>
        <v>598.88888888888891</v>
      </c>
      <c r="AC33" s="58">
        <f t="shared" si="0"/>
        <v>0</v>
      </c>
      <c r="AD33" s="59">
        <f t="shared" si="1"/>
        <v>598.88888888888891</v>
      </c>
      <c r="AE33" s="60">
        <f t="shared" si="2"/>
        <v>434.37944444444446</v>
      </c>
    </row>
    <row r="34" spans="1:31" x14ac:dyDescent="0.25">
      <c r="A34" s="67">
        <v>30</v>
      </c>
      <c r="B34" s="68" t="s">
        <v>255</v>
      </c>
      <c r="C34" s="67" t="s">
        <v>139</v>
      </c>
      <c r="D34" s="67">
        <v>29</v>
      </c>
      <c r="E34" s="68" t="s">
        <v>758</v>
      </c>
      <c r="F34" s="68" t="s">
        <v>55</v>
      </c>
      <c r="G34" s="72">
        <v>86.16</v>
      </c>
      <c r="H34" s="72">
        <v>88.43</v>
      </c>
      <c r="I34" s="72">
        <v>90.35</v>
      </c>
      <c r="J34" s="54"/>
      <c r="K34" s="55">
        <v>75</v>
      </c>
      <c r="L34" s="69"/>
      <c r="M34" s="56"/>
      <c r="N34" s="55">
        <v>60</v>
      </c>
      <c r="O34" s="69"/>
      <c r="P34" s="54"/>
      <c r="Q34" s="55">
        <v>70</v>
      </c>
      <c r="R34" s="69"/>
      <c r="S34" s="56"/>
      <c r="T34" s="55">
        <v>90</v>
      </c>
      <c r="U34" s="69"/>
      <c r="V34" s="54"/>
      <c r="W34" s="55">
        <v>95</v>
      </c>
      <c r="X34" s="69"/>
      <c r="Y34" s="56"/>
      <c r="Z34" s="55">
        <v>95</v>
      </c>
      <c r="AA34" s="69"/>
      <c r="AB34" s="57">
        <f t="shared" si="0"/>
        <v>536.66666666666674</v>
      </c>
      <c r="AC34" s="58">
        <f t="shared" si="0"/>
        <v>0</v>
      </c>
      <c r="AD34" s="59">
        <f t="shared" si="1"/>
        <v>536.66666666666674</v>
      </c>
      <c r="AE34" s="60">
        <f t="shared" si="2"/>
        <v>400.8033333333334</v>
      </c>
    </row>
    <row r="35" spans="1:31" x14ac:dyDescent="0.25">
      <c r="A35" s="67">
        <v>31</v>
      </c>
      <c r="B35" s="68" t="s">
        <v>255</v>
      </c>
      <c r="C35" s="67" t="s">
        <v>139</v>
      </c>
      <c r="D35" s="67">
        <v>30</v>
      </c>
      <c r="E35" s="68" t="s">
        <v>58</v>
      </c>
      <c r="F35" s="68" t="s">
        <v>259</v>
      </c>
      <c r="G35" s="72">
        <v>87.99</v>
      </c>
      <c r="H35" s="72">
        <v>96.27</v>
      </c>
      <c r="I35" s="72">
        <v>94.7</v>
      </c>
      <c r="J35" s="54"/>
      <c r="K35" s="55">
        <v>80</v>
      </c>
      <c r="L35" s="69"/>
      <c r="M35" s="56"/>
      <c r="N35" s="55">
        <v>100</v>
      </c>
      <c r="O35" s="69"/>
      <c r="P35" s="54"/>
      <c r="Q35" s="55">
        <v>100</v>
      </c>
      <c r="R35" s="69"/>
      <c r="S35" s="56"/>
      <c r="T35" s="55">
        <v>95</v>
      </c>
      <c r="U35" s="69"/>
      <c r="V35" s="54"/>
      <c r="W35" s="55">
        <v>95</v>
      </c>
      <c r="X35" s="69"/>
      <c r="Y35" s="56"/>
      <c r="Z35" s="55">
        <v>95</v>
      </c>
      <c r="AA35" s="69"/>
      <c r="AB35" s="57">
        <f t="shared" si="0"/>
        <v>657.22222222222217</v>
      </c>
      <c r="AC35" s="58">
        <f t="shared" si="0"/>
        <v>0</v>
      </c>
      <c r="AD35" s="59">
        <f t="shared" si="1"/>
        <v>657.22222222222217</v>
      </c>
      <c r="AE35" s="60">
        <f t="shared" si="2"/>
        <v>468.0911111111111</v>
      </c>
    </row>
    <row r="36" spans="1:31" x14ac:dyDescent="0.25">
      <c r="A36" s="67">
        <v>32</v>
      </c>
      <c r="B36" s="68"/>
      <c r="C36" s="67"/>
      <c r="D36" s="67"/>
      <c r="E36" s="68"/>
      <c r="F36" s="68"/>
      <c r="G36" s="72"/>
      <c r="H36" s="72"/>
      <c r="I36" s="72"/>
      <c r="J36" s="54"/>
      <c r="K36" s="55"/>
      <c r="L36" s="69"/>
      <c r="M36" s="56"/>
      <c r="N36" s="55"/>
      <c r="O36" s="69"/>
      <c r="P36" s="54"/>
      <c r="Q36" s="55"/>
      <c r="R36" s="69"/>
      <c r="S36" s="56"/>
      <c r="T36" s="55"/>
      <c r="U36" s="69"/>
      <c r="V36" s="54"/>
      <c r="W36" s="55"/>
      <c r="X36" s="69"/>
      <c r="Y36" s="56"/>
      <c r="Z36" s="55"/>
      <c r="AA36" s="69"/>
      <c r="AB36" s="57">
        <f t="shared" si="0"/>
        <v>0</v>
      </c>
      <c r="AC36" s="58">
        <f t="shared" si="0"/>
        <v>0</v>
      </c>
      <c r="AD36" s="59">
        <f t="shared" si="1"/>
        <v>0</v>
      </c>
      <c r="AE36" s="60">
        <f t="shared" si="2"/>
        <v>0</v>
      </c>
    </row>
    <row r="37" spans="1:31" x14ac:dyDescent="0.25">
      <c r="A37" s="67">
        <v>33</v>
      </c>
      <c r="B37" s="68"/>
      <c r="C37" s="67"/>
      <c r="D37" s="67"/>
      <c r="E37" s="68"/>
      <c r="F37" s="68"/>
      <c r="G37" s="72"/>
      <c r="H37" s="72"/>
      <c r="I37" s="72"/>
      <c r="J37" s="54"/>
      <c r="K37" s="55"/>
      <c r="L37" s="69"/>
      <c r="M37" s="56"/>
      <c r="N37" s="55"/>
      <c r="O37" s="69"/>
      <c r="P37" s="54"/>
      <c r="Q37" s="55"/>
      <c r="R37" s="69"/>
      <c r="S37" s="56"/>
      <c r="T37" s="55"/>
      <c r="U37" s="69"/>
      <c r="V37" s="54"/>
      <c r="W37" s="55"/>
      <c r="X37" s="69"/>
      <c r="Y37" s="56"/>
      <c r="Z37" s="55"/>
      <c r="AA37" s="69"/>
      <c r="AB37" s="57">
        <f t="shared" si="0"/>
        <v>0</v>
      </c>
      <c r="AC37" s="58">
        <f t="shared" si="0"/>
        <v>0</v>
      </c>
      <c r="AD37" s="59">
        <f t="shared" si="1"/>
        <v>0</v>
      </c>
      <c r="AE37" s="60">
        <f t="shared" si="2"/>
        <v>0</v>
      </c>
    </row>
  </sheetData>
  <mergeCells count="28">
    <mergeCell ref="Z3:AA3"/>
    <mergeCell ref="A1:F1"/>
    <mergeCell ref="Q3:R3"/>
    <mergeCell ref="S3:S4"/>
    <mergeCell ref="T3:U3"/>
    <mergeCell ref="V3:V4"/>
    <mergeCell ref="W3:X3"/>
    <mergeCell ref="Y3:Y4"/>
    <mergeCell ref="G1:AE1"/>
    <mergeCell ref="V2:X2"/>
    <mergeCell ref="Y2:AA2"/>
    <mergeCell ref="AB2:AB4"/>
    <mergeCell ref="AC2:AC4"/>
    <mergeCell ref="AD2:AD4"/>
    <mergeCell ref="AE2:AE4"/>
    <mergeCell ref="A3:A4"/>
    <mergeCell ref="S2:U2"/>
    <mergeCell ref="P3:P4"/>
    <mergeCell ref="A2:F2"/>
    <mergeCell ref="G2:I3"/>
    <mergeCell ref="J2:L2"/>
    <mergeCell ref="M2:O2"/>
    <mergeCell ref="P2:R2"/>
    <mergeCell ref="B3:F3"/>
    <mergeCell ref="J3:J4"/>
    <mergeCell ref="K3:L3"/>
    <mergeCell ref="M3:M4"/>
    <mergeCell ref="N3:O3"/>
  </mergeCells>
  <hyperlinks>
    <hyperlink ref="A1:F1" location="ANASAYFA!A1" display="ANASAYFA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workbookViewId="0">
      <pane xSplit="6" ySplit="4" topLeftCell="T5" activePane="bottomRight" state="frozen"/>
      <selection pane="topRight" activeCell="F1" sqref="F1"/>
      <selection pane="bottomLeft" activeCell="A5" sqref="A5"/>
      <selection pane="bottomRight" activeCell="B5" sqref="B5:AA24"/>
    </sheetView>
  </sheetViews>
  <sheetFormatPr defaultRowHeight="21" x14ac:dyDescent="0.35"/>
  <cols>
    <col min="1" max="1" width="9.140625" style="66"/>
    <col min="2" max="2" width="18.7109375" style="66" customWidth="1"/>
    <col min="3" max="3" width="13.140625" style="66" bestFit="1" customWidth="1"/>
    <col min="4" max="4" width="13.140625" style="66" customWidth="1"/>
    <col min="5" max="6" width="15.28515625" style="66" customWidth="1"/>
    <col min="7" max="9" width="16.42578125" style="25" customWidth="1"/>
    <col min="10" max="10" width="20.7109375" style="62" customWidth="1"/>
    <col min="11" max="12" width="11.28515625" style="62" customWidth="1"/>
    <col min="13" max="13" width="20.7109375" style="62" customWidth="1"/>
    <col min="14" max="15" width="11.28515625" style="62" customWidth="1"/>
    <col min="16" max="16" width="20.7109375" style="62" customWidth="1"/>
    <col min="17" max="18" width="11.28515625" style="62" customWidth="1"/>
    <col min="19" max="19" width="22" style="62" customWidth="1"/>
    <col min="20" max="21" width="11.28515625" style="62" customWidth="1"/>
    <col min="22" max="22" width="20.7109375" style="62" customWidth="1"/>
    <col min="23" max="24" width="11.28515625" style="62" customWidth="1"/>
    <col min="25" max="25" width="20.7109375" style="62" customWidth="1"/>
    <col min="26" max="27" width="11.28515625" style="62" customWidth="1"/>
    <col min="28" max="28" width="22.28515625" style="63" customWidth="1"/>
    <col min="29" max="30" width="21.28515625" style="63" customWidth="1"/>
    <col min="31" max="31" width="19.140625" style="64" customWidth="1"/>
  </cols>
  <sheetData>
    <row r="1" spans="1:31" ht="75.75" customHeight="1" x14ac:dyDescent="0.25">
      <c r="A1" s="293" t="s">
        <v>289</v>
      </c>
      <c r="B1" s="293"/>
      <c r="C1" s="293"/>
      <c r="D1" s="293"/>
      <c r="E1" s="293"/>
      <c r="F1" s="294"/>
      <c r="G1" s="295" t="s">
        <v>24</v>
      </c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7"/>
    </row>
    <row r="2" spans="1:31" ht="34.5" customHeight="1" x14ac:dyDescent="0.25">
      <c r="A2" s="276"/>
      <c r="B2" s="276"/>
      <c r="C2" s="276"/>
      <c r="D2" s="276"/>
      <c r="E2" s="276"/>
      <c r="F2" s="276"/>
      <c r="G2" s="277" t="s">
        <v>17</v>
      </c>
      <c r="H2" s="278"/>
      <c r="I2" s="279"/>
      <c r="J2" s="283" t="s">
        <v>2</v>
      </c>
      <c r="K2" s="284"/>
      <c r="L2" s="285"/>
      <c r="M2" s="271" t="s">
        <v>3</v>
      </c>
      <c r="N2" s="272"/>
      <c r="O2" s="273"/>
      <c r="P2" s="283" t="s">
        <v>10</v>
      </c>
      <c r="Q2" s="284"/>
      <c r="R2" s="285"/>
      <c r="S2" s="271" t="s">
        <v>25</v>
      </c>
      <c r="T2" s="272"/>
      <c r="U2" s="273"/>
      <c r="V2" s="283" t="s">
        <v>4</v>
      </c>
      <c r="W2" s="284"/>
      <c r="X2" s="285"/>
      <c r="Y2" s="271" t="s">
        <v>23</v>
      </c>
      <c r="Z2" s="272"/>
      <c r="AA2" s="273"/>
      <c r="AB2" s="298" t="s">
        <v>26</v>
      </c>
      <c r="AC2" s="301" t="s">
        <v>277</v>
      </c>
      <c r="AD2" s="304" t="s">
        <v>278</v>
      </c>
      <c r="AE2" s="307" t="s">
        <v>279</v>
      </c>
    </row>
    <row r="3" spans="1:31" ht="21" customHeight="1" x14ac:dyDescent="0.25">
      <c r="A3" s="286" t="s">
        <v>5</v>
      </c>
      <c r="B3" s="286" t="s">
        <v>1</v>
      </c>
      <c r="C3" s="286"/>
      <c r="D3" s="286"/>
      <c r="E3" s="286"/>
      <c r="F3" s="286"/>
      <c r="G3" s="280"/>
      <c r="H3" s="281"/>
      <c r="I3" s="282"/>
      <c r="J3" s="274" t="s">
        <v>27</v>
      </c>
      <c r="K3" s="287" t="s">
        <v>28</v>
      </c>
      <c r="L3" s="288"/>
      <c r="M3" s="289" t="s">
        <v>27</v>
      </c>
      <c r="N3" s="291" t="s">
        <v>28</v>
      </c>
      <c r="O3" s="292"/>
      <c r="P3" s="274" t="s">
        <v>27</v>
      </c>
      <c r="Q3" s="287" t="s">
        <v>28</v>
      </c>
      <c r="R3" s="288"/>
      <c r="S3" s="289" t="s">
        <v>27</v>
      </c>
      <c r="T3" s="291" t="s">
        <v>28</v>
      </c>
      <c r="U3" s="292"/>
      <c r="V3" s="274" t="s">
        <v>27</v>
      </c>
      <c r="W3" s="287" t="s">
        <v>28</v>
      </c>
      <c r="X3" s="288"/>
      <c r="Y3" s="289" t="s">
        <v>27</v>
      </c>
      <c r="Z3" s="291" t="s">
        <v>28</v>
      </c>
      <c r="AA3" s="292"/>
      <c r="AB3" s="299"/>
      <c r="AC3" s="302"/>
      <c r="AD3" s="305"/>
      <c r="AE3" s="308"/>
    </row>
    <row r="4" spans="1:31" ht="31.5" x14ac:dyDescent="0.25">
      <c r="A4" s="286"/>
      <c r="B4" s="70" t="s">
        <v>0</v>
      </c>
      <c r="C4" s="70" t="s">
        <v>13</v>
      </c>
      <c r="D4" s="171"/>
      <c r="E4" s="70" t="s">
        <v>11</v>
      </c>
      <c r="F4" s="70" t="s">
        <v>12</v>
      </c>
      <c r="G4" s="65" t="s">
        <v>14</v>
      </c>
      <c r="H4" s="65" t="s">
        <v>15</v>
      </c>
      <c r="I4" s="65" t="s">
        <v>16</v>
      </c>
      <c r="J4" s="275"/>
      <c r="K4" s="51" t="s">
        <v>29</v>
      </c>
      <c r="L4" s="52" t="s">
        <v>30</v>
      </c>
      <c r="M4" s="290"/>
      <c r="N4" s="53" t="s">
        <v>29</v>
      </c>
      <c r="O4" s="53" t="s">
        <v>30</v>
      </c>
      <c r="P4" s="275"/>
      <c r="Q4" s="52" t="s">
        <v>29</v>
      </c>
      <c r="R4" s="52" t="s">
        <v>30</v>
      </c>
      <c r="S4" s="290"/>
      <c r="T4" s="53" t="s">
        <v>29</v>
      </c>
      <c r="U4" s="53" t="s">
        <v>30</v>
      </c>
      <c r="V4" s="275"/>
      <c r="W4" s="52" t="s">
        <v>29</v>
      </c>
      <c r="X4" s="52" t="s">
        <v>30</v>
      </c>
      <c r="Y4" s="290"/>
      <c r="Z4" s="53" t="s">
        <v>29</v>
      </c>
      <c r="AA4" s="53" t="s">
        <v>30</v>
      </c>
      <c r="AB4" s="300"/>
      <c r="AC4" s="303"/>
      <c r="AD4" s="306"/>
      <c r="AE4" s="309"/>
    </row>
    <row r="5" spans="1:31" x14ac:dyDescent="0.25">
      <c r="A5" s="67">
        <v>1</v>
      </c>
      <c r="B5" s="68" t="s">
        <v>268</v>
      </c>
      <c r="C5" s="67" t="s">
        <v>36</v>
      </c>
      <c r="D5" s="67">
        <v>1</v>
      </c>
      <c r="E5" s="68" t="s">
        <v>759</v>
      </c>
      <c r="F5" s="68" t="s">
        <v>252</v>
      </c>
      <c r="G5" s="72">
        <v>56.83</v>
      </c>
      <c r="H5" s="72">
        <v>57.52</v>
      </c>
      <c r="I5" s="72">
        <v>60.23</v>
      </c>
      <c r="J5" s="54"/>
      <c r="K5" s="55">
        <v>35</v>
      </c>
      <c r="L5" s="69"/>
      <c r="M5" s="56"/>
      <c r="N5" s="55">
        <v>20</v>
      </c>
      <c r="O5" s="69"/>
      <c r="P5" s="54"/>
      <c r="Q5" s="55">
        <v>25</v>
      </c>
      <c r="R5" s="69"/>
      <c r="S5" s="56"/>
      <c r="T5" s="55">
        <v>65</v>
      </c>
      <c r="U5" s="69"/>
      <c r="V5" s="54"/>
      <c r="W5" s="55">
        <v>40</v>
      </c>
      <c r="X5" s="69"/>
      <c r="Y5" s="56"/>
      <c r="Z5" s="55">
        <v>60</v>
      </c>
      <c r="AA5" s="69"/>
      <c r="AB5" s="57">
        <f t="shared" ref="AB5:AC24" si="0">(((K5*4)+(N5*4)+(Q5*4)+(T5*2)+(W5*2)+(Z5*2))/18)/100*700</f>
        <v>252.7777777777778</v>
      </c>
      <c r="AC5" s="58">
        <f t="shared" si="0"/>
        <v>0</v>
      </c>
      <c r="AD5" s="59">
        <f t="shared" ref="AD5:AD15" si="1">IF(AC5=0,AB5,(AB5+AC5)/2)</f>
        <v>252.7777777777778</v>
      </c>
      <c r="AE5" s="60">
        <f t="shared" ref="AE5:AE14" si="2">(G5+H5+I5+AD5)/2</f>
        <v>213.67888888888888</v>
      </c>
    </row>
    <row r="6" spans="1:31" x14ac:dyDescent="0.25">
      <c r="A6" s="67">
        <v>2</v>
      </c>
      <c r="B6" s="68" t="s">
        <v>268</v>
      </c>
      <c r="C6" s="67" t="s">
        <v>36</v>
      </c>
      <c r="D6" s="67">
        <v>2</v>
      </c>
      <c r="E6" s="68" t="s">
        <v>760</v>
      </c>
      <c r="F6" s="68" t="s">
        <v>761</v>
      </c>
      <c r="G6" s="72">
        <v>92.35</v>
      </c>
      <c r="H6" s="72">
        <v>96.3</v>
      </c>
      <c r="I6" s="72">
        <v>95.59</v>
      </c>
      <c r="J6" s="54"/>
      <c r="K6" s="55">
        <v>90</v>
      </c>
      <c r="L6" s="69"/>
      <c r="M6" s="56"/>
      <c r="N6" s="55">
        <v>75</v>
      </c>
      <c r="O6" s="69"/>
      <c r="P6" s="54"/>
      <c r="Q6" s="55">
        <v>90</v>
      </c>
      <c r="R6" s="69"/>
      <c r="S6" s="56"/>
      <c r="T6" s="55">
        <v>90</v>
      </c>
      <c r="U6" s="69"/>
      <c r="V6" s="54"/>
      <c r="W6" s="55">
        <v>85</v>
      </c>
      <c r="X6" s="69"/>
      <c r="Y6" s="56"/>
      <c r="Z6" s="55">
        <v>100</v>
      </c>
      <c r="AA6" s="69"/>
      <c r="AB6" s="57">
        <f t="shared" si="0"/>
        <v>610.55555555555554</v>
      </c>
      <c r="AC6" s="58">
        <f t="shared" si="0"/>
        <v>0</v>
      </c>
      <c r="AD6" s="59">
        <f t="shared" si="1"/>
        <v>610.55555555555554</v>
      </c>
      <c r="AE6" s="60">
        <f t="shared" si="2"/>
        <v>447.39777777777778</v>
      </c>
    </row>
    <row r="7" spans="1:31" x14ac:dyDescent="0.25">
      <c r="A7" s="67">
        <v>3</v>
      </c>
      <c r="B7" s="68" t="s">
        <v>268</v>
      </c>
      <c r="C7" s="67" t="s">
        <v>36</v>
      </c>
      <c r="D7" s="67">
        <v>4</v>
      </c>
      <c r="E7" s="68" t="s">
        <v>762</v>
      </c>
      <c r="F7" s="68" t="s">
        <v>45</v>
      </c>
      <c r="G7" s="72">
        <v>55.29</v>
      </c>
      <c r="H7" s="72">
        <v>59.3</v>
      </c>
      <c r="I7" s="72">
        <v>61.25</v>
      </c>
      <c r="J7" s="54"/>
      <c r="K7" s="55">
        <v>30</v>
      </c>
      <c r="L7" s="69"/>
      <c r="M7" s="56"/>
      <c r="N7" s="55">
        <v>40</v>
      </c>
      <c r="O7" s="69"/>
      <c r="P7" s="54"/>
      <c r="Q7" s="55">
        <v>20</v>
      </c>
      <c r="R7" s="69"/>
      <c r="S7" s="56"/>
      <c r="T7" s="55">
        <v>30</v>
      </c>
      <c r="U7" s="69"/>
      <c r="V7" s="54"/>
      <c r="W7" s="55">
        <v>10</v>
      </c>
      <c r="X7" s="69"/>
      <c r="Y7" s="56"/>
      <c r="Z7" s="55">
        <v>70</v>
      </c>
      <c r="AA7" s="69"/>
      <c r="AB7" s="57">
        <f t="shared" si="0"/>
        <v>225.55555555555554</v>
      </c>
      <c r="AC7" s="58">
        <f t="shared" si="0"/>
        <v>0</v>
      </c>
      <c r="AD7" s="59">
        <f t="shared" si="1"/>
        <v>225.55555555555554</v>
      </c>
      <c r="AE7" s="60">
        <f t="shared" si="2"/>
        <v>200.69777777777779</v>
      </c>
    </row>
    <row r="8" spans="1:31" x14ac:dyDescent="0.25">
      <c r="A8" s="67">
        <v>4</v>
      </c>
      <c r="B8" s="68" t="s">
        <v>268</v>
      </c>
      <c r="C8" s="67" t="s">
        <v>36</v>
      </c>
      <c r="D8" s="67">
        <v>5</v>
      </c>
      <c r="E8" s="68" t="s">
        <v>763</v>
      </c>
      <c r="F8" s="68" t="s">
        <v>761</v>
      </c>
      <c r="G8" s="72">
        <v>73.16</v>
      </c>
      <c r="H8" s="72">
        <v>76.599999999999994</v>
      </c>
      <c r="I8" s="72">
        <v>78.5</v>
      </c>
      <c r="J8" s="54"/>
      <c r="K8" s="55">
        <v>65</v>
      </c>
      <c r="L8" s="69"/>
      <c r="M8" s="56"/>
      <c r="N8" s="55">
        <v>30</v>
      </c>
      <c r="O8" s="69"/>
      <c r="P8" s="54"/>
      <c r="Q8" s="55">
        <v>50</v>
      </c>
      <c r="R8" s="69"/>
      <c r="S8" s="56"/>
      <c r="T8" s="55">
        <v>55</v>
      </c>
      <c r="U8" s="69"/>
      <c r="V8" s="54"/>
      <c r="W8" s="55">
        <v>75</v>
      </c>
      <c r="X8" s="69"/>
      <c r="Y8" s="56"/>
      <c r="Z8" s="55">
        <v>65</v>
      </c>
      <c r="AA8" s="69"/>
      <c r="AB8" s="57">
        <f t="shared" si="0"/>
        <v>377.22222222222223</v>
      </c>
      <c r="AC8" s="58">
        <f t="shared" si="0"/>
        <v>0</v>
      </c>
      <c r="AD8" s="59">
        <f t="shared" si="1"/>
        <v>377.22222222222223</v>
      </c>
      <c r="AE8" s="60">
        <f t="shared" si="2"/>
        <v>302.74111111111108</v>
      </c>
    </row>
    <row r="9" spans="1:31" x14ac:dyDescent="0.25">
      <c r="A9" s="67">
        <v>5</v>
      </c>
      <c r="B9" s="68" t="s">
        <v>268</v>
      </c>
      <c r="C9" s="67" t="s">
        <v>36</v>
      </c>
      <c r="D9" s="67">
        <v>8</v>
      </c>
      <c r="E9" s="68" t="s">
        <v>764</v>
      </c>
      <c r="F9" s="68" t="s">
        <v>765</v>
      </c>
      <c r="G9" s="72">
        <v>57.28</v>
      </c>
      <c r="H9" s="72">
        <v>63.27</v>
      </c>
      <c r="I9" s="72">
        <v>65.05</v>
      </c>
      <c r="J9" s="54"/>
      <c r="K9" s="55">
        <v>45</v>
      </c>
      <c r="L9" s="69"/>
      <c r="M9" s="56"/>
      <c r="N9" s="55">
        <v>35</v>
      </c>
      <c r="O9" s="69"/>
      <c r="P9" s="54"/>
      <c r="Q9" s="55">
        <v>35</v>
      </c>
      <c r="R9" s="69"/>
      <c r="S9" s="56"/>
      <c r="T9" s="55">
        <v>35</v>
      </c>
      <c r="U9" s="69"/>
      <c r="V9" s="54"/>
      <c r="W9" s="55">
        <v>30</v>
      </c>
      <c r="X9" s="69"/>
      <c r="Y9" s="56"/>
      <c r="Z9" s="55">
        <v>50</v>
      </c>
      <c r="AA9" s="69"/>
      <c r="AB9" s="57">
        <f t="shared" si="0"/>
        <v>268.33333333333337</v>
      </c>
      <c r="AC9" s="58">
        <f t="shared" si="0"/>
        <v>0</v>
      </c>
      <c r="AD9" s="59">
        <f t="shared" si="1"/>
        <v>268.33333333333337</v>
      </c>
      <c r="AE9" s="60">
        <f t="shared" si="2"/>
        <v>226.9666666666667</v>
      </c>
    </row>
    <row r="10" spans="1:31" x14ac:dyDescent="0.25">
      <c r="A10" s="67">
        <v>6</v>
      </c>
      <c r="B10" s="68" t="s">
        <v>268</v>
      </c>
      <c r="C10" s="67" t="s">
        <v>36</v>
      </c>
      <c r="D10" s="67">
        <v>9</v>
      </c>
      <c r="E10" s="68" t="s">
        <v>217</v>
      </c>
      <c r="F10" s="68" t="s">
        <v>269</v>
      </c>
      <c r="G10" s="72">
        <v>77.95</v>
      </c>
      <c r="H10" s="72">
        <v>78.95</v>
      </c>
      <c r="I10" s="72">
        <v>80.2</v>
      </c>
      <c r="J10" s="54"/>
      <c r="K10" s="55">
        <v>70</v>
      </c>
      <c r="L10" s="69"/>
      <c r="M10" s="56"/>
      <c r="N10" s="55">
        <v>50</v>
      </c>
      <c r="O10" s="69"/>
      <c r="P10" s="54"/>
      <c r="Q10" s="55">
        <v>85</v>
      </c>
      <c r="R10" s="69"/>
      <c r="S10" s="56"/>
      <c r="T10" s="55">
        <v>75</v>
      </c>
      <c r="U10" s="69"/>
      <c r="V10" s="54"/>
      <c r="W10" s="55">
        <v>45</v>
      </c>
      <c r="X10" s="69"/>
      <c r="Y10" s="56"/>
      <c r="Z10" s="55">
        <v>95</v>
      </c>
      <c r="AA10" s="69"/>
      <c r="AB10" s="57">
        <f t="shared" si="0"/>
        <v>486.11111111111109</v>
      </c>
      <c r="AC10" s="58">
        <f t="shared" si="0"/>
        <v>0</v>
      </c>
      <c r="AD10" s="59">
        <f t="shared" si="1"/>
        <v>486.11111111111109</v>
      </c>
      <c r="AE10" s="60">
        <f t="shared" si="2"/>
        <v>361.60555555555555</v>
      </c>
    </row>
    <row r="11" spans="1:31" x14ac:dyDescent="0.25">
      <c r="A11" s="67">
        <v>7</v>
      </c>
      <c r="B11" s="68" t="s">
        <v>268</v>
      </c>
      <c r="C11" s="67" t="s">
        <v>36</v>
      </c>
      <c r="D11" s="67">
        <v>10</v>
      </c>
      <c r="E11" s="68" t="s">
        <v>64</v>
      </c>
      <c r="F11" s="68" t="s">
        <v>766</v>
      </c>
      <c r="G11" s="72">
        <v>69.92</v>
      </c>
      <c r="H11" s="72">
        <v>71.989999999999995</v>
      </c>
      <c r="I11" s="72">
        <v>73.5</v>
      </c>
      <c r="J11" s="54"/>
      <c r="K11" s="55">
        <v>45</v>
      </c>
      <c r="L11" s="69"/>
      <c r="M11" s="56"/>
      <c r="N11" s="55">
        <v>40</v>
      </c>
      <c r="O11" s="69"/>
      <c r="P11" s="54"/>
      <c r="Q11" s="55">
        <v>55</v>
      </c>
      <c r="R11" s="69"/>
      <c r="S11" s="56"/>
      <c r="T11" s="55">
        <v>30</v>
      </c>
      <c r="U11" s="69"/>
      <c r="V11" s="54"/>
      <c r="W11" s="55">
        <v>60</v>
      </c>
      <c r="X11" s="69"/>
      <c r="Y11" s="56"/>
      <c r="Z11" s="55">
        <v>80</v>
      </c>
      <c r="AA11" s="69"/>
      <c r="AB11" s="57">
        <f t="shared" si="0"/>
        <v>350</v>
      </c>
      <c r="AC11" s="58">
        <f t="shared" si="0"/>
        <v>0</v>
      </c>
      <c r="AD11" s="59">
        <f t="shared" si="1"/>
        <v>350</v>
      </c>
      <c r="AE11" s="60">
        <f t="shared" si="2"/>
        <v>282.70499999999998</v>
      </c>
    </row>
    <row r="12" spans="1:31" x14ac:dyDescent="0.25">
      <c r="A12" s="67">
        <v>8</v>
      </c>
      <c r="B12" s="68" t="s">
        <v>268</v>
      </c>
      <c r="C12" s="67" t="s">
        <v>36</v>
      </c>
      <c r="D12" s="67">
        <v>12</v>
      </c>
      <c r="E12" s="68" t="s">
        <v>767</v>
      </c>
      <c r="F12" s="68" t="s">
        <v>115</v>
      </c>
      <c r="G12" s="72">
        <v>61.21</v>
      </c>
      <c r="H12" s="72">
        <v>64.39</v>
      </c>
      <c r="I12" s="72">
        <v>67.010000000000005</v>
      </c>
      <c r="J12" s="54"/>
      <c r="K12" s="55">
        <v>55</v>
      </c>
      <c r="L12" s="69"/>
      <c r="M12" s="56"/>
      <c r="N12" s="55">
        <v>25</v>
      </c>
      <c r="O12" s="69"/>
      <c r="P12" s="54"/>
      <c r="Q12" s="55">
        <v>70</v>
      </c>
      <c r="R12" s="69"/>
      <c r="S12" s="56"/>
      <c r="T12" s="55">
        <v>75</v>
      </c>
      <c r="U12" s="69"/>
      <c r="V12" s="54"/>
      <c r="W12" s="55">
        <v>20</v>
      </c>
      <c r="X12" s="69"/>
      <c r="Y12" s="56"/>
      <c r="Z12" s="55">
        <v>95</v>
      </c>
      <c r="AA12" s="69"/>
      <c r="AB12" s="57">
        <f t="shared" si="0"/>
        <v>381.11111111111109</v>
      </c>
      <c r="AC12" s="58">
        <f t="shared" si="0"/>
        <v>0</v>
      </c>
      <c r="AD12" s="59">
        <f t="shared" si="1"/>
        <v>381.11111111111109</v>
      </c>
      <c r="AE12" s="60">
        <f t="shared" si="2"/>
        <v>286.86055555555555</v>
      </c>
    </row>
    <row r="13" spans="1:31" x14ac:dyDescent="0.25">
      <c r="A13" s="67">
        <v>9</v>
      </c>
      <c r="B13" s="68" t="s">
        <v>268</v>
      </c>
      <c r="C13" s="67" t="s">
        <v>36</v>
      </c>
      <c r="D13" s="67">
        <v>13</v>
      </c>
      <c r="E13" s="68" t="s">
        <v>265</v>
      </c>
      <c r="F13" s="68" t="s">
        <v>193</v>
      </c>
      <c r="G13" s="72">
        <v>86.14</v>
      </c>
      <c r="H13" s="72">
        <v>86.51</v>
      </c>
      <c r="I13" s="72">
        <v>89.06</v>
      </c>
      <c r="J13" s="54"/>
      <c r="K13" s="55">
        <v>60</v>
      </c>
      <c r="L13" s="69"/>
      <c r="M13" s="56"/>
      <c r="N13" s="55">
        <v>35</v>
      </c>
      <c r="O13" s="69"/>
      <c r="P13" s="54"/>
      <c r="Q13" s="55">
        <v>85</v>
      </c>
      <c r="R13" s="69"/>
      <c r="S13" s="56"/>
      <c r="T13" s="55">
        <v>75</v>
      </c>
      <c r="U13" s="69"/>
      <c r="V13" s="54"/>
      <c r="W13" s="55">
        <v>30</v>
      </c>
      <c r="X13" s="69"/>
      <c r="Y13" s="56"/>
      <c r="Z13" s="55">
        <v>90</v>
      </c>
      <c r="AA13" s="69"/>
      <c r="AB13" s="57">
        <f t="shared" si="0"/>
        <v>431.66666666666669</v>
      </c>
      <c r="AC13" s="58">
        <f t="shared" si="0"/>
        <v>0</v>
      </c>
      <c r="AD13" s="59">
        <f t="shared" si="1"/>
        <v>431.66666666666669</v>
      </c>
      <c r="AE13" s="60">
        <f t="shared" si="2"/>
        <v>346.68833333333339</v>
      </c>
    </row>
    <row r="14" spans="1:31" x14ac:dyDescent="0.25">
      <c r="A14" s="67">
        <v>10</v>
      </c>
      <c r="B14" s="68" t="s">
        <v>268</v>
      </c>
      <c r="C14" s="67" t="s">
        <v>36</v>
      </c>
      <c r="D14" s="67">
        <v>16</v>
      </c>
      <c r="E14" s="68" t="s">
        <v>66</v>
      </c>
      <c r="F14" s="68" t="s">
        <v>44</v>
      </c>
      <c r="G14" s="72">
        <v>64.849999999999994</v>
      </c>
      <c r="H14" s="72">
        <v>70.790000000000006</v>
      </c>
      <c r="I14" s="72">
        <v>72.540000000000006</v>
      </c>
      <c r="J14" s="54"/>
      <c r="K14" s="55">
        <v>50</v>
      </c>
      <c r="L14" s="69"/>
      <c r="M14" s="56"/>
      <c r="N14" s="55">
        <v>35</v>
      </c>
      <c r="O14" s="69"/>
      <c r="P14" s="54"/>
      <c r="Q14" s="55">
        <v>65</v>
      </c>
      <c r="R14" s="69"/>
      <c r="S14" s="56"/>
      <c r="T14" s="55">
        <v>80</v>
      </c>
      <c r="U14" s="69"/>
      <c r="V14" s="54"/>
      <c r="W14" s="55">
        <v>70</v>
      </c>
      <c r="X14" s="69"/>
      <c r="Y14" s="56"/>
      <c r="Z14" s="55">
        <v>100</v>
      </c>
      <c r="AA14" s="69"/>
      <c r="AB14" s="57">
        <f t="shared" si="0"/>
        <v>427.77777777777783</v>
      </c>
      <c r="AC14" s="58">
        <f t="shared" si="0"/>
        <v>0</v>
      </c>
      <c r="AD14" s="59">
        <f t="shared" si="1"/>
        <v>427.77777777777783</v>
      </c>
      <c r="AE14" s="60">
        <f t="shared" si="2"/>
        <v>317.97888888888895</v>
      </c>
    </row>
    <row r="15" spans="1:31" x14ac:dyDescent="0.25">
      <c r="A15" s="67">
        <v>11</v>
      </c>
      <c r="B15" s="68" t="s">
        <v>268</v>
      </c>
      <c r="C15" s="67" t="s">
        <v>36</v>
      </c>
      <c r="D15" s="67">
        <v>17</v>
      </c>
      <c r="E15" s="68" t="s">
        <v>768</v>
      </c>
      <c r="F15" s="68" t="s">
        <v>245</v>
      </c>
      <c r="G15" s="72">
        <v>65.02</v>
      </c>
      <c r="H15" s="72">
        <v>64.489999999999995</v>
      </c>
      <c r="I15" s="72">
        <v>66.5</v>
      </c>
      <c r="J15" s="54"/>
      <c r="K15" s="55">
        <v>40</v>
      </c>
      <c r="L15" s="69"/>
      <c r="M15" s="56"/>
      <c r="N15" s="55">
        <v>30</v>
      </c>
      <c r="O15" s="69"/>
      <c r="P15" s="54"/>
      <c r="Q15" s="55">
        <v>45</v>
      </c>
      <c r="R15" s="69"/>
      <c r="S15" s="56"/>
      <c r="T15" s="55">
        <v>55</v>
      </c>
      <c r="U15" s="69"/>
      <c r="V15" s="54"/>
      <c r="W15" s="55">
        <v>15</v>
      </c>
      <c r="X15" s="69"/>
      <c r="Y15" s="56"/>
      <c r="Z15" s="55">
        <v>80</v>
      </c>
      <c r="AA15" s="69"/>
      <c r="AB15" s="57">
        <f t="shared" si="0"/>
        <v>295.55555555555554</v>
      </c>
      <c r="AC15" s="58">
        <f t="shared" si="0"/>
        <v>0</v>
      </c>
      <c r="AD15" s="59">
        <f t="shared" si="1"/>
        <v>295.55555555555554</v>
      </c>
      <c r="AE15" s="60">
        <f t="shared" ref="AE15:AE24" si="3">(G15+H15+I15+AD15)/2</f>
        <v>245.78277777777777</v>
      </c>
    </row>
    <row r="16" spans="1:31" x14ac:dyDescent="0.25">
      <c r="A16" s="67">
        <v>12</v>
      </c>
      <c r="B16" s="68" t="s">
        <v>268</v>
      </c>
      <c r="C16" s="67" t="s">
        <v>36</v>
      </c>
      <c r="D16" s="67">
        <v>18</v>
      </c>
      <c r="E16" s="68" t="s">
        <v>250</v>
      </c>
      <c r="F16" s="68" t="s">
        <v>523</v>
      </c>
      <c r="G16" s="72">
        <v>62.8</v>
      </c>
      <c r="H16" s="72">
        <v>64.900000000000006</v>
      </c>
      <c r="I16" s="72">
        <v>68.540000000000006</v>
      </c>
      <c r="J16" s="54"/>
      <c r="K16" s="55">
        <v>50</v>
      </c>
      <c r="L16" s="69"/>
      <c r="M16" s="56"/>
      <c r="N16" s="55">
        <v>20</v>
      </c>
      <c r="O16" s="69"/>
      <c r="P16" s="54"/>
      <c r="Q16" s="55">
        <v>45</v>
      </c>
      <c r="R16" s="69"/>
      <c r="S16" s="56"/>
      <c r="T16" s="55">
        <v>25</v>
      </c>
      <c r="U16" s="69"/>
      <c r="V16" s="54"/>
      <c r="W16" s="55">
        <v>15</v>
      </c>
      <c r="X16" s="69"/>
      <c r="Y16" s="56"/>
      <c r="Z16" s="55">
        <v>55</v>
      </c>
      <c r="AA16" s="69"/>
      <c r="AB16" s="57">
        <f t="shared" si="0"/>
        <v>252.7777777777778</v>
      </c>
      <c r="AC16" s="58">
        <f t="shared" si="0"/>
        <v>0</v>
      </c>
      <c r="AD16" s="59">
        <f t="shared" ref="AD16:AD24" si="4">IF(AC16=0,AB16,(AB16+AC16)/2)</f>
        <v>252.7777777777778</v>
      </c>
      <c r="AE16" s="60">
        <f t="shared" si="3"/>
        <v>224.50888888888892</v>
      </c>
    </row>
    <row r="17" spans="1:31" x14ac:dyDescent="0.25">
      <c r="A17" s="67">
        <v>13</v>
      </c>
      <c r="B17" s="68" t="s">
        <v>268</v>
      </c>
      <c r="C17" s="67" t="s">
        <v>36</v>
      </c>
      <c r="D17" s="67">
        <v>41</v>
      </c>
      <c r="E17" s="68" t="s">
        <v>769</v>
      </c>
      <c r="F17" s="68" t="s">
        <v>770</v>
      </c>
      <c r="G17" s="72">
        <v>94.1</v>
      </c>
      <c r="H17" s="72">
        <v>97.15</v>
      </c>
      <c r="I17" s="72">
        <v>98.59</v>
      </c>
      <c r="J17" s="54"/>
      <c r="K17" s="55">
        <v>95</v>
      </c>
      <c r="L17" s="69"/>
      <c r="M17" s="56"/>
      <c r="N17" s="55">
        <v>95</v>
      </c>
      <c r="O17" s="69"/>
      <c r="P17" s="54"/>
      <c r="Q17" s="55">
        <v>90</v>
      </c>
      <c r="R17" s="69"/>
      <c r="S17" s="56"/>
      <c r="T17" s="55">
        <v>95</v>
      </c>
      <c r="U17" s="69"/>
      <c r="V17" s="54"/>
      <c r="W17" s="55">
        <v>90</v>
      </c>
      <c r="X17" s="69"/>
      <c r="Y17" s="56"/>
      <c r="Z17" s="55">
        <v>100</v>
      </c>
      <c r="AA17" s="69"/>
      <c r="AB17" s="57">
        <f t="shared" si="0"/>
        <v>657.22222222222217</v>
      </c>
      <c r="AC17" s="58">
        <f t="shared" si="0"/>
        <v>0</v>
      </c>
      <c r="AD17" s="59">
        <f t="shared" si="4"/>
        <v>657.22222222222217</v>
      </c>
      <c r="AE17" s="60">
        <f t="shared" si="3"/>
        <v>473.5311111111111</v>
      </c>
    </row>
    <row r="18" spans="1:31" x14ac:dyDescent="0.25">
      <c r="A18" s="67">
        <v>14</v>
      </c>
      <c r="B18" s="68" t="s">
        <v>268</v>
      </c>
      <c r="C18" s="67" t="s">
        <v>36</v>
      </c>
      <c r="D18" s="67">
        <v>102</v>
      </c>
      <c r="E18" s="68" t="s">
        <v>771</v>
      </c>
      <c r="F18" s="68" t="s">
        <v>257</v>
      </c>
      <c r="G18" s="72">
        <v>60.02</v>
      </c>
      <c r="H18" s="72">
        <v>66.55</v>
      </c>
      <c r="I18" s="72">
        <v>68.75</v>
      </c>
      <c r="J18" s="54"/>
      <c r="K18" s="55">
        <v>55</v>
      </c>
      <c r="L18" s="69"/>
      <c r="M18" s="56"/>
      <c r="N18" s="55">
        <v>25</v>
      </c>
      <c r="O18" s="69"/>
      <c r="P18" s="54"/>
      <c r="Q18" s="55">
        <v>60</v>
      </c>
      <c r="R18" s="69"/>
      <c r="S18" s="56"/>
      <c r="T18" s="55">
        <v>50</v>
      </c>
      <c r="U18" s="69"/>
      <c r="V18" s="54"/>
      <c r="W18" s="55">
        <v>30</v>
      </c>
      <c r="X18" s="69"/>
      <c r="Y18" s="56"/>
      <c r="Z18" s="55">
        <v>80</v>
      </c>
      <c r="AA18" s="69"/>
      <c r="AB18" s="57">
        <f t="shared" si="0"/>
        <v>342.22222222222223</v>
      </c>
      <c r="AC18" s="58">
        <f t="shared" si="0"/>
        <v>0</v>
      </c>
      <c r="AD18" s="59">
        <f t="shared" si="4"/>
        <v>342.22222222222223</v>
      </c>
      <c r="AE18" s="60">
        <f t="shared" si="3"/>
        <v>268.77111111111111</v>
      </c>
    </row>
    <row r="19" spans="1:31" x14ac:dyDescent="0.25">
      <c r="A19" s="67">
        <v>15</v>
      </c>
      <c r="B19" s="68" t="s">
        <v>268</v>
      </c>
      <c r="C19" s="67" t="s">
        <v>36</v>
      </c>
      <c r="D19" s="67">
        <v>122</v>
      </c>
      <c r="E19" s="68" t="s">
        <v>618</v>
      </c>
      <c r="F19" s="68" t="s">
        <v>257</v>
      </c>
      <c r="G19" s="72">
        <v>53.55</v>
      </c>
      <c r="H19" s="72">
        <v>58.62</v>
      </c>
      <c r="I19" s="72">
        <v>60.52</v>
      </c>
      <c r="J19" s="54"/>
      <c r="K19" s="55">
        <v>35</v>
      </c>
      <c r="L19" s="69"/>
      <c r="M19" s="56"/>
      <c r="N19" s="55">
        <v>5</v>
      </c>
      <c r="O19" s="69"/>
      <c r="P19" s="54"/>
      <c r="Q19" s="55">
        <v>30</v>
      </c>
      <c r="R19" s="69"/>
      <c r="S19" s="56"/>
      <c r="T19" s="55">
        <v>25</v>
      </c>
      <c r="U19" s="69"/>
      <c r="V19" s="54"/>
      <c r="W19" s="55">
        <v>45</v>
      </c>
      <c r="X19" s="69"/>
      <c r="Y19" s="56"/>
      <c r="Z19" s="55">
        <v>45</v>
      </c>
      <c r="AA19" s="69"/>
      <c r="AB19" s="57">
        <f t="shared" si="0"/>
        <v>198.33333333333331</v>
      </c>
      <c r="AC19" s="58">
        <f t="shared" si="0"/>
        <v>0</v>
      </c>
      <c r="AD19" s="59">
        <f t="shared" si="4"/>
        <v>198.33333333333331</v>
      </c>
      <c r="AE19" s="60">
        <f t="shared" si="3"/>
        <v>185.51166666666666</v>
      </c>
    </row>
    <row r="20" spans="1:31" x14ac:dyDescent="0.25">
      <c r="A20" s="67">
        <v>16</v>
      </c>
      <c r="B20" s="68" t="s">
        <v>268</v>
      </c>
      <c r="C20" s="67" t="s">
        <v>36</v>
      </c>
      <c r="D20" s="67">
        <v>124</v>
      </c>
      <c r="E20" s="68" t="s">
        <v>772</v>
      </c>
      <c r="F20" s="68" t="s">
        <v>446</v>
      </c>
      <c r="G20" s="72">
        <v>73.430000000000007</v>
      </c>
      <c r="H20" s="72">
        <v>78.180000000000007</v>
      </c>
      <c r="I20" s="72">
        <v>80.239999999999995</v>
      </c>
      <c r="J20" s="54"/>
      <c r="K20" s="55">
        <v>60</v>
      </c>
      <c r="L20" s="69"/>
      <c r="M20" s="56"/>
      <c r="N20" s="55">
        <v>55</v>
      </c>
      <c r="O20" s="69"/>
      <c r="P20" s="54"/>
      <c r="Q20" s="55">
        <v>65</v>
      </c>
      <c r="R20" s="69"/>
      <c r="S20" s="56"/>
      <c r="T20" s="55">
        <v>55</v>
      </c>
      <c r="U20" s="69"/>
      <c r="V20" s="54"/>
      <c r="W20" s="55">
        <v>55</v>
      </c>
      <c r="X20" s="69"/>
      <c r="Y20" s="56"/>
      <c r="Z20" s="55">
        <v>75</v>
      </c>
      <c r="AA20" s="69"/>
      <c r="AB20" s="57">
        <f t="shared" si="0"/>
        <v>423.88888888888891</v>
      </c>
      <c r="AC20" s="58">
        <f t="shared" si="0"/>
        <v>0</v>
      </c>
      <c r="AD20" s="59">
        <f t="shared" si="4"/>
        <v>423.88888888888891</v>
      </c>
      <c r="AE20" s="60">
        <f t="shared" si="3"/>
        <v>327.86944444444447</v>
      </c>
    </row>
    <row r="21" spans="1:31" x14ac:dyDescent="0.25">
      <c r="A21" s="67">
        <v>17</v>
      </c>
      <c r="B21" s="68" t="s">
        <v>268</v>
      </c>
      <c r="C21" s="67" t="s">
        <v>36</v>
      </c>
      <c r="D21" s="67">
        <v>139</v>
      </c>
      <c r="E21" s="68" t="s">
        <v>266</v>
      </c>
      <c r="F21" s="68" t="s">
        <v>257</v>
      </c>
      <c r="G21" s="72">
        <v>54.85</v>
      </c>
      <c r="H21" s="72">
        <v>61.68</v>
      </c>
      <c r="I21" s="72">
        <v>65.739999999999995</v>
      </c>
      <c r="J21" s="54"/>
      <c r="K21" s="55">
        <v>50</v>
      </c>
      <c r="L21" s="69"/>
      <c r="M21" s="56"/>
      <c r="N21" s="55">
        <v>25</v>
      </c>
      <c r="O21" s="69"/>
      <c r="P21" s="54"/>
      <c r="Q21" s="55">
        <v>45</v>
      </c>
      <c r="R21" s="69"/>
      <c r="S21" s="56"/>
      <c r="T21" s="55">
        <v>50</v>
      </c>
      <c r="U21" s="69"/>
      <c r="V21" s="54"/>
      <c r="W21" s="55">
        <v>40</v>
      </c>
      <c r="X21" s="69"/>
      <c r="Y21" s="56"/>
      <c r="Z21" s="55">
        <v>70</v>
      </c>
      <c r="AA21" s="69"/>
      <c r="AB21" s="57">
        <f t="shared" si="0"/>
        <v>311.11111111111109</v>
      </c>
      <c r="AC21" s="58">
        <f t="shared" si="0"/>
        <v>0</v>
      </c>
      <c r="AD21" s="59">
        <f t="shared" si="4"/>
        <v>311.11111111111109</v>
      </c>
      <c r="AE21" s="60">
        <f t="shared" si="3"/>
        <v>246.69055555555553</v>
      </c>
    </row>
    <row r="22" spans="1:31" x14ac:dyDescent="0.25">
      <c r="A22" s="67">
        <v>18</v>
      </c>
      <c r="B22" s="68" t="s">
        <v>268</v>
      </c>
      <c r="C22" s="67" t="s">
        <v>36</v>
      </c>
      <c r="D22" s="67">
        <v>152</v>
      </c>
      <c r="E22" s="68" t="s">
        <v>773</v>
      </c>
      <c r="F22" s="68" t="s">
        <v>248</v>
      </c>
      <c r="G22" s="72">
        <v>61.19</v>
      </c>
      <c r="H22" s="72">
        <v>63.05</v>
      </c>
      <c r="I22" s="72">
        <v>66.239999999999995</v>
      </c>
      <c r="J22" s="54"/>
      <c r="K22" s="55">
        <v>50</v>
      </c>
      <c r="L22" s="69"/>
      <c r="M22" s="56"/>
      <c r="N22" s="55">
        <v>15</v>
      </c>
      <c r="O22" s="69"/>
      <c r="P22" s="54"/>
      <c r="Q22" s="55">
        <v>60</v>
      </c>
      <c r="R22" s="69"/>
      <c r="S22" s="56"/>
      <c r="T22" s="55">
        <v>45</v>
      </c>
      <c r="U22" s="69"/>
      <c r="V22" s="54"/>
      <c r="W22" s="55">
        <v>30</v>
      </c>
      <c r="X22" s="69"/>
      <c r="Y22" s="56"/>
      <c r="Z22" s="55">
        <v>90</v>
      </c>
      <c r="AA22" s="69"/>
      <c r="AB22" s="57">
        <f t="shared" si="0"/>
        <v>322.77777777777777</v>
      </c>
      <c r="AC22" s="58">
        <f t="shared" si="0"/>
        <v>0</v>
      </c>
      <c r="AD22" s="59">
        <f t="shared" si="4"/>
        <v>322.77777777777777</v>
      </c>
      <c r="AE22" s="60">
        <f t="shared" si="3"/>
        <v>256.62888888888887</v>
      </c>
    </row>
    <row r="23" spans="1:31" x14ac:dyDescent="0.25">
      <c r="A23" s="67">
        <v>19</v>
      </c>
      <c r="B23" s="68" t="s">
        <v>268</v>
      </c>
      <c r="C23" s="67" t="s">
        <v>36</v>
      </c>
      <c r="D23" s="67">
        <v>156</v>
      </c>
      <c r="E23" s="68" t="s">
        <v>774</v>
      </c>
      <c r="F23" s="68" t="s">
        <v>775</v>
      </c>
      <c r="G23" s="72">
        <v>64.38</v>
      </c>
      <c r="H23" s="72">
        <v>67.19</v>
      </c>
      <c r="I23" s="72">
        <v>68.290000000000006</v>
      </c>
      <c r="J23" s="54"/>
      <c r="K23" s="55">
        <v>75</v>
      </c>
      <c r="L23" s="69"/>
      <c r="M23" s="56"/>
      <c r="N23" s="55">
        <v>30</v>
      </c>
      <c r="O23" s="69"/>
      <c r="P23" s="54"/>
      <c r="Q23" s="55">
        <v>80</v>
      </c>
      <c r="R23" s="69"/>
      <c r="S23" s="56"/>
      <c r="T23" s="55">
        <v>60</v>
      </c>
      <c r="U23" s="69"/>
      <c r="V23" s="54"/>
      <c r="W23" s="55">
        <v>35</v>
      </c>
      <c r="X23" s="69"/>
      <c r="Y23" s="56"/>
      <c r="Z23" s="55">
        <v>100</v>
      </c>
      <c r="AA23" s="69"/>
      <c r="AB23" s="57">
        <f t="shared" si="0"/>
        <v>439.44444444444446</v>
      </c>
      <c r="AC23" s="58">
        <f t="shared" si="0"/>
        <v>0</v>
      </c>
      <c r="AD23" s="59">
        <f t="shared" si="4"/>
        <v>439.44444444444446</v>
      </c>
      <c r="AE23" s="60">
        <f t="shared" si="3"/>
        <v>319.65222222222224</v>
      </c>
    </row>
    <row r="24" spans="1:31" x14ac:dyDescent="0.25">
      <c r="A24" s="67">
        <v>20</v>
      </c>
      <c r="B24" s="68" t="s">
        <v>268</v>
      </c>
      <c r="C24" s="67" t="s">
        <v>36</v>
      </c>
      <c r="D24" s="67">
        <v>157</v>
      </c>
      <c r="E24" s="68" t="s">
        <v>776</v>
      </c>
      <c r="F24" s="68" t="s">
        <v>228</v>
      </c>
      <c r="G24" s="72">
        <v>88.94</v>
      </c>
      <c r="H24" s="72">
        <v>91.2</v>
      </c>
      <c r="I24" s="72">
        <v>94.36</v>
      </c>
      <c r="J24" s="54"/>
      <c r="K24" s="55">
        <v>85</v>
      </c>
      <c r="L24" s="69"/>
      <c r="M24" s="56"/>
      <c r="N24" s="55">
        <v>70</v>
      </c>
      <c r="O24" s="69"/>
      <c r="P24" s="54"/>
      <c r="Q24" s="55">
        <v>85</v>
      </c>
      <c r="R24" s="69"/>
      <c r="S24" s="56"/>
      <c r="T24" s="55">
        <v>100</v>
      </c>
      <c r="U24" s="69"/>
      <c r="V24" s="54"/>
      <c r="W24" s="55">
        <v>70</v>
      </c>
      <c r="X24" s="69"/>
      <c r="Y24" s="56"/>
      <c r="Z24" s="55">
        <v>100</v>
      </c>
      <c r="AA24" s="69"/>
      <c r="AB24" s="57">
        <f t="shared" si="0"/>
        <v>583.33333333333326</v>
      </c>
      <c r="AC24" s="58">
        <f t="shared" si="0"/>
        <v>0</v>
      </c>
      <c r="AD24" s="59">
        <f t="shared" si="4"/>
        <v>583.33333333333326</v>
      </c>
      <c r="AE24" s="60">
        <f t="shared" si="3"/>
        <v>428.91666666666663</v>
      </c>
    </row>
  </sheetData>
  <mergeCells count="28">
    <mergeCell ref="Z3:AA3"/>
    <mergeCell ref="A1:F1"/>
    <mergeCell ref="Q3:R3"/>
    <mergeCell ref="S3:S4"/>
    <mergeCell ref="T3:U3"/>
    <mergeCell ref="V3:V4"/>
    <mergeCell ref="W3:X3"/>
    <mergeCell ref="Y3:Y4"/>
    <mergeCell ref="G1:AE1"/>
    <mergeCell ref="V2:X2"/>
    <mergeCell ref="Y2:AA2"/>
    <mergeCell ref="AB2:AB4"/>
    <mergeCell ref="AC2:AC4"/>
    <mergeCell ref="AD2:AD4"/>
    <mergeCell ref="AE2:AE4"/>
    <mergeCell ref="A3:A4"/>
    <mergeCell ref="S2:U2"/>
    <mergeCell ref="P3:P4"/>
    <mergeCell ref="A2:F2"/>
    <mergeCell ref="G2:I3"/>
    <mergeCell ref="J2:L2"/>
    <mergeCell ref="M2:O2"/>
    <mergeCell ref="P2:R2"/>
    <mergeCell ref="B3:F3"/>
    <mergeCell ref="J3:J4"/>
    <mergeCell ref="K3:L3"/>
    <mergeCell ref="M3:M4"/>
    <mergeCell ref="N3:O3"/>
  </mergeCells>
  <hyperlinks>
    <hyperlink ref="A1:F1" location="ANASAYFA!A1" display="ANASAYFA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workbookViewId="0">
      <pane xSplit="6" ySplit="4" topLeftCell="K5" activePane="bottomRight" state="frozen"/>
      <selection pane="topRight" activeCell="F1" sqref="F1"/>
      <selection pane="bottomLeft" activeCell="A5" sqref="A5"/>
      <selection pane="bottomRight" activeCell="D15" sqref="D15"/>
    </sheetView>
  </sheetViews>
  <sheetFormatPr defaultRowHeight="21" x14ac:dyDescent="0.35"/>
  <cols>
    <col min="1" max="1" width="9.140625" style="66"/>
    <col min="2" max="2" width="18.7109375" style="66" customWidth="1"/>
    <col min="3" max="3" width="13.140625" style="66" bestFit="1" customWidth="1"/>
    <col min="4" max="4" width="13.140625" style="66" customWidth="1"/>
    <col min="5" max="6" width="15.28515625" style="66" customWidth="1"/>
    <col min="7" max="9" width="16.42578125" style="25" customWidth="1"/>
    <col min="10" max="10" width="20.7109375" style="62" customWidth="1"/>
    <col min="11" max="12" width="11.28515625" style="62" customWidth="1"/>
    <col min="13" max="13" width="20.7109375" style="62" customWidth="1"/>
    <col min="14" max="15" width="11.28515625" style="62" customWidth="1"/>
    <col min="16" max="16" width="20.7109375" style="62" customWidth="1"/>
    <col min="17" max="18" width="11.28515625" style="62" customWidth="1"/>
    <col min="19" max="19" width="22" style="62" customWidth="1"/>
    <col min="20" max="21" width="11.28515625" style="62" customWidth="1"/>
    <col min="22" max="22" width="20.7109375" style="62" customWidth="1"/>
    <col min="23" max="24" width="11.28515625" style="62" customWidth="1"/>
    <col min="25" max="25" width="20.7109375" style="62" customWidth="1"/>
    <col min="26" max="27" width="11.28515625" style="62" customWidth="1"/>
    <col min="28" max="28" width="22.28515625" style="63" customWidth="1"/>
    <col min="29" max="30" width="21.28515625" style="63" customWidth="1"/>
    <col min="31" max="31" width="19.140625" style="64" customWidth="1"/>
  </cols>
  <sheetData>
    <row r="1" spans="1:31" ht="75.75" customHeight="1" x14ac:dyDescent="0.25">
      <c r="A1" s="293" t="s">
        <v>289</v>
      </c>
      <c r="B1" s="293"/>
      <c r="C1" s="293"/>
      <c r="D1" s="293"/>
      <c r="E1" s="293"/>
      <c r="F1" s="294"/>
      <c r="G1" s="295" t="s">
        <v>24</v>
      </c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7"/>
    </row>
    <row r="2" spans="1:31" ht="34.5" customHeight="1" x14ac:dyDescent="0.25">
      <c r="A2" s="276"/>
      <c r="B2" s="276"/>
      <c r="C2" s="276"/>
      <c r="D2" s="276"/>
      <c r="E2" s="276"/>
      <c r="F2" s="276"/>
      <c r="G2" s="277" t="s">
        <v>17</v>
      </c>
      <c r="H2" s="278"/>
      <c r="I2" s="279"/>
      <c r="J2" s="283" t="s">
        <v>2</v>
      </c>
      <c r="K2" s="284"/>
      <c r="L2" s="285"/>
      <c r="M2" s="271" t="s">
        <v>3</v>
      </c>
      <c r="N2" s="272"/>
      <c r="O2" s="273"/>
      <c r="P2" s="283" t="s">
        <v>10</v>
      </c>
      <c r="Q2" s="284"/>
      <c r="R2" s="285"/>
      <c r="S2" s="271" t="s">
        <v>25</v>
      </c>
      <c r="T2" s="272"/>
      <c r="U2" s="273"/>
      <c r="V2" s="283" t="s">
        <v>4</v>
      </c>
      <c r="W2" s="284"/>
      <c r="X2" s="285"/>
      <c r="Y2" s="271" t="s">
        <v>23</v>
      </c>
      <c r="Z2" s="272"/>
      <c r="AA2" s="273"/>
      <c r="AB2" s="298" t="s">
        <v>26</v>
      </c>
      <c r="AC2" s="301" t="s">
        <v>277</v>
      </c>
      <c r="AD2" s="304" t="s">
        <v>278</v>
      </c>
      <c r="AE2" s="307" t="s">
        <v>279</v>
      </c>
    </row>
    <row r="3" spans="1:31" ht="21" customHeight="1" x14ac:dyDescent="0.25">
      <c r="A3" s="286" t="s">
        <v>5</v>
      </c>
      <c r="B3" s="286" t="s">
        <v>1</v>
      </c>
      <c r="C3" s="286"/>
      <c r="D3" s="286"/>
      <c r="E3" s="286"/>
      <c r="F3" s="286"/>
      <c r="G3" s="280"/>
      <c r="H3" s="281"/>
      <c r="I3" s="282"/>
      <c r="J3" s="274" t="s">
        <v>27</v>
      </c>
      <c r="K3" s="287" t="s">
        <v>28</v>
      </c>
      <c r="L3" s="288"/>
      <c r="M3" s="289" t="s">
        <v>27</v>
      </c>
      <c r="N3" s="291" t="s">
        <v>28</v>
      </c>
      <c r="O3" s="292"/>
      <c r="P3" s="274" t="s">
        <v>27</v>
      </c>
      <c r="Q3" s="287" t="s">
        <v>28</v>
      </c>
      <c r="R3" s="288"/>
      <c r="S3" s="289" t="s">
        <v>27</v>
      </c>
      <c r="T3" s="291" t="s">
        <v>28</v>
      </c>
      <c r="U3" s="292"/>
      <c r="V3" s="274" t="s">
        <v>27</v>
      </c>
      <c r="W3" s="287" t="s">
        <v>28</v>
      </c>
      <c r="X3" s="288"/>
      <c r="Y3" s="289" t="s">
        <v>27</v>
      </c>
      <c r="Z3" s="291" t="s">
        <v>28</v>
      </c>
      <c r="AA3" s="292"/>
      <c r="AB3" s="299"/>
      <c r="AC3" s="302"/>
      <c r="AD3" s="305"/>
      <c r="AE3" s="308"/>
    </row>
    <row r="4" spans="1:31" ht="31.5" x14ac:dyDescent="0.25">
      <c r="A4" s="286"/>
      <c r="B4" s="70" t="s">
        <v>0</v>
      </c>
      <c r="C4" s="70" t="s">
        <v>13</v>
      </c>
      <c r="D4" s="171"/>
      <c r="E4" s="70" t="s">
        <v>11</v>
      </c>
      <c r="F4" s="70" t="s">
        <v>12</v>
      </c>
      <c r="G4" s="65" t="s">
        <v>14</v>
      </c>
      <c r="H4" s="65" t="s">
        <v>15</v>
      </c>
      <c r="I4" s="65" t="s">
        <v>16</v>
      </c>
      <c r="J4" s="275"/>
      <c r="K4" s="51" t="s">
        <v>29</v>
      </c>
      <c r="L4" s="52" t="s">
        <v>30</v>
      </c>
      <c r="M4" s="290"/>
      <c r="N4" s="53" t="s">
        <v>29</v>
      </c>
      <c r="O4" s="53" t="s">
        <v>30</v>
      </c>
      <c r="P4" s="275"/>
      <c r="Q4" s="52" t="s">
        <v>29</v>
      </c>
      <c r="R4" s="52" t="s">
        <v>30</v>
      </c>
      <c r="S4" s="290"/>
      <c r="T4" s="53" t="s">
        <v>29</v>
      </c>
      <c r="U4" s="53" t="s">
        <v>30</v>
      </c>
      <c r="V4" s="275"/>
      <c r="W4" s="52" t="s">
        <v>29</v>
      </c>
      <c r="X4" s="52" t="s">
        <v>30</v>
      </c>
      <c r="Y4" s="290"/>
      <c r="Z4" s="53" t="s">
        <v>29</v>
      </c>
      <c r="AA4" s="53" t="s">
        <v>30</v>
      </c>
      <c r="AB4" s="300"/>
      <c r="AC4" s="303"/>
      <c r="AD4" s="306"/>
      <c r="AE4" s="309"/>
    </row>
    <row r="5" spans="1:31" x14ac:dyDescent="0.25">
      <c r="A5" s="67">
        <v>1</v>
      </c>
      <c r="B5" s="68" t="s">
        <v>271</v>
      </c>
      <c r="C5" s="67" t="s">
        <v>36</v>
      </c>
      <c r="D5" s="67">
        <v>42</v>
      </c>
      <c r="E5" s="68" t="s">
        <v>777</v>
      </c>
      <c r="F5" s="68" t="s">
        <v>246</v>
      </c>
      <c r="G5" s="72">
        <v>88.2</v>
      </c>
      <c r="H5" s="72">
        <v>89</v>
      </c>
      <c r="I5" s="72">
        <v>0</v>
      </c>
      <c r="J5" s="54"/>
      <c r="K5" s="55">
        <v>90</v>
      </c>
      <c r="L5" s="69"/>
      <c r="M5" s="56"/>
      <c r="N5" s="55">
        <v>70</v>
      </c>
      <c r="O5" s="69"/>
      <c r="P5" s="54"/>
      <c r="Q5" s="55">
        <v>90</v>
      </c>
      <c r="R5" s="69"/>
      <c r="S5" s="56"/>
      <c r="T5" s="55">
        <v>95</v>
      </c>
      <c r="U5" s="69"/>
      <c r="V5" s="54"/>
      <c r="W5" s="55">
        <v>75</v>
      </c>
      <c r="X5" s="69"/>
      <c r="Y5" s="56"/>
      <c r="Z5" s="55">
        <v>100</v>
      </c>
      <c r="AA5" s="69"/>
      <c r="AB5" s="57">
        <f t="shared" ref="AB5:AC31" si="0">(((K5*4)+(N5*4)+(Q5*4)+(T5*2)+(W5*2)+(Z5*2))/18)/100*700</f>
        <v>598.88888888888891</v>
      </c>
      <c r="AC5" s="58">
        <f t="shared" si="0"/>
        <v>0</v>
      </c>
      <c r="AD5" s="59">
        <f t="shared" ref="AD5:AD31" si="1">IF(AC5=0,AB5,(AB5+AC5)/2)</f>
        <v>598.88888888888891</v>
      </c>
      <c r="AE5" s="60">
        <f t="shared" ref="AE5:AE31" si="2">(G5+H5+I5+AD5)/2</f>
        <v>388.04444444444448</v>
      </c>
    </row>
    <row r="6" spans="1:31" x14ac:dyDescent="0.25">
      <c r="A6" s="67">
        <v>2</v>
      </c>
      <c r="B6" s="68" t="s">
        <v>271</v>
      </c>
      <c r="C6" s="67" t="s">
        <v>36</v>
      </c>
      <c r="D6" s="67">
        <v>65</v>
      </c>
      <c r="E6" s="68" t="s">
        <v>137</v>
      </c>
      <c r="F6" s="68" t="s">
        <v>778</v>
      </c>
      <c r="G6" s="72">
        <v>91.96</v>
      </c>
      <c r="H6" s="72">
        <v>90.82</v>
      </c>
      <c r="I6" s="72">
        <v>0</v>
      </c>
      <c r="J6" s="54"/>
      <c r="K6" s="55">
        <v>85</v>
      </c>
      <c r="L6" s="69"/>
      <c r="M6" s="56"/>
      <c r="N6" s="55">
        <v>35</v>
      </c>
      <c r="O6" s="69"/>
      <c r="P6" s="54"/>
      <c r="Q6" s="55">
        <v>80</v>
      </c>
      <c r="R6" s="69"/>
      <c r="S6" s="56"/>
      <c r="T6" s="55">
        <v>95</v>
      </c>
      <c r="U6" s="69"/>
      <c r="V6" s="54"/>
      <c r="W6" s="55">
        <v>85</v>
      </c>
      <c r="X6" s="69"/>
      <c r="Y6" s="56"/>
      <c r="Z6" s="55">
        <v>100</v>
      </c>
      <c r="AA6" s="69"/>
      <c r="AB6" s="57">
        <f t="shared" si="0"/>
        <v>528.88888888888891</v>
      </c>
      <c r="AC6" s="58">
        <f t="shared" si="0"/>
        <v>0</v>
      </c>
      <c r="AD6" s="59">
        <f t="shared" si="1"/>
        <v>528.88888888888891</v>
      </c>
      <c r="AE6" s="60">
        <f t="shared" si="2"/>
        <v>355.83444444444444</v>
      </c>
    </row>
    <row r="7" spans="1:31" x14ac:dyDescent="0.25">
      <c r="A7" s="67">
        <v>3</v>
      </c>
      <c r="B7" s="68" t="s">
        <v>271</v>
      </c>
      <c r="C7" s="67" t="s">
        <v>36</v>
      </c>
      <c r="D7" s="67">
        <v>66</v>
      </c>
      <c r="E7" s="68" t="s">
        <v>525</v>
      </c>
      <c r="F7" s="68" t="s">
        <v>57</v>
      </c>
      <c r="G7" s="72">
        <v>81.83</v>
      </c>
      <c r="H7" s="72">
        <v>78.510000000000005</v>
      </c>
      <c r="I7" s="72">
        <v>0</v>
      </c>
      <c r="J7" s="54"/>
      <c r="K7" s="55">
        <v>65</v>
      </c>
      <c r="L7" s="69"/>
      <c r="M7" s="56"/>
      <c r="N7" s="55">
        <v>70</v>
      </c>
      <c r="O7" s="69"/>
      <c r="P7" s="54"/>
      <c r="Q7" s="55">
        <v>90</v>
      </c>
      <c r="R7" s="69"/>
      <c r="S7" s="56"/>
      <c r="T7" s="55">
        <v>70</v>
      </c>
      <c r="U7" s="69"/>
      <c r="V7" s="54"/>
      <c r="W7" s="55">
        <v>85</v>
      </c>
      <c r="X7" s="69"/>
      <c r="Y7" s="56"/>
      <c r="Z7" s="55">
        <v>90</v>
      </c>
      <c r="AA7" s="69"/>
      <c r="AB7" s="57">
        <f t="shared" si="0"/>
        <v>540.55555555555554</v>
      </c>
      <c r="AC7" s="58">
        <f t="shared" si="0"/>
        <v>0</v>
      </c>
      <c r="AD7" s="59">
        <f t="shared" si="1"/>
        <v>540.55555555555554</v>
      </c>
      <c r="AE7" s="60">
        <f t="shared" si="2"/>
        <v>350.44777777777779</v>
      </c>
    </row>
    <row r="8" spans="1:31" x14ac:dyDescent="0.25">
      <c r="A8" s="67">
        <v>4</v>
      </c>
      <c r="B8" s="68" t="s">
        <v>271</v>
      </c>
      <c r="C8" s="67" t="s">
        <v>36</v>
      </c>
      <c r="D8" s="67">
        <v>69</v>
      </c>
      <c r="E8" s="68" t="s">
        <v>779</v>
      </c>
      <c r="F8" s="68" t="s">
        <v>274</v>
      </c>
      <c r="G8" s="72">
        <v>79.2</v>
      </c>
      <c r="H8" s="72">
        <v>77.099999999999994</v>
      </c>
      <c r="I8" s="72">
        <v>0</v>
      </c>
      <c r="J8" s="54"/>
      <c r="K8" s="55">
        <v>65</v>
      </c>
      <c r="L8" s="69"/>
      <c r="M8" s="56"/>
      <c r="N8" s="55">
        <v>20</v>
      </c>
      <c r="O8" s="69"/>
      <c r="P8" s="54"/>
      <c r="Q8" s="55">
        <v>75</v>
      </c>
      <c r="R8" s="69"/>
      <c r="S8" s="56"/>
      <c r="T8" s="55">
        <v>55</v>
      </c>
      <c r="U8" s="69"/>
      <c r="V8" s="54"/>
      <c r="W8" s="55">
        <v>80</v>
      </c>
      <c r="X8" s="69"/>
      <c r="Y8" s="56"/>
      <c r="Z8" s="55">
        <v>80</v>
      </c>
      <c r="AA8" s="69"/>
      <c r="AB8" s="57">
        <f t="shared" si="0"/>
        <v>416.11111111111109</v>
      </c>
      <c r="AC8" s="58">
        <f t="shared" si="0"/>
        <v>0</v>
      </c>
      <c r="AD8" s="59">
        <f t="shared" si="1"/>
        <v>416.11111111111109</v>
      </c>
      <c r="AE8" s="60">
        <f t="shared" si="2"/>
        <v>286.20555555555552</v>
      </c>
    </row>
    <row r="9" spans="1:31" x14ac:dyDescent="0.25">
      <c r="A9" s="67">
        <v>5</v>
      </c>
      <c r="B9" s="68" t="s">
        <v>271</v>
      </c>
      <c r="C9" s="67" t="s">
        <v>36</v>
      </c>
      <c r="D9" s="67">
        <v>71</v>
      </c>
      <c r="E9" s="68" t="s">
        <v>42</v>
      </c>
      <c r="F9" s="68" t="s">
        <v>93</v>
      </c>
      <c r="G9" s="72">
        <v>79.599999999999994</v>
      </c>
      <c r="H9" s="72">
        <v>81.89</v>
      </c>
      <c r="I9" s="72">
        <v>0</v>
      </c>
      <c r="J9" s="54"/>
      <c r="K9" s="55">
        <v>85</v>
      </c>
      <c r="L9" s="69"/>
      <c r="M9" s="56"/>
      <c r="N9" s="55">
        <v>35</v>
      </c>
      <c r="O9" s="69"/>
      <c r="P9" s="54"/>
      <c r="Q9" s="55">
        <v>80</v>
      </c>
      <c r="R9" s="69"/>
      <c r="S9" s="56"/>
      <c r="T9" s="55">
        <v>95</v>
      </c>
      <c r="U9" s="69"/>
      <c r="V9" s="54"/>
      <c r="W9" s="55">
        <v>85</v>
      </c>
      <c r="X9" s="69"/>
      <c r="Y9" s="56"/>
      <c r="Z9" s="55">
        <v>95</v>
      </c>
      <c r="AA9" s="69"/>
      <c r="AB9" s="57">
        <f t="shared" si="0"/>
        <v>525</v>
      </c>
      <c r="AC9" s="58">
        <f t="shared" si="0"/>
        <v>0</v>
      </c>
      <c r="AD9" s="59">
        <f t="shared" si="1"/>
        <v>525</v>
      </c>
      <c r="AE9" s="60">
        <f t="shared" si="2"/>
        <v>343.245</v>
      </c>
    </row>
    <row r="10" spans="1:31" x14ac:dyDescent="0.25">
      <c r="A10" s="67">
        <v>6</v>
      </c>
      <c r="B10" s="68" t="s">
        <v>271</v>
      </c>
      <c r="C10" s="67" t="s">
        <v>36</v>
      </c>
      <c r="D10" s="67">
        <v>74</v>
      </c>
      <c r="E10" s="68" t="s">
        <v>780</v>
      </c>
      <c r="F10" s="68" t="s">
        <v>274</v>
      </c>
      <c r="G10" s="72">
        <v>92</v>
      </c>
      <c r="H10" s="72">
        <v>88.5</v>
      </c>
      <c r="I10" s="72">
        <v>0</v>
      </c>
      <c r="J10" s="54"/>
      <c r="K10" s="55">
        <v>85</v>
      </c>
      <c r="L10" s="69"/>
      <c r="M10" s="56"/>
      <c r="N10" s="55">
        <v>80</v>
      </c>
      <c r="O10" s="69"/>
      <c r="P10" s="54"/>
      <c r="Q10" s="55">
        <v>85</v>
      </c>
      <c r="R10" s="69"/>
      <c r="S10" s="56"/>
      <c r="T10" s="55">
        <v>90</v>
      </c>
      <c r="U10" s="69"/>
      <c r="V10" s="54"/>
      <c r="W10" s="55">
        <v>85</v>
      </c>
      <c r="X10" s="69"/>
      <c r="Y10" s="56"/>
      <c r="Z10" s="55">
        <v>95</v>
      </c>
      <c r="AA10" s="69"/>
      <c r="AB10" s="57">
        <f t="shared" si="0"/>
        <v>598.88888888888891</v>
      </c>
      <c r="AC10" s="58">
        <f t="shared" si="0"/>
        <v>0</v>
      </c>
      <c r="AD10" s="59">
        <f t="shared" si="1"/>
        <v>598.88888888888891</v>
      </c>
      <c r="AE10" s="60">
        <f t="shared" si="2"/>
        <v>389.69444444444446</v>
      </c>
    </row>
    <row r="11" spans="1:31" x14ac:dyDescent="0.25">
      <c r="A11" s="67">
        <v>7</v>
      </c>
      <c r="B11" s="68" t="s">
        <v>271</v>
      </c>
      <c r="C11" s="67" t="s">
        <v>36</v>
      </c>
      <c r="D11" s="67">
        <v>81</v>
      </c>
      <c r="E11" s="68" t="s">
        <v>781</v>
      </c>
      <c r="F11" s="68" t="s">
        <v>782</v>
      </c>
      <c r="G11" s="72">
        <v>66.3</v>
      </c>
      <c r="H11" s="72">
        <v>66.599999999999994</v>
      </c>
      <c r="I11" s="72">
        <v>0</v>
      </c>
      <c r="J11" s="54"/>
      <c r="K11" s="55">
        <v>55</v>
      </c>
      <c r="L11" s="69"/>
      <c r="M11" s="56"/>
      <c r="N11" s="55">
        <v>20</v>
      </c>
      <c r="O11" s="69"/>
      <c r="P11" s="54"/>
      <c r="Q11" s="55">
        <v>40</v>
      </c>
      <c r="R11" s="69"/>
      <c r="S11" s="56"/>
      <c r="T11" s="55">
        <v>80</v>
      </c>
      <c r="U11" s="69"/>
      <c r="V11" s="54"/>
      <c r="W11" s="55">
        <v>85</v>
      </c>
      <c r="X11" s="69"/>
      <c r="Y11" s="56"/>
      <c r="Z11" s="55">
        <v>90</v>
      </c>
      <c r="AA11" s="69"/>
      <c r="AB11" s="57">
        <f t="shared" si="0"/>
        <v>377.22222222222223</v>
      </c>
      <c r="AC11" s="58">
        <f t="shared" si="0"/>
        <v>0</v>
      </c>
      <c r="AD11" s="59">
        <f t="shared" si="1"/>
        <v>377.22222222222223</v>
      </c>
      <c r="AE11" s="60">
        <f t="shared" si="2"/>
        <v>255.0611111111111</v>
      </c>
    </row>
    <row r="12" spans="1:31" x14ac:dyDescent="0.25">
      <c r="A12" s="67">
        <v>8</v>
      </c>
      <c r="B12" s="68" t="s">
        <v>271</v>
      </c>
      <c r="C12" s="67" t="s">
        <v>36</v>
      </c>
      <c r="D12" s="67">
        <v>85</v>
      </c>
      <c r="E12" s="68" t="s">
        <v>106</v>
      </c>
      <c r="F12" s="68" t="s">
        <v>93</v>
      </c>
      <c r="G12" s="72">
        <v>89.9</v>
      </c>
      <c r="H12" s="72">
        <v>86.2</v>
      </c>
      <c r="I12" s="72">
        <v>0</v>
      </c>
      <c r="J12" s="54"/>
      <c r="K12" s="55">
        <v>85</v>
      </c>
      <c r="L12" s="69"/>
      <c r="M12" s="56"/>
      <c r="N12" s="55">
        <v>85</v>
      </c>
      <c r="O12" s="69"/>
      <c r="P12" s="54"/>
      <c r="Q12" s="55">
        <v>100</v>
      </c>
      <c r="R12" s="69"/>
      <c r="S12" s="56"/>
      <c r="T12" s="55">
        <v>80</v>
      </c>
      <c r="U12" s="69"/>
      <c r="V12" s="54"/>
      <c r="W12" s="55">
        <v>70</v>
      </c>
      <c r="X12" s="69"/>
      <c r="Y12" s="56"/>
      <c r="Z12" s="55">
        <v>90</v>
      </c>
      <c r="AA12" s="69"/>
      <c r="AB12" s="57">
        <f t="shared" si="0"/>
        <v>606.66666666666674</v>
      </c>
      <c r="AC12" s="58">
        <f t="shared" si="0"/>
        <v>0</v>
      </c>
      <c r="AD12" s="59">
        <f t="shared" si="1"/>
        <v>606.66666666666674</v>
      </c>
      <c r="AE12" s="60">
        <f t="shared" si="2"/>
        <v>391.38333333333338</v>
      </c>
    </row>
    <row r="13" spans="1:31" x14ac:dyDescent="0.25">
      <c r="A13" s="67">
        <v>9</v>
      </c>
      <c r="B13" s="68" t="s">
        <v>271</v>
      </c>
      <c r="C13" s="67" t="s">
        <v>36</v>
      </c>
      <c r="D13" s="67">
        <v>86</v>
      </c>
      <c r="E13" s="68" t="s">
        <v>682</v>
      </c>
      <c r="F13" s="68" t="s">
        <v>93</v>
      </c>
      <c r="G13" s="72">
        <v>87.6</v>
      </c>
      <c r="H13" s="72">
        <v>87.57</v>
      </c>
      <c r="I13" s="72">
        <v>0</v>
      </c>
      <c r="J13" s="54"/>
      <c r="K13" s="55">
        <v>85</v>
      </c>
      <c r="L13" s="69"/>
      <c r="M13" s="56"/>
      <c r="N13" s="55">
        <v>65</v>
      </c>
      <c r="O13" s="69"/>
      <c r="P13" s="54"/>
      <c r="Q13" s="55">
        <v>95</v>
      </c>
      <c r="R13" s="69"/>
      <c r="S13" s="56"/>
      <c r="T13" s="55">
        <v>95</v>
      </c>
      <c r="U13" s="69"/>
      <c r="V13" s="54"/>
      <c r="W13" s="55">
        <v>85</v>
      </c>
      <c r="X13" s="69"/>
      <c r="Y13" s="56"/>
      <c r="Z13" s="55">
        <v>100</v>
      </c>
      <c r="AA13" s="69"/>
      <c r="AB13" s="57">
        <f t="shared" si="0"/>
        <v>598.88888888888891</v>
      </c>
      <c r="AC13" s="58">
        <f t="shared" si="0"/>
        <v>0</v>
      </c>
      <c r="AD13" s="59">
        <f t="shared" si="1"/>
        <v>598.88888888888891</v>
      </c>
      <c r="AE13" s="60">
        <f t="shared" si="2"/>
        <v>387.02944444444444</v>
      </c>
    </row>
    <row r="14" spans="1:31" x14ac:dyDescent="0.25">
      <c r="A14" s="67">
        <v>10</v>
      </c>
      <c r="B14" s="68" t="s">
        <v>271</v>
      </c>
      <c r="C14" s="67" t="s">
        <v>36</v>
      </c>
      <c r="D14" s="67">
        <v>88</v>
      </c>
      <c r="E14" s="68" t="s">
        <v>783</v>
      </c>
      <c r="F14" s="68" t="s">
        <v>784</v>
      </c>
      <c r="G14" s="72">
        <v>70.3</v>
      </c>
      <c r="H14" s="72">
        <v>69.3</v>
      </c>
      <c r="I14" s="72">
        <v>0</v>
      </c>
      <c r="J14" s="54"/>
      <c r="K14" s="55">
        <v>70</v>
      </c>
      <c r="L14" s="69"/>
      <c r="M14" s="56"/>
      <c r="N14" s="55">
        <v>40</v>
      </c>
      <c r="O14" s="69"/>
      <c r="P14" s="54"/>
      <c r="Q14" s="55">
        <v>65</v>
      </c>
      <c r="R14" s="69"/>
      <c r="S14" s="56"/>
      <c r="T14" s="55">
        <v>80</v>
      </c>
      <c r="U14" s="69"/>
      <c r="V14" s="54"/>
      <c r="W14" s="55">
        <v>50</v>
      </c>
      <c r="X14" s="69"/>
      <c r="Y14" s="56"/>
      <c r="Z14" s="55">
        <v>85</v>
      </c>
      <c r="AA14" s="69"/>
      <c r="AB14" s="57">
        <f t="shared" si="0"/>
        <v>439.44444444444446</v>
      </c>
      <c r="AC14" s="58">
        <f t="shared" si="0"/>
        <v>0</v>
      </c>
      <c r="AD14" s="59">
        <f t="shared" si="1"/>
        <v>439.44444444444446</v>
      </c>
      <c r="AE14" s="60">
        <f t="shared" si="2"/>
        <v>289.52222222222224</v>
      </c>
    </row>
    <row r="15" spans="1:31" x14ac:dyDescent="0.25">
      <c r="A15" s="67">
        <v>11</v>
      </c>
      <c r="B15" s="68" t="s">
        <v>271</v>
      </c>
      <c r="C15" s="67" t="s">
        <v>36</v>
      </c>
      <c r="D15" s="67">
        <v>95</v>
      </c>
      <c r="E15" s="68" t="s">
        <v>785</v>
      </c>
      <c r="F15" s="68" t="s">
        <v>786</v>
      </c>
      <c r="G15" s="72">
        <v>94.45</v>
      </c>
      <c r="H15" s="72">
        <v>95.04</v>
      </c>
      <c r="I15" s="72">
        <v>0</v>
      </c>
      <c r="J15" s="54"/>
      <c r="K15" s="55">
        <v>75</v>
      </c>
      <c r="L15" s="69"/>
      <c r="M15" s="56"/>
      <c r="N15" s="55">
        <v>80</v>
      </c>
      <c r="O15" s="69"/>
      <c r="P15" s="54"/>
      <c r="Q15" s="55">
        <v>100</v>
      </c>
      <c r="R15" s="69"/>
      <c r="S15" s="56"/>
      <c r="T15" s="55">
        <v>90</v>
      </c>
      <c r="U15" s="69"/>
      <c r="V15" s="54"/>
      <c r="W15" s="55">
        <v>90</v>
      </c>
      <c r="X15" s="69"/>
      <c r="Y15" s="56"/>
      <c r="Z15" s="55">
        <v>95</v>
      </c>
      <c r="AA15" s="69"/>
      <c r="AB15" s="57">
        <f t="shared" si="0"/>
        <v>610.55555555555554</v>
      </c>
      <c r="AC15" s="58">
        <f t="shared" si="0"/>
        <v>0</v>
      </c>
      <c r="AD15" s="59">
        <f t="shared" si="1"/>
        <v>610.55555555555554</v>
      </c>
      <c r="AE15" s="60">
        <f t="shared" si="2"/>
        <v>400.02277777777778</v>
      </c>
    </row>
    <row r="16" spans="1:31" x14ac:dyDescent="0.25">
      <c r="A16" s="67">
        <v>12</v>
      </c>
      <c r="B16" s="68" t="s">
        <v>271</v>
      </c>
      <c r="C16" s="67" t="s">
        <v>36</v>
      </c>
      <c r="D16" s="67">
        <v>114</v>
      </c>
      <c r="E16" s="68" t="s">
        <v>195</v>
      </c>
      <c r="F16" s="68" t="s">
        <v>77</v>
      </c>
      <c r="G16" s="72">
        <v>70.69</v>
      </c>
      <c r="H16" s="72">
        <v>71.63</v>
      </c>
      <c r="I16" s="72">
        <v>0</v>
      </c>
      <c r="J16" s="54"/>
      <c r="K16" s="55">
        <v>65</v>
      </c>
      <c r="L16" s="69"/>
      <c r="M16" s="56"/>
      <c r="N16" s="55">
        <v>35</v>
      </c>
      <c r="O16" s="69"/>
      <c r="P16" s="54"/>
      <c r="Q16" s="55">
        <v>65</v>
      </c>
      <c r="R16" s="69"/>
      <c r="S16" s="56"/>
      <c r="T16" s="55">
        <v>60</v>
      </c>
      <c r="U16" s="69"/>
      <c r="V16" s="54"/>
      <c r="W16" s="55">
        <v>55</v>
      </c>
      <c r="X16" s="69"/>
      <c r="Y16" s="56"/>
      <c r="Z16" s="55">
        <v>85</v>
      </c>
      <c r="AA16" s="69"/>
      <c r="AB16" s="57">
        <f t="shared" si="0"/>
        <v>412.22222222222223</v>
      </c>
      <c r="AC16" s="58">
        <f t="shared" si="0"/>
        <v>0</v>
      </c>
      <c r="AD16" s="59">
        <f t="shared" si="1"/>
        <v>412.22222222222223</v>
      </c>
      <c r="AE16" s="60">
        <f t="shared" si="2"/>
        <v>277.27111111111111</v>
      </c>
    </row>
    <row r="17" spans="1:31" x14ac:dyDescent="0.25">
      <c r="A17" s="67">
        <v>13</v>
      </c>
      <c r="B17" s="68" t="s">
        <v>271</v>
      </c>
      <c r="C17" s="67" t="s">
        <v>36</v>
      </c>
      <c r="D17" s="67">
        <v>117</v>
      </c>
      <c r="E17" s="68" t="s">
        <v>509</v>
      </c>
      <c r="F17" s="68" t="s">
        <v>272</v>
      </c>
      <c r="G17" s="72">
        <v>71</v>
      </c>
      <c r="H17" s="72">
        <v>71.7</v>
      </c>
      <c r="I17" s="72">
        <v>0</v>
      </c>
      <c r="J17" s="54"/>
      <c r="K17" s="55">
        <v>55</v>
      </c>
      <c r="L17" s="69"/>
      <c r="M17" s="56"/>
      <c r="N17" s="55">
        <v>25</v>
      </c>
      <c r="O17" s="69"/>
      <c r="P17" s="54"/>
      <c r="Q17" s="55">
        <v>70</v>
      </c>
      <c r="R17" s="69"/>
      <c r="S17" s="56"/>
      <c r="T17" s="55">
        <v>80</v>
      </c>
      <c r="U17" s="69"/>
      <c r="V17" s="54"/>
      <c r="W17" s="55">
        <v>70</v>
      </c>
      <c r="X17" s="69"/>
      <c r="Y17" s="56"/>
      <c r="Z17" s="55">
        <v>100</v>
      </c>
      <c r="AA17" s="69"/>
      <c r="AB17" s="57">
        <f t="shared" si="0"/>
        <v>427.77777777777783</v>
      </c>
      <c r="AC17" s="58">
        <f t="shared" si="0"/>
        <v>0</v>
      </c>
      <c r="AD17" s="59">
        <f t="shared" si="1"/>
        <v>427.77777777777783</v>
      </c>
      <c r="AE17" s="60">
        <f t="shared" si="2"/>
        <v>285.23888888888894</v>
      </c>
    </row>
    <row r="18" spans="1:31" x14ac:dyDescent="0.25">
      <c r="A18" s="67">
        <v>14</v>
      </c>
      <c r="B18" s="68" t="s">
        <v>271</v>
      </c>
      <c r="C18" s="67" t="s">
        <v>36</v>
      </c>
      <c r="D18" s="67">
        <v>149</v>
      </c>
      <c r="E18" s="68" t="s">
        <v>787</v>
      </c>
      <c r="F18" s="68" t="s">
        <v>93</v>
      </c>
      <c r="G18" s="72">
        <v>68.400000000000006</v>
      </c>
      <c r="H18" s="72">
        <v>66.31</v>
      </c>
      <c r="I18" s="72">
        <v>0</v>
      </c>
      <c r="J18" s="54"/>
      <c r="K18" s="55">
        <v>65</v>
      </c>
      <c r="L18" s="69"/>
      <c r="M18" s="56"/>
      <c r="N18" s="55">
        <v>55</v>
      </c>
      <c r="O18" s="69"/>
      <c r="P18" s="54"/>
      <c r="Q18" s="55">
        <v>65</v>
      </c>
      <c r="R18" s="69"/>
      <c r="S18" s="56"/>
      <c r="T18" s="55">
        <v>85</v>
      </c>
      <c r="U18" s="69"/>
      <c r="V18" s="54"/>
      <c r="W18" s="55">
        <v>40</v>
      </c>
      <c r="X18" s="69"/>
      <c r="Y18" s="56"/>
      <c r="Z18" s="55">
        <v>95</v>
      </c>
      <c r="AA18" s="69"/>
      <c r="AB18" s="57">
        <f t="shared" si="0"/>
        <v>458.88888888888891</v>
      </c>
      <c r="AC18" s="58">
        <f t="shared" si="0"/>
        <v>0</v>
      </c>
      <c r="AD18" s="59">
        <f t="shared" si="1"/>
        <v>458.88888888888891</v>
      </c>
      <c r="AE18" s="60">
        <f t="shared" si="2"/>
        <v>296.79944444444448</v>
      </c>
    </row>
    <row r="19" spans="1:31" x14ac:dyDescent="0.25">
      <c r="A19" s="67">
        <v>15</v>
      </c>
      <c r="B19" s="68"/>
      <c r="C19" s="67"/>
      <c r="D19" s="67"/>
      <c r="E19" s="68"/>
      <c r="F19" s="68"/>
      <c r="G19" s="72"/>
      <c r="H19" s="72"/>
      <c r="I19" s="72"/>
      <c r="J19" s="54"/>
      <c r="K19" s="55"/>
      <c r="L19" s="69"/>
      <c r="M19" s="56"/>
      <c r="N19" s="55"/>
      <c r="O19" s="69"/>
      <c r="P19" s="54"/>
      <c r="Q19" s="55"/>
      <c r="R19" s="69"/>
      <c r="S19" s="56"/>
      <c r="T19" s="55"/>
      <c r="U19" s="69"/>
      <c r="V19" s="54"/>
      <c r="W19" s="55"/>
      <c r="X19" s="69"/>
      <c r="Y19" s="56"/>
      <c r="Z19" s="55"/>
      <c r="AA19" s="69"/>
      <c r="AB19" s="57">
        <f t="shared" si="0"/>
        <v>0</v>
      </c>
      <c r="AC19" s="58">
        <f t="shared" si="0"/>
        <v>0</v>
      </c>
      <c r="AD19" s="59">
        <f t="shared" si="1"/>
        <v>0</v>
      </c>
      <c r="AE19" s="60">
        <f t="shared" si="2"/>
        <v>0</v>
      </c>
    </row>
    <row r="20" spans="1:31" x14ac:dyDescent="0.25">
      <c r="A20" s="67">
        <v>16</v>
      </c>
      <c r="B20" s="68"/>
      <c r="C20" s="67"/>
      <c r="D20" s="67"/>
      <c r="E20" s="68"/>
      <c r="F20" s="68"/>
      <c r="G20" s="72"/>
      <c r="H20" s="72"/>
      <c r="I20" s="72"/>
      <c r="J20" s="54"/>
      <c r="K20" s="55"/>
      <c r="L20" s="69"/>
      <c r="M20" s="56"/>
      <c r="N20" s="55"/>
      <c r="O20" s="69"/>
      <c r="P20" s="54"/>
      <c r="Q20" s="55"/>
      <c r="R20" s="69"/>
      <c r="S20" s="56"/>
      <c r="T20" s="55"/>
      <c r="U20" s="69"/>
      <c r="V20" s="54"/>
      <c r="W20" s="55"/>
      <c r="X20" s="69"/>
      <c r="Y20" s="56"/>
      <c r="Z20" s="55"/>
      <c r="AA20" s="69"/>
      <c r="AB20" s="57">
        <f t="shared" si="0"/>
        <v>0</v>
      </c>
      <c r="AC20" s="58">
        <f t="shared" si="0"/>
        <v>0</v>
      </c>
      <c r="AD20" s="59">
        <f t="shared" si="1"/>
        <v>0</v>
      </c>
      <c r="AE20" s="60">
        <f t="shared" si="2"/>
        <v>0</v>
      </c>
    </row>
    <row r="21" spans="1:31" x14ac:dyDescent="0.25">
      <c r="A21" s="67">
        <v>17</v>
      </c>
      <c r="B21" s="68"/>
      <c r="C21" s="67"/>
      <c r="D21" s="67"/>
      <c r="E21" s="68"/>
      <c r="F21" s="68"/>
      <c r="G21" s="72"/>
      <c r="H21" s="72"/>
      <c r="I21" s="72"/>
      <c r="J21" s="54"/>
      <c r="K21" s="55"/>
      <c r="L21" s="69"/>
      <c r="M21" s="56"/>
      <c r="N21" s="55"/>
      <c r="O21" s="69"/>
      <c r="P21" s="54"/>
      <c r="Q21" s="55"/>
      <c r="R21" s="69"/>
      <c r="S21" s="56"/>
      <c r="T21" s="55"/>
      <c r="U21" s="69"/>
      <c r="V21" s="54"/>
      <c r="W21" s="55"/>
      <c r="X21" s="69"/>
      <c r="Y21" s="56"/>
      <c r="Z21" s="55"/>
      <c r="AA21" s="69"/>
      <c r="AB21" s="57">
        <f t="shared" si="0"/>
        <v>0</v>
      </c>
      <c r="AC21" s="58">
        <f t="shared" si="0"/>
        <v>0</v>
      </c>
      <c r="AD21" s="59">
        <f t="shared" si="1"/>
        <v>0</v>
      </c>
      <c r="AE21" s="60">
        <f t="shared" si="2"/>
        <v>0</v>
      </c>
    </row>
    <row r="22" spans="1:31" x14ac:dyDescent="0.25">
      <c r="A22" s="67">
        <v>18</v>
      </c>
      <c r="B22" s="68"/>
      <c r="C22" s="67"/>
      <c r="D22" s="67"/>
      <c r="E22" s="68"/>
      <c r="F22" s="68"/>
      <c r="G22" s="72"/>
      <c r="H22" s="72"/>
      <c r="I22" s="72"/>
      <c r="J22" s="54"/>
      <c r="K22" s="55"/>
      <c r="L22" s="69"/>
      <c r="M22" s="56"/>
      <c r="N22" s="55"/>
      <c r="O22" s="69"/>
      <c r="P22" s="54"/>
      <c r="Q22" s="55"/>
      <c r="R22" s="69"/>
      <c r="S22" s="56"/>
      <c r="T22" s="55"/>
      <c r="U22" s="69"/>
      <c r="V22" s="54"/>
      <c r="W22" s="55"/>
      <c r="X22" s="69"/>
      <c r="Y22" s="56"/>
      <c r="Z22" s="55"/>
      <c r="AA22" s="69"/>
      <c r="AB22" s="57">
        <f t="shared" si="0"/>
        <v>0</v>
      </c>
      <c r="AC22" s="58">
        <f t="shared" si="0"/>
        <v>0</v>
      </c>
      <c r="AD22" s="59">
        <f t="shared" si="1"/>
        <v>0</v>
      </c>
      <c r="AE22" s="60">
        <f t="shared" si="2"/>
        <v>0</v>
      </c>
    </row>
    <row r="23" spans="1:31" x14ac:dyDescent="0.25">
      <c r="A23" s="67">
        <v>19</v>
      </c>
      <c r="B23" s="68"/>
      <c r="C23" s="67"/>
      <c r="D23" s="67"/>
      <c r="E23" s="68"/>
      <c r="F23" s="68"/>
      <c r="G23" s="72"/>
      <c r="H23" s="72"/>
      <c r="I23" s="72"/>
      <c r="J23" s="54"/>
      <c r="K23" s="55"/>
      <c r="L23" s="69"/>
      <c r="M23" s="56"/>
      <c r="N23" s="55"/>
      <c r="O23" s="69"/>
      <c r="P23" s="54"/>
      <c r="Q23" s="55"/>
      <c r="R23" s="69"/>
      <c r="S23" s="56"/>
      <c r="T23" s="55"/>
      <c r="U23" s="69"/>
      <c r="V23" s="54"/>
      <c r="W23" s="55"/>
      <c r="X23" s="69"/>
      <c r="Y23" s="56"/>
      <c r="Z23" s="55"/>
      <c r="AA23" s="69"/>
      <c r="AB23" s="57">
        <f t="shared" si="0"/>
        <v>0</v>
      </c>
      <c r="AC23" s="58">
        <f t="shared" si="0"/>
        <v>0</v>
      </c>
      <c r="AD23" s="59">
        <f t="shared" si="1"/>
        <v>0</v>
      </c>
      <c r="AE23" s="60">
        <f t="shared" si="2"/>
        <v>0</v>
      </c>
    </row>
    <row r="24" spans="1:31" x14ac:dyDescent="0.25">
      <c r="A24" s="67">
        <v>20</v>
      </c>
      <c r="B24" s="68"/>
      <c r="C24" s="67"/>
      <c r="D24" s="67"/>
      <c r="E24" s="68"/>
      <c r="F24" s="68"/>
      <c r="G24" s="72"/>
      <c r="H24" s="72"/>
      <c r="I24" s="72"/>
      <c r="J24" s="54"/>
      <c r="K24" s="55"/>
      <c r="L24" s="69"/>
      <c r="M24" s="56"/>
      <c r="N24" s="55"/>
      <c r="O24" s="69"/>
      <c r="P24" s="54"/>
      <c r="Q24" s="55"/>
      <c r="R24" s="69"/>
      <c r="S24" s="56"/>
      <c r="T24" s="55"/>
      <c r="U24" s="69"/>
      <c r="V24" s="54"/>
      <c r="W24" s="55"/>
      <c r="X24" s="69"/>
      <c r="Y24" s="56"/>
      <c r="Z24" s="55"/>
      <c r="AA24" s="69"/>
      <c r="AB24" s="57">
        <f t="shared" si="0"/>
        <v>0</v>
      </c>
      <c r="AC24" s="58">
        <f t="shared" si="0"/>
        <v>0</v>
      </c>
      <c r="AD24" s="59">
        <f t="shared" si="1"/>
        <v>0</v>
      </c>
      <c r="AE24" s="60">
        <f t="shared" si="2"/>
        <v>0</v>
      </c>
    </row>
    <row r="25" spans="1:31" x14ac:dyDescent="0.25">
      <c r="A25" s="67">
        <v>21</v>
      </c>
      <c r="B25" s="68"/>
      <c r="C25" s="67"/>
      <c r="D25" s="67"/>
      <c r="E25" s="68"/>
      <c r="F25" s="68"/>
      <c r="G25" s="72"/>
      <c r="H25" s="72"/>
      <c r="I25" s="72"/>
      <c r="J25" s="54"/>
      <c r="K25" s="55"/>
      <c r="L25" s="69"/>
      <c r="M25" s="56"/>
      <c r="N25" s="55"/>
      <c r="O25" s="69"/>
      <c r="P25" s="54"/>
      <c r="Q25" s="55"/>
      <c r="R25" s="69"/>
      <c r="S25" s="56"/>
      <c r="T25" s="55"/>
      <c r="U25" s="69"/>
      <c r="V25" s="54"/>
      <c r="W25" s="55"/>
      <c r="X25" s="69"/>
      <c r="Y25" s="56"/>
      <c r="Z25" s="55"/>
      <c r="AA25" s="69"/>
      <c r="AB25" s="57">
        <f t="shared" si="0"/>
        <v>0</v>
      </c>
      <c r="AC25" s="58">
        <f t="shared" si="0"/>
        <v>0</v>
      </c>
      <c r="AD25" s="59">
        <f t="shared" si="1"/>
        <v>0</v>
      </c>
      <c r="AE25" s="60">
        <f t="shared" si="2"/>
        <v>0</v>
      </c>
    </row>
    <row r="26" spans="1:31" x14ac:dyDescent="0.25">
      <c r="A26" s="67">
        <v>22</v>
      </c>
      <c r="B26" s="68"/>
      <c r="C26" s="67"/>
      <c r="D26" s="67"/>
      <c r="E26" s="68"/>
      <c r="F26" s="68"/>
      <c r="G26" s="72"/>
      <c r="H26" s="72"/>
      <c r="I26" s="72"/>
      <c r="J26" s="54"/>
      <c r="K26" s="55"/>
      <c r="L26" s="69"/>
      <c r="M26" s="56"/>
      <c r="N26" s="55"/>
      <c r="O26" s="69"/>
      <c r="P26" s="54"/>
      <c r="Q26" s="55"/>
      <c r="R26" s="69"/>
      <c r="S26" s="56"/>
      <c r="T26" s="55"/>
      <c r="U26" s="69"/>
      <c r="V26" s="54"/>
      <c r="W26" s="55"/>
      <c r="X26" s="69"/>
      <c r="Y26" s="56"/>
      <c r="Z26" s="55"/>
      <c r="AA26" s="69"/>
      <c r="AB26" s="57">
        <f t="shared" si="0"/>
        <v>0</v>
      </c>
      <c r="AC26" s="58">
        <f t="shared" si="0"/>
        <v>0</v>
      </c>
      <c r="AD26" s="59">
        <f t="shared" si="1"/>
        <v>0</v>
      </c>
      <c r="AE26" s="60">
        <f t="shared" si="2"/>
        <v>0</v>
      </c>
    </row>
    <row r="27" spans="1:31" x14ac:dyDescent="0.25">
      <c r="A27" s="67">
        <v>23</v>
      </c>
      <c r="B27" s="68"/>
      <c r="C27" s="67"/>
      <c r="D27" s="67"/>
      <c r="E27" s="68"/>
      <c r="F27" s="68"/>
      <c r="G27" s="72"/>
      <c r="H27" s="72"/>
      <c r="I27" s="72"/>
      <c r="J27" s="54"/>
      <c r="K27" s="55"/>
      <c r="L27" s="69"/>
      <c r="M27" s="56"/>
      <c r="N27" s="55"/>
      <c r="O27" s="69"/>
      <c r="P27" s="54"/>
      <c r="Q27" s="55"/>
      <c r="R27" s="69"/>
      <c r="S27" s="56"/>
      <c r="T27" s="55"/>
      <c r="U27" s="69"/>
      <c r="V27" s="54"/>
      <c r="W27" s="55"/>
      <c r="X27" s="69"/>
      <c r="Y27" s="56"/>
      <c r="Z27" s="55"/>
      <c r="AA27" s="69"/>
      <c r="AB27" s="57">
        <f t="shared" si="0"/>
        <v>0</v>
      </c>
      <c r="AC27" s="58">
        <f t="shared" si="0"/>
        <v>0</v>
      </c>
      <c r="AD27" s="59">
        <f t="shared" si="1"/>
        <v>0</v>
      </c>
      <c r="AE27" s="60">
        <f t="shared" si="2"/>
        <v>0</v>
      </c>
    </row>
    <row r="28" spans="1:31" x14ac:dyDescent="0.25">
      <c r="A28" s="67">
        <v>24</v>
      </c>
      <c r="B28" s="68"/>
      <c r="C28" s="67"/>
      <c r="D28" s="67"/>
      <c r="E28" s="68"/>
      <c r="F28" s="68"/>
      <c r="G28" s="72"/>
      <c r="H28" s="72"/>
      <c r="I28" s="72"/>
      <c r="J28" s="54"/>
      <c r="K28" s="55"/>
      <c r="L28" s="69"/>
      <c r="M28" s="56"/>
      <c r="N28" s="55"/>
      <c r="O28" s="69"/>
      <c r="P28" s="54"/>
      <c r="Q28" s="55"/>
      <c r="R28" s="69"/>
      <c r="S28" s="56"/>
      <c r="T28" s="55"/>
      <c r="U28" s="69"/>
      <c r="V28" s="54"/>
      <c r="W28" s="55"/>
      <c r="X28" s="69"/>
      <c r="Y28" s="56"/>
      <c r="Z28" s="55"/>
      <c r="AA28" s="69"/>
      <c r="AB28" s="57">
        <f t="shared" si="0"/>
        <v>0</v>
      </c>
      <c r="AC28" s="58">
        <f t="shared" si="0"/>
        <v>0</v>
      </c>
      <c r="AD28" s="59">
        <f t="shared" si="1"/>
        <v>0</v>
      </c>
      <c r="AE28" s="60">
        <f t="shared" si="2"/>
        <v>0</v>
      </c>
    </row>
    <row r="29" spans="1:31" x14ac:dyDescent="0.25">
      <c r="A29" s="67">
        <v>25</v>
      </c>
      <c r="B29" s="68"/>
      <c r="C29" s="67"/>
      <c r="D29" s="67"/>
      <c r="E29" s="68"/>
      <c r="F29" s="68"/>
      <c r="G29" s="72"/>
      <c r="H29" s="72"/>
      <c r="I29" s="72"/>
      <c r="J29" s="54"/>
      <c r="K29" s="55"/>
      <c r="L29" s="69"/>
      <c r="M29" s="56"/>
      <c r="N29" s="55"/>
      <c r="O29" s="69"/>
      <c r="P29" s="54"/>
      <c r="Q29" s="55"/>
      <c r="R29" s="69"/>
      <c r="S29" s="56"/>
      <c r="T29" s="55"/>
      <c r="U29" s="69"/>
      <c r="V29" s="54"/>
      <c r="W29" s="55"/>
      <c r="X29" s="69"/>
      <c r="Y29" s="56"/>
      <c r="Z29" s="55"/>
      <c r="AA29" s="69"/>
      <c r="AB29" s="57">
        <f t="shared" si="0"/>
        <v>0</v>
      </c>
      <c r="AC29" s="58">
        <f t="shared" si="0"/>
        <v>0</v>
      </c>
      <c r="AD29" s="59">
        <f t="shared" si="1"/>
        <v>0</v>
      </c>
      <c r="AE29" s="60">
        <f t="shared" si="2"/>
        <v>0</v>
      </c>
    </row>
    <row r="30" spans="1:31" x14ac:dyDescent="0.25">
      <c r="A30" s="67">
        <v>26</v>
      </c>
      <c r="B30" s="68"/>
      <c r="C30" s="67"/>
      <c r="D30" s="67"/>
      <c r="E30" s="68"/>
      <c r="F30" s="68"/>
      <c r="G30" s="72"/>
      <c r="H30" s="72"/>
      <c r="I30" s="72"/>
      <c r="J30" s="54"/>
      <c r="K30" s="55"/>
      <c r="L30" s="69"/>
      <c r="M30" s="56"/>
      <c r="N30" s="55"/>
      <c r="O30" s="69"/>
      <c r="P30" s="54"/>
      <c r="Q30" s="55"/>
      <c r="R30" s="69"/>
      <c r="S30" s="56"/>
      <c r="T30" s="55"/>
      <c r="U30" s="69"/>
      <c r="V30" s="54"/>
      <c r="W30" s="55"/>
      <c r="X30" s="69"/>
      <c r="Y30" s="56"/>
      <c r="Z30" s="55"/>
      <c r="AA30" s="69"/>
      <c r="AB30" s="57">
        <f t="shared" si="0"/>
        <v>0</v>
      </c>
      <c r="AC30" s="58">
        <f t="shared" si="0"/>
        <v>0</v>
      </c>
      <c r="AD30" s="59">
        <f t="shared" si="1"/>
        <v>0</v>
      </c>
      <c r="AE30" s="60">
        <f t="shared" si="2"/>
        <v>0</v>
      </c>
    </row>
    <row r="31" spans="1:31" x14ac:dyDescent="0.25">
      <c r="A31" s="67">
        <v>27</v>
      </c>
      <c r="B31" s="68"/>
      <c r="C31" s="67"/>
      <c r="D31" s="67"/>
      <c r="E31" s="68"/>
      <c r="F31" s="68"/>
      <c r="G31" s="72"/>
      <c r="H31" s="72"/>
      <c r="I31" s="72"/>
      <c r="J31" s="54"/>
      <c r="K31" s="55"/>
      <c r="L31" s="69"/>
      <c r="M31" s="56"/>
      <c r="N31" s="55"/>
      <c r="O31" s="69"/>
      <c r="P31" s="54"/>
      <c r="Q31" s="55"/>
      <c r="R31" s="69"/>
      <c r="S31" s="56"/>
      <c r="T31" s="55"/>
      <c r="U31" s="69"/>
      <c r="V31" s="54"/>
      <c r="W31" s="55"/>
      <c r="X31" s="69"/>
      <c r="Y31" s="56"/>
      <c r="Z31" s="55"/>
      <c r="AA31" s="69"/>
      <c r="AB31" s="57">
        <f t="shared" si="0"/>
        <v>0</v>
      </c>
      <c r="AC31" s="58">
        <f t="shared" si="0"/>
        <v>0</v>
      </c>
      <c r="AD31" s="59">
        <f t="shared" si="1"/>
        <v>0</v>
      </c>
      <c r="AE31" s="60">
        <f t="shared" si="2"/>
        <v>0</v>
      </c>
    </row>
  </sheetData>
  <mergeCells count="28">
    <mergeCell ref="Z3:AA3"/>
    <mergeCell ref="A1:F1"/>
    <mergeCell ref="Q3:R3"/>
    <mergeCell ref="S3:S4"/>
    <mergeCell ref="T3:U3"/>
    <mergeCell ref="V3:V4"/>
    <mergeCell ref="W3:X3"/>
    <mergeCell ref="Y3:Y4"/>
    <mergeCell ref="G1:AE1"/>
    <mergeCell ref="V2:X2"/>
    <mergeCell ref="Y2:AA2"/>
    <mergeCell ref="AB2:AB4"/>
    <mergeCell ref="AC2:AC4"/>
    <mergeCell ref="AD2:AD4"/>
    <mergeCell ref="AE2:AE4"/>
    <mergeCell ref="A3:A4"/>
    <mergeCell ref="S2:U2"/>
    <mergeCell ref="P3:P4"/>
    <mergeCell ref="A2:F2"/>
    <mergeCell ref="G2:I3"/>
    <mergeCell ref="J2:L2"/>
    <mergeCell ref="M2:O2"/>
    <mergeCell ref="P2:R2"/>
    <mergeCell ref="B3:F3"/>
    <mergeCell ref="J3:J4"/>
    <mergeCell ref="K3:L3"/>
    <mergeCell ref="M3:M4"/>
    <mergeCell ref="N3:O3"/>
  </mergeCells>
  <hyperlinks>
    <hyperlink ref="A1:F1" location="ANASAYFA!A1" display="ANASAYFA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zoomScaleNormal="100" workbookViewId="0">
      <pane xSplit="6" ySplit="4" topLeftCell="G188" activePane="bottomRight" state="frozen"/>
      <selection pane="topRight" activeCell="F1" sqref="F1"/>
      <selection pane="bottomLeft" activeCell="A5" sqref="A5"/>
      <selection pane="bottomRight" activeCell="A2" sqref="A2:F2"/>
    </sheetView>
  </sheetViews>
  <sheetFormatPr defaultRowHeight="21" x14ac:dyDescent="0.35"/>
  <cols>
    <col min="1" max="1" width="9.140625" style="66"/>
    <col min="2" max="2" width="18.7109375" style="66" customWidth="1"/>
    <col min="3" max="3" width="13.140625" style="66" bestFit="1" customWidth="1"/>
    <col min="4" max="4" width="13.140625" style="66" customWidth="1"/>
    <col min="5" max="6" width="15.28515625" style="66" customWidth="1"/>
    <col min="7" max="9" width="7.5703125" style="25" bestFit="1" customWidth="1"/>
    <col min="10" max="10" width="20.7109375" style="62" customWidth="1"/>
    <col min="11" max="12" width="11.28515625" style="62" customWidth="1"/>
    <col min="13" max="13" width="20.7109375" style="62" customWidth="1"/>
    <col min="14" max="15" width="11.28515625" style="62" customWidth="1"/>
    <col min="16" max="16" width="20.7109375" style="62" customWidth="1"/>
    <col min="17" max="18" width="11.28515625" style="62" customWidth="1"/>
    <col min="19" max="19" width="22" style="62" customWidth="1"/>
    <col min="20" max="21" width="11.28515625" style="62" customWidth="1"/>
    <col min="22" max="22" width="20.7109375" style="62" customWidth="1"/>
    <col min="23" max="24" width="11.28515625" style="62" customWidth="1"/>
    <col min="25" max="25" width="20.7109375" style="62" customWidth="1"/>
    <col min="26" max="27" width="11.28515625" style="62" customWidth="1"/>
    <col min="28" max="28" width="22.28515625" style="63" customWidth="1"/>
    <col min="29" max="30" width="21.28515625" style="63" customWidth="1"/>
    <col min="31" max="31" width="19.140625" style="64" customWidth="1"/>
  </cols>
  <sheetData>
    <row r="1" spans="1:31" ht="75.75" customHeight="1" x14ac:dyDescent="0.25">
      <c r="A1" s="293" t="s">
        <v>289</v>
      </c>
      <c r="B1" s="293"/>
      <c r="C1" s="293"/>
      <c r="D1" s="293"/>
      <c r="E1" s="293"/>
      <c r="F1" s="294"/>
      <c r="G1" s="295" t="s">
        <v>24</v>
      </c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7"/>
    </row>
    <row r="2" spans="1:31" ht="34.5" customHeight="1" x14ac:dyDescent="0.25">
      <c r="A2" s="276"/>
      <c r="B2" s="276"/>
      <c r="C2" s="276"/>
      <c r="D2" s="276"/>
      <c r="E2" s="276"/>
      <c r="F2" s="276"/>
      <c r="G2" s="277" t="s">
        <v>17</v>
      </c>
      <c r="H2" s="278"/>
      <c r="I2" s="279"/>
      <c r="J2" s="283" t="s">
        <v>2</v>
      </c>
      <c r="K2" s="284"/>
      <c r="L2" s="285"/>
      <c r="M2" s="271" t="s">
        <v>3</v>
      </c>
      <c r="N2" s="272"/>
      <c r="O2" s="273"/>
      <c r="P2" s="283" t="s">
        <v>10</v>
      </c>
      <c r="Q2" s="284"/>
      <c r="R2" s="285"/>
      <c r="S2" s="271" t="s">
        <v>25</v>
      </c>
      <c r="T2" s="272"/>
      <c r="U2" s="273"/>
      <c r="V2" s="283" t="s">
        <v>4</v>
      </c>
      <c r="W2" s="284"/>
      <c r="X2" s="285"/>
      <c r="Y2" s="271" t="s">
        <v>23</v>
      </c>
      <c r="Z2" s="272"/>
      <c r="AA2" s="273"/>
      <c r="AB2" s="298" t="s">
        <v>26</v>
      </c>
      <c r="AC2" s="301" t="s">
        <v>277</v>
      </c>
      <c r="AD2" s="304" t="s">
        <v>278</v>
      </c>
      <c r="AE2" s="307" t="s">
        <v>279</v>
      </c>
    </row>
    <row r="3" spans="1:31" ht="21" customHeight="1" x14ac:dyDescent="0.25">
      <c r="A3" s="286" t="s">
        <v>5</v>
      </c>
      <c r="B3" s="286" t="s">
        <v>1</v>
      </c>
      <c r="C3" s="286"/>
      <c r="D3" s="286"/>
      <c r="E3" s="286"/>
      <c r="F3" s="286"/>
      <c r="G3" s="280"/>
      <c r="H3" s="281"/>
      <c r="I3" s="282"/>
      <c r="J3" s="274" t="s">
        <v>27</v>
      </c>
      <c r="K3" s="287" t="s">
        <v>28</v>
      </c>
      <c r="L3" s="288"/>
      <c r="M3" s="289" t="s">
        <v>27</v>
      </c>
      <c r="N3" s="291" t="s">
        <v>28</v>
      </c>
      <c r="O3" s="292"/>
      <c r="P3" s="274" t="s">
        <v>27</v>
      </c>
      <c r="Q3" s="287" t="s">
        <v>28</v>
      </c>
      <c r="R3" s="288"/>
      <c r="S3" s="289" t="s">
        <v>27</v>
      </c>
      <c r="T3" s="291" t="s">
        <v>28</v>
      </c>
      <c r="U3" s="292"/>
      <c r="V3" s="274" t="s">
        <v>27</v>
      </c>
      <c r="W3" s="287" t="s">
        <v>28</v>
      </c>
      <c r="X3" s="288"/>
      <c r="Y3" s="289" t="s">
        <v>27</v>
      </c>
      <c r="Z3" s="291" t="s">
        <v>28</v>
      </c>
      <c r="AA3" s="292"/>
      <c r="AB3" s="299"/>
      <c r="AC3" s="302"/>
      <c r="AD3" s="305"/>
      <c r="AE3" s="308"/>
    </row>
    <row r="4" spans="1:31" ht="31.5" x14ac:dyDescent="0.25">
      <c r="A4" s="286"/>
      <c r="B4" s="70" t="s">
        <v>0</v>
      </c>
      <c r="C4" s="70" t="s">
        <v>13</v>
      </c>
      <c r="D4" s="171"/>
      <c r="E4" s="70" t="s">
        <v>11</v>
      </c>
      <c r="F4" s="70" t="s">
        <v>12</v>
      </c>
      <c r="G4" s="65" t="s">
        <v>14</v>
      </c>
      <c r="H4" s="65" t="s">
        <v>15</v>
      </c>
      <c r="I4" s="65" t="s">
        <v>16</v>
      </c>
      <c r="J4" s="275"/>
      <c r="K4" s="51" t="s">
        <v>29</v>
      </c>
      <c r="L4" s="52" t="s">
        <v>30</v>
      </c>
      <c r="M4" s="290"/>
      <c r="N4" s="53" t="s">
        <v>29</v>
      </c>
      <c r="O4" s="53" t="s">
        <v>30</v>
      </c>
      <c r="P4" s="275"/>
      <c r="Q4" s="52" t="s">
        <v>29</v>
      </c>
      <c r="R4" s="52" t="s">
        <v>30</v>
      </c>
      <c r="S4" s="290"/>
      <c r="T4" s="53" t="s">
        <v>29</v>
      </c>
      <c r="U4" s="53" t="s">
        <v>30</v>
      </c>
      <c r="V4" s="275"/>
      <c r="W4" s="52" t="s">
        <v>29</v>
      </c>
      <c r="X4" s="52" t="s">
        <v>30</v>
      </c>
      <c r="Y4" s="290"/>
      <c r="Z4" s="53" t="s">
        <v>29</v>
      </c>
      <c r="AA4" s="53" t="s">
        <v>30</v>
      </c>
      <c r="AB4" s="300"/>
      <c r="AC4" s="303"/>
      <c r="AD4" s="306"/>
      <c r="AE4" s="309"/>
    </row>
    <row r="5" spans="1:31" x14ac:dyDescent="0.25">
      <c r="A5" s="67">
        <v>1</v>
      </c>
      <c r="B5" s="68" t="s">
        <v>376</v>
      </c>
      <c r="C5" s="67" t="s">
        <v>36</v>
      </c>
      <c r="D5" s="67">
        <v>38</v>
      </c>
      <c r="E5" s="68" t="s">
        <v>594</v>
      </c>
      <c r="F5" s="68" t="s">
        <v>455</v>
      </c>
      <c r="G5" s="72">
        <v>53.39</v>
      </c>
      <c r="H5" s="72">
        <v>52.48</v>
      </c>
      <c r="I5" s="72">
        <v>0</v>
      </c>
      <c r="J5" s="54"/>
      <c r="K5" s="55">
        <v>40</v>
      </c>
      <c r="L5" s="69"/>
      <c r="M5" s="56"/>
      <c r="N5" s="55">
        <v>40</v>
      </c>
      <c r="O5" s="69"/>
      <c r="P5" s="54"/>
      <c r="Q5" s="55">
        <v>25</v>
      </c>
      <c r="R5" s="69"/>
      <c r="S5" s="56"/>
      <c r="T5" s="55">
        <v>25</v>
      </c>
      <c r="U5" s="69"/>
      <c r="V5" s="54"/>
      <c r="W5" s="54">
        <v>20</v>
      </c>
      <c r="X5" s="54"/>
      <c r="Y5" s="56"/>
      <c r="Z5" s="55">
        <v>20</v>
      </c>
      <c r="AA5" s="69"/>
      <c r="AB5" s="57">
        <f>(((K5*4)+(N5*4)+(Q5*4)+(T5*2)+(Z5*2))/16)/100*700</f>
        <v>223.12499999999997</v>
      </c>
      <c r="AC5" s="58">
        <f>(((L5*4)+(O5*4)+(R5*4)+(U5*2)+(AA5*2))/16)/100*700</f>
        <v>0</v>
      </c>
      <c r="AD5" s="59">
        <f t="shared" ref="AD5" si="0">IF(AC5=0,AB5,(AB5+AC5)/2)</f>
        <v>223.12499999999997</v>
      </c>
      <c r="AE5" s="60">
        <f t="shared" ref="AE5" si="1">(G5+H5+I5+AD5)/2</f>
        <v>164.4975</v>
      </c>
    </row>
    <row r="6" spans="1:31" x14ac:dyDescent="0.25">
      <c r="A6" s="67"/>
      <c r="B6" s="68" t="s">
        <v>376</v>
      </c>
      <c r="C6" s="67" t="s">
        <v>36</v>
      </c>
      <c r="D6" s="67">
        <v>1</v>
      </c>
      <c r="E6" s="68" t="s">
        <v>595</v>
      </c>
      <c r="F6" s="68" t="s">
        <v>117</v>
      </c>
      <c r="G6" s="72">
        <v>86.87</v>
      </c>
      <c r="H6" s="72">
        <v>91.19</v>
      </c>
      <c r="I6" s="72">
        <v>0</v>
      </c>
      <c r="J6" s="54"/>
      <c r="K6" s="55">
        <v>85</v>
      </c>
      <c r="L6" s="69"/>
      <c r="M6" s="56"/>
      <c r="N6" s="55">
        <v>70</v>
      </c>
      <c r="O6" s="69"/>
      <c r="P6" s="54"/>
      <c r="Q6" s="55">
        <v>90</v>
      </c>
      <c r="R6" s="69"/>
      <c r="S6" s="56"/>
      <c r="T6" s="55">
        <v>95</v>
      </c>
      <c r="U6" s="69"/>
      <c r="V6" s="54"/>
      <c r="W6" s="54">
        <v>80</v>
      </c>
      <c r="X6" s="54"/>
      <c r="Y6" s="56"/>
      <c r="Z6" s="55">
        <v>100</v>
      </c>
      <c r="AA6" s="69"/>
      <c r="AB6" s="57">
        <f t="shared" ref="AB6:AB23" si="2">(((K6*4)+(N6*4)+(Q6*4)+(T6*2)+(Z6*2))/16)/100*700</f>
        <v>599.375</v>
      </c>
      <c r="AC6" s="58">
        <f t="shared" ref="AC6:AC23" si="3">(((L6*4)+(O6*4)+(R6*4)+(U6*2)+(AA6*2))/16)/100*700</f>
        <v>0</v>
      </c>
      <c r="AD6" s="59">
        <f t="shared" ref="AD6:AD23" si="4">IF(AC6=0,AB6,(AB6+AC6)/2)</f>
        <v>599.375</v>
      </c>
      <c r="AE6" s="60">
        <f t="shared" ref="AE6:AE23" si="5">(G6+H6+I6+AD6)/2</f>
        <v>388.71749999999997</v>
      </c>
    </row>
    <row r="7" spans="1:31" x14ac:dyDescent="0.25">
      <c r="A7" s="67"/>
      <c r="B7" s="68" t="s">
        <v>376</v>
      </c>
      <c r="C7" s="67" t="s">
        <v>36</v>
      </c>
      <c r="D7" s="67">
        <v>2</v>
      </c>
      <c r="E7" s="68" t="s">
        <v>240</v>
      </c>
      <c r="F7" s="68" t="s">
        <v>596</v>
      </c>
      <c r="G7" s="72">
        <v>78.75</v>
      </c>
      <c r="H7" s="72">
        <v>84.51</v>
      </c>
      <c r="I7" s="72">
        <v>0</v>
      </c>
      <c r="J7" s="54"/>
      <c r="K7" s="55">
        <v>80</v>
      </c>
      <c r="L7" s="69"/>
      <c r="M7" s="56"/>
      <c r="N7" s="55">
        <v>40</v>
      </c>
      <c r="O7" s="69"/>
      <c r="P7" s="54"/>
      <c r="Q7" s="55">
        <v>90</v>
      </c>
      <c r="R7" s="69"/>
      <c r="S7" s="56"/>
      <c r="T7" s="55">
        <v>85</v>
      </c>
      <c r="U7" s="69"/>
      <c r="V7" s="54"/>
      <c r="W7" s="54">
        <v>80</v>
      </c>
      <c r="X7" s="54"/>
      <c r="Y7" s="56"/>
      <c r="Z7" s="55">
        <v>100</v>
      </c>
      <c r="AA7" s="69"/>
      <c r="AB7" s="57">
        <f t="shared" si="2"/>
        <v>529.375</v>
      </c>
      <c r="AC7" s="58">
        <f t="shared" si="3"/>
        <v>0</v>
      </c>
      <c r="AD7" s="59">
        <f t="shared" si="4"/>
        <v>529.375</v>
      </c>
      <c r="AE7" s="60">
        <f t="shared" si="5"/>
        <v>346.3175</v>
      </c>
    </row>
    <row r="8" spans="1:31" x14ac:dyDescent="0.25">
      <c r="A8" s="67"/>
      <c r="B8" s="68" t="s">
        <v>376</v>
      </c>
      <c r="C8" s="67" t="s">
        <v>36</v>
      </c>
      <c r="D8" s="67">
        <v>18</v>
      </c>
      <c r="E8" s="68" t="s">
        <v>129</v>
      </c>
      <c r="F8" s="68" t="s">
        <v>597</v>
      </c>
      <c r="G8" s="72">
        <v>54.85</v>
      </c>
      <c r="H8" s="72">
        <v>71.099999999999994</v>
      </c>
      <c r="I8" s="72">
        <v>0</v>
      </c>
      <c r="J8" s="54"/>
      <c r="K8" s="55">
        <v>65</v>
      </c>
      <c r="L8" s="69"/>
      <c r="M8" s="56"/>
      <c r="N8" s="55">
        <v>20</v>
      </c>
      <c r="O8" s="69"/>
      <c r="P8" s="54"/>
      <c r="Q8" s="55">
        <v>55</v>
      </c>
      <c r="R8" s="69"/>
      <c r="S8" s="56"/>
      <c r="T8" s="55">
        <v>80</v>
      </c>
      <c r="U8" s="69"/>
      <c r="V8" s="54"/>
      <c r="W8" s="54">
        <v>50</v>
      </c>
      <c r="X8" s="54"/>
      <c r="Y8" s="56"/>
      <c r="Z8" s="55">
        <v>100</v>
      </c>
      <c r="AA8" s="69"/>
      <c r="AB8" s="57">
        <f t="shared" si="2"/>
        <v>402.49999999999994</v>
      </c>
      <c r="AC8" s="58">
        <f t="shared" si="3"/>
        <v>0</v>
      </c>
      <c r="AD8" s="59">
        <f t="shared" si="4"/>
        <v>402.49999999999994</v>
      </c>
      <c r="AE8" s="60">
        <f t="shared" si="5"/>
        <v>264.22499999999997</v>
      </c>
    </row>
    <row r="9" spans="1:31" x14ac:dyDescent="0.25">
      <c r="A9" s="67"/>
      <c r="B9" s="68" t="s">
        <v>376</v>
      </c>
      <c r="C9" s="67" t="s">
        <v>36</v>
      </c>
      <c r="D9" s="67">
        <v>56</v>
      </c>
      <c r="E9" s="68" t="s">
        <v>598</v>
      </c>
      <c r="F9" s="68" t="s">
        <v>47</v>
      </c>
      <c r="G9" s="72">
        <v>55.79</v>
      </c>
      <c r="H9" s="72">
        <v>64.2</v>
      </c>
      <c r="I9" s="72">
        <v>0</v>
      </c>
      <c r="J9" s="54"/>
      <c r="K9" s="55">
        <v>60</v>
      </c>
      <c r="L9" s="69"/>
      <c r="M9" s="56"/>
      <c r="N9" s="55">
        <v>25</v>
      </c>
      <c r="O9" s="69"/>
      <c r="P9" s="54"/>
      <c r="Q9" s="55">
        <v>40</v>
      </c>
      <c r="R9" s="69"/>
      <c r="S9" s="56"/>
      <c r="T9" s="55">
        <v>40</v>
      </c>
      <c r="U9" s="69"/>
      <c r="V9" s="54"/>
      <c r="W9" s="54">
        <v>55</v>
      </c>
      <c r="X9" s="54"/>
      <c r="Y9" s="56"/>
      <c r="Z9" s="55">
        <v>65</v>
      </c>
      <c r="AA9" s="69"/>
      <c r="AB9" s="57">
        <f t="shared" si="2"/>
        <v>310.625</v>
      </c>
      <c r="AC9" s="58">
        <f t="shared" si="3"/>
        <v>0</v>
      </c>
      <c r="AD9" s="59">
        <f t="shared" si="4"/>
        <v>310.625</v>
      </c>
      <c r="AE9" s="60">
        <f t="shared" si="5"/>
        <v>215.3075</v>
      </c>
    </row>
    <row r="10" spans="1:31" x14ac:dyDescent="0.25">
      <c r="A10" s="67"/>
      <c r="B10" s="68" t="s">
        <v>376</v>
      </c>
      <c r="C10" s="67" t="s">
        <v>36</v>
      </c>
      <c r="D10" s="67">
        <v>5</v>
      </c>
      <c r="E10" s="68" t="s">
        <v>599</v>
      </c>
      <c r="F10" s="68" t="s">
        <v>176</v>
      </c>
      <c r="G10" s="72">
        <v>89.35</v>
      </c>
      <c r="H10" s="72">
        <v>85.17</v>
      </c>
      <c r="I10" s="72">
        <v>0</v>
      </c>
      <c r="J10" s="54"/>
      <c r="K10" s="55">
        <v>25</v>
      </c>
      <c r="L10" s="69"/>
      <c r="M10" s="56"/>
      <c r="N10" s="55">
        <v>35</v>
      </c>
      <c r="O10" s="69"/>
      <c r="P10" s="54"/>
      <c r="Q10" s="55">
        <v>95</v>
      </c>
      <c r="R10" s="69"/>
      <c r="S10" s="56"/>
      <c r="T10" s="55">
        <v>85</v>
      </c>
      <c r="U10" s="69"/>
      <c r="V10" s="54"/>
      <c r="W10" s="54">
        <v>65</v>
      </c>
      <c r="X10" s="54"/>
      <c r="Y10" s="56"/>
      <c r="Z10" s="55">
        <v>100</v>
      </c>
      <c r="AA10" s="69"/>
      <c r="AB10" s="57">
        <f t="shared" si="2"/>
        <v>433.125</v>
      </c>
      <c r="AC10" s="58">
        <f t="shared" si="3"/>
        <v>0</v>
      </c>
      <c r="AD10" s="59">
        <f t="shared" si="4"/>
        <v>433.125</v>
      </c>
      <c r="AE10" s="60">
        <f t="shared" si="5"/>
        <v>303.82249999999999</v>
      </c>
    </row>
    <row r="11" spans="1:31" x14ac:dyDescent="0.25">
      <c r="A11" s="67"/>
      <c r="B11" s="68" t="s">
        <v>376</v>
      </c>
      <c r="C11" s="67" t="s">
        <v>36</v>
      </c>
      <c r="D11" s="67">
        <v>6</v>
      </c>
      <c r="E11" s="68" t="s">
        <v>73</v>
      </c>
      <c r="F11" s="68" t="s">
        <v>600</v>
      </c>
      <c r="G11" s="72">
        <v>66.11</v>
      </c>
      <c r="H11" s="72">
        <v>62.44</v>
      </c>
      <c r="I11" s="72">
        <v>0</v>
      </c>
      <c r="J11" s="54"/>
      <c r="K11" s="55">
        <v>50</v>
      </c>
      <c r="L11" s="69"/>
      <c r="M11" s="56"/>
      <c r="N11" s="55">
        <v>20</v>
      </c>
      <c r="O11" s="69"/>
      <c r="P11" s="54"/>
      <c r="Q11" s="55">
        <v>55</v>
      </c>
      <c r="R11" s="69"/>
      <c r="S11" s="56"/>
      <c r="T11" s="55">
        <v>45</v>
      </c>
      <c r="U11" s="69"/>
      <c r="V11" s="54"/>
      <c r="W11" s="54">
        <v>30</v>
      </c>
      <c r="X11" s="54"/>
      <c r="Y11" s="56"/>
      <c r="Z11" s="55">
        <v>85</v>
      </c>
      <c r="AA11" s="69"/>
      <c r="AB11" s="57">
        <f t="shared" si="2"/>
        <v>332.5</v>
      </c>
      <c r="AC11" s="58">
        <f t="shared" si="3"/>
        <v>0</v>
      </c>
      <c r="AD11" s="59">
        <f t="shared" si="4"/>
        <v>332.5</v>
      </c>
      <c r="AE11" s="60">
        <f t="shared" si="5"/>
        <v>230.52500000000001</v>
      </c>
    </row>
    <row r="12" spans="1:31" x14ac:dyDescent="0.25">
      <c r="A12" s="67"/>
      <c r="B12" s="68" t="s">
        <v>376</v>
      </c>
      <c r="C12" s="67" t="s">
        <v>36</v>
      </c>
      <c r="D12" s="67">
        <v>8</v>
      </c>
      <c r="E12" s="68" t="s">
        <v>142</v>
      </c>
      <c r="F12" s="68" t="s">
        <v>601</v>
      </c>
      <c r="G12" s="72">
        <v>87.48</v>
      </c>
      <c r="H12" s="72">
        <v>86</v>
      </c>
      <c r="I12" s="72">
        <v>0</v>
      </c>
      <c r="J12" s="54"/>
      <c r="K12" s="55">
        <v>80</v>
      </c>
      <c r="L12" s="69"/>
      <c r="M12" s="56"/>
      <c r="N12" s="55">
        <v>75</v>
      </c>
      <c r="O12" s="69"/>
      <c r="P12" s="54"/>
      <c r="Q12" s="55">
        <v>90</v>
      </c>
      <c r="R12" s="69"/>
      <c r="S12" s="56"/>
      <c r="T12" s="55">
        <v>80</v>
      </c>
      <c r="U12" s="69"/>
      <c r="V12" s="54"/>
      <c r="W12" s="54">
        <v>60</v>
      </c>
      <c r="X12" s="54"/>
      <c r="Y12" s="56"/>
      <c r="Z12" s="55">
        <v>100</v>
      </c>
      <c r="AA12" s="69"/>
      <c r="AB12" s="57">
        <f t="shared" si="2"/>
        <v>586.25</v>
      </c>
      <c r="AC12" s="58">
        <f t="shared" si="3"/>
        <v>0</v>
      </c>
      <c r="AD12" s="59">
        <f t="shared" si="4"/>
        <v>586.25</v>
      </c>
      <c r="AE12" s="60">
        <f t="shared" si="5"/>
        <v>379.86500000000001</v>
      </c>
    </row>
    <row r="13" spans="1:31" x14ac:dyDescent="0.25">
      <c r="A13" s="67"/>
      <c r="B13" s="68" t="s">
        <v>376</v>
      </c>
      <c r="C13" s="67" t="s">
        <v>36</v>
      </c>
      <c r="D13" s="67">
        <v>9</v>
      </c>
      <c r="E13" s="68" t="s">
        <v>602</v>
      </c>
      <c r="F13" s="68" t="s">
        <v>603</v>
      </c>
      <c r="G13" s="72">
        <v>68.39</v>
      </c>
      <c r="H13" s="72">
        <v>65.150000000000006</v>
      </c>
      <c r="I13" s="72">
        <v>0</v>
      </c>
      <c r="J13" s="54"/>
      <c r="K13" s="55">
        <v>55</v>
      </c>
      <c r="L13" s="69"/>
      <c r="M13" s="56"/>
      <c r="N13" s="55">
        <v>25</v>
      </c>
      <c r="O13" s="69"/>
      <c r="P13" s="54"/>
      <c r="Q13" s="55">
        <v>45</v>
      </c>
      <c r="R13" s="69"/>
      <c r="S13" s="56"/>
      <c r="T13" s="55">
        <v>40</v>
      </c>
      <c r="U13" s="69"/>
      <c r="V13" s="54"/>
      <c r="W13" s="54">
        <v>40</v>
      </c>
      <c r="X13" s="54"/>
      <c r="Y13" s="56"/>
      <c r="Z13" s="55">
        <v>80</v>
      </c>
      <c r="AA13" s="69"/>
      <c r="AB13" s="57">
        <f t="shared" si="2"/>
        <v>323.75</v>
      </c>
      <c r="AC13" s="58">
        <f t="shared" si="3"/>
        <v>0</v>
      </c>
      <c r="AD13" s="59">
        <f t="shared" si="4"/>
        <v>323.75</v>
      </c>
      <c r="AE13" s="60">
        <f t="shared" si="5"/>
        <v>228.64500000000001</v>
      </c>
    </row>
    <row r="14" spans="1:31" x14ac:dyDescent="0.25">
      <c r="A14" s="67"/>
      <c r="B14" s="68" t="s">
        <v>376</v>
      </c>
      <c r="C14" s="67" t="s">
        <v>36</v>
      </c>
      <c r="D14" s="67">
        <v>10</v>
      </c>
      <c r="E14" s="68" t="s">
        <v>604</v>
      </c>
      <c r="F14" s="68" t="s">
        <v>159</v>
      </c>
      <c r="G14" s="72">
        <v>74.73</v>
      </c>
      <c r="H14" s="72">
        <v>70.7</v>
      </c>
      <c r="I14" s="72">
        <v>0</v>
      </c>
      <c r="J14" s="54"/>
      <c r="K14" s="55">
        <v>55</v>
      </c>
      <c r="L14" s="69"/>
      <c r="M14" s="56"/>
      <c r="N14" s="55">
        <v>35</v>
      </c>
      <c r="O14" s="69"/>
      <c r="P14" s="54"/>
      <c r="Q14" s="55">
        <v>60</v>
      </c>
      <c r="R14" s="69"/>
      <c r="S14" s="56"/>
      <c r="T14" s="55">
        <v>50</v>
      </c>
      <c r="U14" s="69"/>
      <c r="V14" s="54"/>
      <c r="W14" s="54">
        <v>85</v>
      </c>
      <c r="X14" s="54"/>
      <c r="Y14" s="56"/>
      <c r="Z14" s="55">
        <v>85</v>
      </c>
      <c r="AA14" s="69"/>
      <c r="AB14" s="57">
        <f t="shared" si="2"/>
        <v>380.62499999999994</v>
      </c>
      <c r="AC14" s="58">
        <f t="shared" si="3"/>
        <v>0</v>
      </c>
      <c r="AD14" s="59">
        <f t="shared" si="4"/>
        <v>380.62499999999994</v>
      </c>
      <c r="AE14" s="60">
        <f t="shared" si="5"/>
        <v>263.02749999999997</v>
      </c>
    </row>
    <row r="15" spans="1:31" x14ac:dyDescent="0.25">
      <c r="A15" s="67"/>
      <c r="B15" s="68" t="s">
        <v>376</v>
      </c>
      <c r="C15" s="67" t="s">
        <v>36</v>
      </c>
      <c r="D15" s="67">
        <v>11</v>
      </c>
      <c r="E15" s="68" t="s">
        <v>605</v>
      </c>
      <c r="F15" s="68" t="s">
        <v>75</v>
      </c>
      <c r="G15" s="72">
        <v>82.79</v>
      </c>
      <c r="H15" s="72">
        <v>79.41</v>
      </c>
      <c r="I15" s="72">
        <v>0</v>
      </c>
      <c r="J15" s="54"/>
      <c r="K15" s="55">
        <v>60</v>
      </c>
      <c r="L15" s="69"/>
      <c r="M15" s="56"/>
      <c r="N15" s="55">
        <v>40</v>
      </c>
      <c r="O15" s="69"/>
      <c r="P15" s="54"/>
      <c r="Q15" s="55">
        <v>70</v>
      </c>
      <c r="R15" s="69"/>
      <c r="S15" s="56"/>
      <c r="T15" s="55">
        <v>65</v>
      </c>
      <c r="U15" s="69"/>
      <c r="V15" s="54"/>
      <c r="W15" s="54">
        <v>45</v>
      </c>
      <c r="X15" s="54"/>
      <c r="Y15" s="56"/>
      <c r="Z15" s="55">
        <v>95</v>
      </c>
      <c r="AA15" s="69"/>
      <c r="AB15" s="57">
        <f t="shared" si="2"/>
        <v>437.5</v>
      </c>
      <c r="AC15" s="58">
        <f t="shared" si="3"/>
        <v>0</v>
      </c>
      <c r="AD15" s="59">
        <f t="shared" si="4"/>
        <v>437.5</v>
      </c>
      <c r="AE15" s="60">
        <f t="shared" si="5"/>
        <v>299.85000000000002</v>
      </c>
    </row>
    <row r="16" spans="1:31" x14ac:dyDescent="0.25">
      <c r="A16" s="67"/>
      <c r="B16" s="68" t="s">
        <v>376</v>
      </c>
      <c r="C16" s="67" t="s">
        <v>36</v>
      </c>
      <c r="D16" s="67">
        <v>12</v>
      </c>
      <c r="E16" s="68" t="s">
        <v>325</v>
      </c>
      <c r="F16" s="68" t="s">
        <v>113</v>
      </c>
      <c r="G16" s="72">
        <v>61.31</v>
      </c>
      <c r="H16" s="72">
        <v>61.01</v>
      </c>
      <c r="I16" s="72">
        <v>0</v>
      </c>
      <c r="J16" s="54"/>
      <c r="K16" s="55">
        <v>50</v>
      </c>
      <c r="L16" s="69"/>
      <c r="M16" s="56"/>
      <c r="N16" s="55">
        <v>20</v>
      </c>
      <c r="O16" s="69"/>
      <c r="P16" s="54"/>
      <c r="Q16" s="55">
        <v>20</v>
      </c>
      <c r="R16" s="69"/>
      <c r="S16" s="56"/>
      <c r="T16" s="55">
        <v>35</v>
      </c>
      <c r="U16" s="69"/>
      <c r="V16" s="54"/>
      <c r="W16" s="54">
        <v>35</v>
      </c>
      <c r="X16" s="54"/>
      <c r="Y16" s="56"/>
      <c r="Z16" s="55">
        <v>80</v>
      </c>
      <c r="AA16" s="69"/>
      <c r="AB16" s="57">
        <f t="shared" si="2"/>
        <v>258.125</v>
      </c>
      <c r="AC16" s="58">
        <f t="shared" si="3"/>
        <v>0</v>
      </c>
      <c r="AD16" s="59">
        <f t="shared" si="4"/>
        <v>258.125</v>
      </c>
      <c r="AE16" s="60">
        <f t="shared" si="5"/>
        <v>190.2225</v>
      </c>
    </row>
    <row r="17" spans="1:31" x14ac:dyDescent="0.25">
      <c r="A17" s="67"/>
      <c r="B17" s="68" t="s">
        <v>376</v>
      </c>
      <c r="C17" s="67" t="s">
        <v>36</v>
      </c>
      <c r="D17" s="67">
        <v>13</v>
      </c>
      <c r="E17" s="68" t="s">
        <v>606</v>
      </c>
      <c r="F17" s="68" t="s">
        <v>241</v>
      </c>
      <c r="G17" s="72">
        <v>80.39</v>
      </c>
      <c r="H17" s="72">
        <v>71.92</v>
      </c>
      <c r="I17" s="72">
        <v>0</v>
      </c>
      <c r="J17" s="54"/>
      <c r="K17" s="55">
        <v>70</v>
      </c>
      <c r="L17" s="69"/>
      <c r="M17" s="56"/>
      <c r="N17" s="55">
        <v>20</v>
      </c>
      <c r="O17" s="69"/>
      <c r="P17" s="54"/>
      <c r="Q17" s="55">
        <v>60</v>
      </c>
      <c r="R17" s="69"/>
      <c r="S17" s="56"/>
      <c r="T17" s="55">
        <v>35</v>
      </c>
      <c r="U17" s="69"/>
      <c r="V17" s="54"/>
      <c r="W17" s="54">
        <v>40</v>
      </c>
      <c r="X17" s="54"/>
      <c r="Y17" s="56"/>
      <c r="Z17" s="55">
        <v>80</v>
      </c>
      <c r="AA17" s="69"/>
      <c r="AB17" s="57">
        <f t="shared" si="2"/>
        <v>363.12500000000006</v>
      </c>
      <c r="AC17" s="58">
        <f t="shared" si="3"/>
        <v>0</v>
      </c>
      <c r="AD17" s="59">
        <f t="shared" si="4"/>
        <v>363.12500000000006</v>
      </c>
      <c r="AE17" s="60">
        <f t="shared" si="5"/>
        <v>257.71750000000003</v>
      </c>
    </row>
    <row r="18" spans="1:31" x14ac:dyDescent="0.25">
      <c r="A18" s="67"/>
      <c r="B18" s="68" t="s">
        <v>376</v>
      </c>
      <c r="C18" s="67" t="s">
        <v>36</v>
      </c>
      <c r="D18" s="67">
        <v>14</v>
      </c>
      <c r="E18" s="68" t="s">
        <v>607</v>
      </c>
      <c r="F18" s="68" t="s">
        <v>238</v>
      </c>
      <c r="G18" s="72">
        <v>67.650000000000006</v>
      </c>
      <c r="H18" s="72">
        <v>66.040000000000006</v>
      </c>
      <c r="I18" s="72">
        <v>0</v>
      </c>
      <c r="J18" s="54"/>
      <c r="K18" s="55">
        <v>55</v>
      </c>
      <c r="L18" s="69"/>
      <c r="M18" s="56"/>
      <c r="N18" s="55">
        <v>15</v>
      </c>
      <c r="O18" s="69"/>
      <c r="P18" s="54"/>
      <c r="Q18" s="55">
        <v>55</v>
      </c>
      <c r="R18" s="69"/>
      <c r="S18" s="56"/>
      <c r="T18" s="55">
        <v>70</v>
      </c>
      <c r="U18" s="69"/>
      <c r="V18" s="54"/>
      <c r="W18" s="54">
        <v>55</v>
      </c>
      <c r="X18" s="54"/>
      <c r="Y18" s="56"/>
      <c r="Z18" s="55">
        <v>95</v>
      </c>
      <c r="AA18" s="69"/>
      <c r="AB18" s="57">
        <f t="shared" si="2"/>
        <v>363.12500000000006</v>
      </c>
      <c r="AC18" s="58">
        <f t="shared" si="3"/>
        <v>0</v>
      </c>
      <c r="AD18" s="59">
        <f t="shared" si="4"/>
        <v>363.12500000000006</v>
      </c>
      <c r="AE18" s="60">
        <f t="shared" si="5"/>
        <v>248.40750000000003</v>
      </c>
    </row>
    <row r="19" spans="1:31" x14ac:dyDescent="0.25">
      <c r="A19" s="67"/>
      <c r="B19" s="68" t="s">
        <v>376</v>
      </c>
      <c r="C19" s="67" t="s">
        <v>36</v>
      </c>
      <c r="D19" s="67">
        <v>20</v>
      </c>
      <c r="E19" s="68" t="s">
        <v>99</v>
      </c>
      <c r="F19" s="68" t="s">
        <v>608</v>
      </c>
      <c r="G19" s="72">
        <v>76.959999999999994</v>
      </c>
      <c r="H19" s="72">
        <v>75.63</v>
      </c>
      <c r="I19" s="72">
        <v>0</v>
      </c>
      <c r="J19" s="54"/>
      <c r="K19" s="55">
        <v>60</v>
      </c>
      <c r="L19" s="69"/>
      <c r="M19" s="56"/>
      <c r="N19" s="55">
        <v>50</v>
      </c>
      <c r="O19" s="69"/>
      <c r="P19" s="54"/>
      <c r="Q19" s="55">
        <v>45</v>
      </c>
      <c r="R19" s="69"/>
      <c r="S19" s="56"/>
      <c r="T19" s="55">
        <v>70</v>
      </c>
      <c r="U19" s="69"/>
      <c r="V19" s="54"/>
      <c r="W19" s="54">
        <v>40</v>
      </c>
      <c r="X19" s="54"/>
      <c r="Y19" s="56"/>
      <c r="Z19" s="55">
        <v>100</v>
      </c>
      <c r="AA19" s="69"/>
      <c r="AB19" s="57">
        <f t="shared" si="2"/>
        <v>420</v>
      </c>
      <c r="AC19" s="58">
        <f t="shared" si="3"/>
        <v>0</v>
      </c>
      <c r="AD19" s="59">
        <f t="shared" si="4"/>
        <v>420</v>
      </c>
      <c r="AE19" s="60">
        <f t="shared" si="5"/>
        <v>286.29499999999996</v>
      </c>
    </row>
    <row r="20" spans="1:31" x14ac:dyDescent="0.25">
      <c r="A20" s="67"/>
      <c r="B20" s="68" t="s">
        <v>376</v>
      </c>
      <c r="C20" s="67" t="s">
        <v>36</v>
      </c>
      <c r="D20" s="67">
        <v>16</v>
      </c>
      <c r="E20" s="68" t="s">
        <v>609</v>
      </c>
      <c r="F20" s="68" t="s">
        <v>610</v>
      </c>
      <c r="G20" s="72">
        <v>95.66</v>
      </c>
      <c r="H20" s="72">
        <v>97.23</v>
      </c>
      <c r="I20" s="72">
        <v>0</v>
      </c>
      <c r="J20" s="54"/>
      <c r="K20" s="55">
        <v>90</v>
      </c>
      <c r="L20" s="69"/>
      <c r="M20" s="56"/>
      <c r="N20" s="55">
        <v>75</v>
      </c>
      <c r="O20" s="69"/>
      <c r="P20" s="54"/>
      <c r="Q20" s="55">
        <v>95</v>
      </c>
      <c r="R20" s="69"/>
      <c r="S20" s="56"/>
      <c r="T20" s="55">
        <v>90</v>
      </c>
      <c r="U20" s="69"/>
      <c r="V20" s="54"/>
      <c r="W20" s="54">
        <v>85</v>
      </c>
      <c r="X20" s="54"/>
      <c r="Y20" s="56"/>
      <c r="Z20" s="55">
        <v>100</v>
      </c>
      <c r="AA20" s="69"/>
      <c r="AB20" s="57">
        <f t="shared" si="2"/>
        <v>621.25</v>
      </c>
      <c r="AC20" s="58">
        <f t="shared" si="3"/>
        <v>0</v>
      </c>
      <c r="AD20" s="59">
        <f t="shared" si="4"/>
        <v>621.25</v>
      </c>
      <c r="AE20" s="60">
        <f t="shared" si="5"/>
        <v>407.07</v>
      </c>
    </row>
    <row r="21" spans="1:31" x14ac:dyDescent="0.25">
      <c r="A21" s="67"/>
      <c r="B21" s="68" t="s">
        <v>376</v>
      </c>
      <c r="C21" s="67" t="s">
        <v>36</v>
      </c>
      <c r="D21" s="67">
        <v>7</v>
      </c>
      <c r="E21" s="68" t="s">
        <v>611</v>
      </c>
      <c r="F21" s="68" t="s">
        <v>612</v>
      </c>
      <c r="G21" s="72">
        <v>95.13</v>
      </c>
      <c r="H21" s="72">
        <v>94.61</v>
      </c>
      <c r="I21" s="72">
        <v>0</v>
      </c>
      <c r="J21" s="54"/>
      <c r="K21" s="55">
        <v>85</v>
      </c>
      <c r="L21" s="69"/>
      <c r="M21" s="56"/>
      <c r="N21" s="55">
        <v>85</v>
      </c>
      <c r="O21" s="69"/>
      <c r="P21" s="54"/>
      <c r="Q21" s="55">
        <v>85</v>
      </c>
      <c r="R21" s="69"/>
      <c r="S21" s="56"/>
      <c r="T21" s="55">
        <v>85</v>
      </c>
      <c r="U21" s="69"/>
      <c r="V21" s="54"/>
      <c r="W21" s="54">
        <v>90</v>
      </c>
      <c r="X21" s="54"/>
      <c r="Y21" s="56"/>
      <c r="Z21" s="55">
        <v>100</v>
      </c>
      <c r="AA21" s="69"/>
      <c r="AB21" s="57">
        <f t="shared" si="2"/>
        <v>608.125</v>
      </c>
      <c r="AC21" s="58">
        <f t="shared" si="3"/>
        <v>0</v>
      </c>
      <c r="AD21" s="59">
        <f t="shared" si="4"/>
        <v>608.125</v>
      </c>
      <c r="AE21" s="60">
        <f t="shared" si="5"/>
        <v>398.9325</v>
      </c>
    </row>
    <row r="22" spans="1:31" x14ac:dyDescent="0.25">
      <c r="A22" s="67"/>
      <c r="B22" s="68" t="s">
        <v>376</v>
      </c>
      <c r="C22" s="67" t="s">
        <v>36</v>
      </c>
      <c r="D22" s="67">
        <v>17</v>
      </c>
      <c r="E22" s="68" t="s">
        <v>571</v>
      </c>
      <c r="F22" s="68" t="s">
        <v>47</v>
      </c>
      <c r="G22" s="72">
        <v>61.53</v>
      </c>
      <c r="H22" s="72">
        <v>67.77</v>
      </c>
      <c r="I22" s="72">
        <v>0</v>
      </c>
      <c r="J22" s="54"/>
      <c r="K22" s="55">
        <v>60</v>
      </c>
      <c r="L22" s="69"/>
      <c r="M22" s="56"/>
      <c r="N22" s="55">
        <v>5</v>
      </c>
      <c r="O22" s="69"/>
      <c r="P22" s="54"/>
      <c r="Q22" s="55">
        <v>60</v>
      </c>
      <c r="R22" s="69"/>
      <c r="S22" s="56"/>
      <c r="T22" s="55">
        <v>40</v>
      </c>
      <c r="U22" s="69"/>
      <c r="V22" s="54"/>
      <c r="W22" s="54">
        <v>30</v>
      </c>
      <c r="X22" s="54"/>
      <c r="Y22" s="56"/>
      <c r="Z22" s="55">
        <v>65</v>
      </c>
      <c r="AA22" s="69"/>
      <c r="AB22" s="57">
        <f t="shared" si="2"/>
        <v>310.625</v>
      </c>
      <c r="AC22" s="58">
        <f t="shared" si="3"/>
        <v>0</v>
      </c>
      <c r="AD22" s="59">
        <f t="shared" si="4"/>
        <v>310.625</v>
      </c>
      <c r="AE22" s="60">
        <f t="shared" si="5"/>
        <v>219.96250000000001</v>
      </c>
    </row>
    <row r="23" spans="1:31" x14ac:dyDescent="0.25">
      <c r="A23" s="67"/>
      <c r="B23" s="68" t="s">
        <v>376</v>
      </c>
      <c r="C23" s="67" t="s">
        <v>36</v>
      </c>
      <c r="D23" s="67">
        <v>19</v>
      </c>
      <c r="E23" s="68" t="s">
        <v>613</v>
      </c>
      <c r="F23" s="68" t="s">
        <v>614</v>
      </c>
      <c r="G23" s="72">
        <v>86.06</v>
      </c>
      <c r="H23" s="72">
        <v>88.79</v>
      </c>
      <c r="I23" s="72">
        <v>0</v>
      </c>
      <c r="J23" s="54"/>
      <c r="K23" s="55">
        <v>95</v>
      </c>
      <c r="L23" s="69"/>
      <c r="M23" s="56"/>
      <c r="N23" s="55">
        <v>80</v>
      </c>
      <c r="O23" s="69"/>
      <c r="P23" s="54"/>
      <c r="Q23" s="55">
        <v>95</v>
      </c>
      <c r="R23" s="69"/>
      <c r="S23" s="56"/>
      <c r="T23" s="55">
        <v>95</v>
      </c>
      <c r="U23" s="69"/>
      <c r="V23" s="54"/>
      <c r="W23" s="54">
        <v>85</v>
      </c>
      <c r="X23" s="54"/>
      <c r="Y23" s="56"/>
      <c r="Z23" s="55">
        <v>95</v>
      </c>
      <c r="AA23" s="69"/>
      <c r="AB23" s="57">
        <f t="shared" si="2"/>
        <v>638.75</v>
      </c>
      <c r="AC23" s="58">
        <f t="shared" si="3"/>
        <v>0</v>
      </c>
      <c r="AD23" s="59">
        <f t="shared" si="4"/>
        <v>638.75</v>
      </c>
      <c r="AE23" s="60">
        <f t="shared" si="5"/>
        <v>406.8</v>
      </c>
    </row>
  </sheetData>
  <mergeCells count="28">
    <mergeCell ref="Z3:AA3"/>
    <mergeCell ref="A1:F1"/>
    <mergeCell ref="Q3:R3"/>
    <mergeCell ref="S3:S4"/>
    <mergeCell ref="T3:U3"/>
    <mergeCell ref="V3:V4"/>
    <mergeCell ref="W3:X3"/>
    <mergeCell ref="Y3:Y4"/>
    <mergeCell ref="G1:AE1"/>
    <mergeCell ref="V2:X2"/>
    <mergeCell ref="Y2:AA2"/>
    <mergeCell ref="AB2:AB4"/>
    <mergeCell ref="AC2:AC4"/>
    <mergeCell ref="AD2:AD4"/>
    <mergeCell ref="AE2:AE4"/>
    <mergeCell ref="A3:A4"/>
    <mergeCell ref="S2:U2"/>
    <mergeCell ref="P3:P4"/>
    <mergeCell ref="A2:F2"/>
    <mergeCell ref="G2:I3"/>
    <mergeCell ref="J2:L2"/>
    <mergeCell ref="M2:O2"/>
    <mergeCell ref="P2:R2"/>
    <mergeCell ref="B3:F3"/>
    <mergeCell ref="J3:J4"/>
    <mergeCell ref="K3:L3"/>
    <mergeCell ref="M3:M4"/>
    <mergeCell ref="N3:O3"/>
  </mergeCells>
  <hyperlinks>
    <hyperlink ref="A1:F1" location="ANASAYFA!A1" display="ANASAYFA"/>
  </hyperlink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A4"/>
  <sheetViews>
    <sheetView workbookViewId="0"/>
  </sheetViews>
  <sheetFormatPr defaultRowHeight="15" x14ac:dyDescent="0.25"/>
  <sheetData>
    <row r="1" spans="1:1" x14ac:dyDescent="0.25">
      <c r="A1" t="s">
        <v>7</v>
      </c>
    </row>
    <row r="2" spans="1:1" x14ac:dyDescent="0.25">
      <c r="A2" t="s">
        <v>6</v>
      </c>
    </row>
    <row r="3" spans="1:1" x14ac:dyDescent="0.25">
      <c r="A3" t="s">
        <v>8</v>
      </c>
    </row>
    <row r="4" spans="1:1" x14ac:dyDescent="0.25">
      <c r="A4" t="s">
        <v>9</v>
      </c>
    </row>
  </sheetData>
  <phoneticPr fontId="4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A2" sqref="A2"/>
    </sheetView>
  </sheetViews>
  <sheetFormatPr defaultRowHeight="15" x14ac:dyDescent="0.25"/>
  <cols>
    <col min="1" max="1" width="10.7109375" customWidth="1"/>
    <col min="2" max="2" width="36.5703125" bestFit="1" customWidth="1"/>
    <col min="4" max="4" width="12.140625" customWidth="1"/>
    <col min="5" max="5" width="26.140625" bestFit="1" customWidth="1"/>
    <col min="6" max="7" width="17.5703125" customWidth="1"/>
    <col min="11" max="11" width="41.5703125" bestFit="1" customWidth="1"/>
  </cols>
  <sheetData>
    <row r="1" spans="1:11" ht="25.5" x14ac:dyDescent="0.35">
      <c r="A1" s="310" t="s">
        <v>352</v>
      </c>
      <c r="B1" s="310"/>
      <c r="C1" s="310"/>
      <c r="D1" s="310"/>
      <c r="E1" s="310"/>
      <c r="F1" s="310"/>
      <c r="G1" s="310"/>
      <c r="H1" s="310"/>
    </row>
    <row r="2" spans="1:11" x14ac:dyDescent="0.25">
      <c r="K2" s="62"/>
    </row>
    <row r="3" spans="1:11" x14ac:dyDescent="0.25">
      <c r="A3" s="111" t="s">
        <v>5</v>
      </c>
      <c r="B3" s="113" t="s">
        <v>297</v>
      </c>
      <c r="C3" s="112" t="s">
        <v>346</v>
      </c>
      <c r="D3" s="113" t="s">
        <v>351</v>
      </c>
      <c r="E3" s="113" t="s">
        <v>348</v>
      </c>
      <c r="F3" s="113" t="s">
        <v>349</v>
      </c>
      <c r="G3" s="113" t="s">
        <v>350</v>
      </c>
      <c r="H3" s="112" t="s">
        <v>339</v>
      </c>
      <c r="I3" s="132" t="s">
        <v>358</v>
      </c>
      <c r="K3" s="129"/>
    </row>
    <row r="4" spans="1:11" x14ac:dyDescent="0.25">
      <c r="A4" s="127"/>
      <c r="B4" s="133" t="s">
        <v>65</v>
      </c>
      <c r="C4" s="109" t="s">
        <v>8</v>
      </c>
      <c r="D4" s="115">
        <v>18</v>
      </c>
      <c r="E4" s="116">
        <f>ATATÜRK!J41</f>
        <v>0</v>
      </c>
      <c r="F4" s="134">
        <f>'ŞUBE NOT ORTALAMA'!D7</f>
        <v>39.722222222222221</v>
      </c>
      <c r="G4" s="134" t="e">
        <f>'ŞUBE NOT ORTALAMA'!E7</f>
        <v>#DIV/0!</v>
      </c>
      <c r="H4" s="134" t="e">
        <f>'ŞUBE NOT ORTALAMA'!F7</f>
        <v>#DIV/0!</v>
      </c>
      <c r="I4" s="134" t="e">
        <f>AVERAGE(Tablo11[[#This Row],[1.DÖNEM ORT.]:[2.DÖNEM ORT.]])</f>
        <v>#DIV/0!</v>
      </c>
      <c r="K4" s="130" t="s">
        <v>2</v>
      </c>
    </row>
    <row r="5" spans="1:11" x14ac:dyDescent="0.25">
      <c r="A5" s="127"/>
      <c r="B5" s="133" t="s">
        <v>124</v>
      </c>
      <c r="C5" s="109" t="s">
        <v>8</v>
      </c>
      <c r="D5" s="115">
        <v>18</v>
      </c>
      <c r="E5" s="116">
        <f>MELİKŞAH!J59</f>
        <v>0</v>
      </c>
      <c r="F5" s="134">
        <f>'ŞUBE NOT ORTALAMA'!D11</f>
        <v>48.611111111111114</v>
      </c>
      <c r="G5" s="134" t="e">
        <f>'ŞUBE NOT ORTALAMA'!E11</f>
        <v>#DIV/0!</v>
      </c>
      <c r="H5" s="107" t="e">
        <f>'ŞUBE NOT ORTALAMA'!F11</f>
        <v>#DIV/0!</v>
      </c>
      <c r="I5" s="107" t="e">
        <f>AVERAGE(Tablo11[[#This Row],[1.DÖNEM ORT.]:[2.DÖNEM ORT.]])</f>
        <v>#DIV/0!</v>
      </c>
      <c r="K5" s="130" t="s">
        <v>3</v>
      </c>
    </row>
    <row r="6" spans="1:11" x14ac:dyDescent="0.25">
      <c r="A6" s="127"/>
      <c r="B6" s="133" t="s">
        <v>226</v>
      </c>
      <c r="C6" s="109" t="s">
        <v>6</v>
      </c>
      <c r="D6" s="115">
        <v>20</v>
      </c>
      <c r="E6" s="116">
        <f>YENİHAYAT!J39</f>
        <v>0</v>
      </c>
      <c r="F6" s="134">
        <f>'ŞUBE NOT ORTALAMA'!D20</f>
        <v>50.833333333333336</v>
      </c>
      <c r="G6" s="134" t="e">
        <f>'ŞUBE NOT ORTALAMA'!E20</f>
        <v>#DIV/0!</v>
      </c>
      <c r="H6" s="107" t="e">
        <f>'ŞUBE NOT ORTALAMA'!F20</f>
        <v>#DIV/0!</v>
      </c>
      <c r="I6" s="107" t="e">
        <f>AVERAGE(Tablo11[[#This Row],[1.DÖNEM ORT.]:[2.DÖNEM ORT.]])</f>
        <v>#DIV/0!</v>
      </c>
      <c r="K6" s="130" t="s">
        <v>10</v>
      </c>
    </row>
    <row r="7" spans="1:11" x14ac:dyDescent="0.25">
      <c r="A7" s="124"/>
      <c r="B7" s="135" t="s">
        <v>271</v>
      </c>
      <c r="C7" s="99" t="s">
        <v>7</v>
      </c>
      <c r="D7" s="118">
        <v>13</v>
      </c>
      <c r="E7" s="119">
        <f>SAVCILI!J7</f>
        <v>0</v>
      </c>
      <c r="F7" s="120">
        <f>'ŞUBE NOT ORTALAMA'!D30</f>
        <v>73.571428571428569</v>
      </c>
      <c r="G7" s="120" t="e">
        <f>'ŞUBE NOT ORTALAMA'!E30</f>
        <v>#DIV/0!</v>
      </c>
      <c r="H7" s="81" t="e">
        <f>'ŞUBE NOT ORTALAMA'!F30</f>
        <v>#DIV/0!</v>
      </c>
      <c r="I7" s="81" t="e">
        <f>AVERAGE(Tablo11[[#This Row],[1.DÖNEM ORT.]:[2.DÖNEM ORT.]])</f>
        <v>#DIV/0!</v>
      </c>
      <c r="K7" s="130" t="s">
        <v>338</v>
      </c>
    </row>
    <row r="8" spans="1:11" x14ac:dyDescent="0.25">
      <c r="A8" s="128"/>
      <c r="B8" s="135" t="s">
        <v>295</v>
      </c>
      <c r="C8" s="99" t="s">
        <v>7</v>
      </c>
      <c r="D8" s="118">
        <v>9</v>
      </c>
      <c r="E8" s="119">
        <f>HAMİT!J7</f>
        <v>0</v>
      </c>
      <c r="F8" s="120">
        <f>'ŞUBE NOT ORTALAMA'!D24</f>
        <v>60.416666666666664</v>
      </c>
      <c r="G8" s="120" t="e">
        <f>'ŞUBE NOT ORTALAMA'!E24</f>
        <v>#DIV/0!</v>
      </c>
      <c r="H8" s="81" t="e">
        <f>'ŞUBE NOT ORTALAMA'!F24</f>
        <v>#DIV/0!</v>
      </c>
      <c r="I8" s="81" t="e">
        <f>AVERAGE(Tablo11[[#This Row],[1.DÖNEM ORT.]:[2.DÖNEM ORT.]])</f>
        <v>#DIV/0!</v>
      </c>
      <c r="K8" s="130" t="s">
        <v>4</v>
      </c>
    </row>
    <row r="9" spans="1:11" x14ac:dyDescent="0.25">
      <c r="A9" s="126"/>
      <c r="B9" s="133" t="s">
        <v>65</v>
      </c>
      <c r="C9" s="109" t="s">
        <v>9</v>
      </c>
      <c r="D9" s="115">
        <v>19</v>
      </c>
      <c r="E9" s="116">
        <f>ATATÜRK!J59</f>
        <v>0</v>
      </c>
      <c r="F9" s="134" t="e">
        <f>'ŞUBE NOT ORTALAMA'!#REF!</f>
        <v>#REF!</v>
      </c>
      <c r="G9" s="134" t="e">
        <f>'ŞUBE NOT ORTALAMA'!#REF!</f>
        <v>#REF!</v>
      </c>
      <c r="H9" s="107" t="e">
        <f>'ŞUBE NOT ORTALAMA'!#REF!</f>
        <v>#REF!</v>
      </c>
      <c r="I9" s="107" t="e">
        <f>AVERAGE(Tablo11[[#This Row],[1.DÖNEM ORT.]:[2.DÖNEM ORT.]])</f>
        <v>#REF!</v>
      </c>
      <c r="K9" s="131" t="s">
        <v>23</v>
      </c>
    </row>
    <row r="10" spans="1:11" x14ac:dyDescent="0.25">
      <c r="A10" s="128"/>
      <c r="B10" s="135" t="s">
        <v>293</v>
      </c>
      <c r="C10" s="99" t="s">
        <v>7</v>
      </c>
      <c r="D10" s="118">
        <v>20</v>
      </c>
      <c r="E10" s="119">
        <f>ÖMERHACILI!J7</f>
        <v>0</v>
      </c>
      <c r="F10" s="120">
        <f>'ŞUBE NOT ORTALAMA'!D29</f>
        <v>57</v>
      </c>
      <c r="G10" s="120" t="e">
        <f>'ŞUBE NOT ORTALAMA'!E29</f>
        <v>#DIV/0!</v>
      </c>
      <c r="H10" s="81" t="e">
        <f>'ŞUBE NOT ORTALAMA'!F29</f>
        <v>#DIV/0!</v>
      </c>
      <c r="I10" s="81" t="e">
        <f>AVERAGE(Tablo11[[#This Row],[1.DÖNEM ORT.]:[2.DÖNEM ORT.]])</f>
        <v>#DIV/0!</v>
      </c>
    </row>
    <row r="11" spans="1:11" x14ac:dyDescent="0.25">
      <c r="A11" s="127"/>
      <c r="B11" s="133" t="s">
        <v>160</v>
      </c>
      <c r="C11" s="109" t="s">
        <v>347</v>
      </c>
      <c r="D11" s="115">
        <v>29</v>
      </c>
      <c r="E11" s="116">
        <f>KAMAN!J126</f>
        <v>0</v>
      </c>
      <c r="F11" s="134">
        <f>'ŞUBE NOT ORTALAMA'!D17</f>
        <v>63.863636363636367</v>
      </c>
      <c r="G11" s="134" t="e">
        <f>'ŞUBE NOT ORTALAMA'!E17</f>
        <v>#DIV/0!</v>
      </c>
      <c r="H11" s="107" t="e">
        <f>'ŞUBE NOT ORTALAMA'!F17</f>
        <v>#DIV/0!</v>
      </c>
      <c r="I11" s="107" t="e">
        <f>AVERAGE(Tablo11[[#This Row],[1.DÖNEM ORT.]:[2.DÖNEM ORT.]])</f>
        <v>#DIV/0!</v>
      </c>
    </row>
    <row r="12" spans="1:11" x14ac:dyDescent="0.25">
      <c r="A12" s="124"/>
      <c r="B12" s="135" t="s">
        <v>37</v>
      </c>
      <c r="C12" s="99" t="s">
        <v>7</v>
      </c>
      <c r="D12" s="118">
        <v>10</v>
      </c>
      <c r="E12" s="119">
        <f>DEMİRLİ!J11</f>
        <v>0</v>
      </c>
      <c r="F12" s="120">
        <f>'ŞUBE NOT ORTALAMA'!D23</f>
        <v>55.357142857142854</v>
      </c>
      <c r="G12" s="120" t="e">
        <f>'ŞUBE NOT ORTALAMA'!E23</f>
        <v>#DIV/0!</v>
      </c>
      <c r="H12" s="81" t="e">
        <f>'ŞUBE NOT ORTALAMA'!F23</f>
        <v>#DIV/0!</v>
      </c>
      <c r="I12" s="81" t="e">
        <f>AVERAGE(Tablo11[[#This Row],[1.DÖNEM ORT.]:[2.DÖNEM ORT.]])</f>
        <v>#DIV/0!</v>
      </c>
    </row>
    <row r="13" spans="1:11" x14ac:dyDescent="0.25">
      <c r="A13" s="126"/>
      <c r="B13" s="133" t="s">
        <v>160</v>
      </c>
      <c r="C13" s="109" t="s">
        <v>9</v>
      </c>
      <c r="D13" s="115">
        <v>28</v>
      </c>
      <c r="E13" s="116">
        <f>KAMAN!J99</f>
        <v>0</v>
      </c>
      <c r="F13" s="134">
        <f>'ŞUBE NOT ORTALAMA'!D16</f>
        <v>77.142857142857139</v>
      </c>
      <c r="G13" s="134" t="e">
        <f>'ŞUBE NOT ORTALAMA'!E16</f>
        <v>#DIV/0!</v>
      </c>
      <c r="H13" s="107" t="e">
        <f>'ŞUBE NOT ORTALAMA'!F16</f>
        <v>#DIV/0!</v>
      </c>
      <c r="I13" s="107" t="e">
        <f>AVERAGE(Tablo11[[#This Row],[1.DÖNEM ORT.]:[2.DÖNEM ORT.]])</f>
        <v>#DIV/0!</v>
      </c>
    </row>
    <row r="14" spans="1:11" x14ac:dyDescent="0.25">
      <c r="A14" s="126"/>
      <c r="B14" s="133" t="s">
        <v>124</v>
      </c>
      <c r="C14" s="109" t="s">
        <v>9</v>
      </c>
      <c r="D14" s="115">
        <v>24</v>
      </c>
      <c r="E14" s="116">
        <f>MELİKŞAH!J78</f>
        <v>0</v>
      </c>
      <c r="F14" s="134">
        <f>'ŞUBE NOT ORTALAMA'!D12</f>
        <v>80.5</v>
      </c>
      <c r="G14" s="134" t="e">
        <f>'ŞUBE NOT ORTALAMA'!E12</f>
        <v>#DIV/0!</v>
      </c>
      <c r="H14" s="107" t="e">
        <f>'ŞUBE NOT ORTALAMA'!F12</f>
        <v>#DIV/0!</v>
      </c>
      <c r="I14" s="107" t="e">
        <f>AVERAGE(Tablo11[[#This Row],[1.DÖNEM ORT.]:[2.DÖNEM ORT.]])</f>
        <v>#DIV/0!</v>
      </c>
      <c r="K14" s="62"/>
    </row>
    <row r="15" spans="1:11" x14ac:dyDescent="0.25">
      <c r="A15" s="128"/>
      <c r="B15" s="135" t="s">
        <v>255</v>
      </c>
      <c r="C15" s="99" t="s">
        <v>7</v>
      </c>
      <c r="D15" s="118">
        <v>16</v>
      </c>
      <c r="E15" s="119">
        <f>KURANCILI!J32</f>
        <v>0</v>
      </c>
      <c r="F15" s="120">
        <f>'ŞUBE NOT ORTALAMA'!D27</f>
        <v>66</v>
      </c>
      <c r="G15" s="120" t="e">
        <f>'ŞUBE NOT ORTALAMA'!E27</f>
        <v>#DIV/0!</v>
      </c>
      <c r="H15" s="81" t="e">
        <f>'ŞUBE NOT ORTALAMA'!F27</f>
        <v>#DIV/0!</v>
      </c>
      <c r="I15" s="81" t="e">
        <f>AVERAGE(Tablo11[[#This Row],[1.DÖNEM ORT.]:[2.DÖNEM ORT.]])</f>
        <v>#DIV/0!</v>
      </c>
    </row>
    <row r="16" spans="1:11" x14ac:dyDescent="0.25">
      <c r="A16" s="126"/>
      <c r="B16" s="133" t="s">
        <v>226</v>
      </c>
      <c r="C16" s="109" t="s">
        <v>8</v>
      </c>
      <c r="D16" s="115">
        <v>24</v>
      </c>
      <c r="E16" s="116">
        <f>YENİHAYAT!J57</f>
        <v>0</v>
      </c>
      <c r="F16" s="134">
        <f>'ŞUBE NOT ORTALAMA'!D21</f>
        <v>83.703703703703709</v>
      </c>
      <c r="G16" s="134" t="e">
        <f>'ŞUBE NOT ORTALAMA'!E21</f>
        <v>#DIV/0!</v>
      </c>
      <c r="H16" s="107" t="e">
        <f>'ŞUBE NOT ORTALAMA'!F21</f>
        <v>#DIV/0!</v>
      </c>
      <c r="I16" s="107" t="e">
        <f>AVERAGE(Tablo11[[#This Row],[1.DÖNEM ORT.]:[2.DÖNEM ORT.]])</f>
        <v>#DIV/0!</v>
      </c>
      <c r="K16" s="62"/>
    </row>
    <row r="17" spans="1:11" x14ac:dyDescent="0.25">
      <c r="A17" s="127"/>
      <c r="B17" s="133" t="s">
        <v>160</v>
      </c>
      <c r="C17" s="109" t="s">
        <v>8</v>
      </c>
      <c r="D17" s="115">
        <v>31</v>
      </c>
      <c r="E17" s="116">
        <f>KAMAN!J70</f>
        <v>0</v>
      </c>
      <c r="F17" s="134">
        <f>'ŞUBE NOT ORTALAMA'!D15</f>
        <v>73.260869565217391</v>
      </c>
      <c r="G17" s="134" t="e">
        <f>'ŞUBE NOT ORTALAMA'!E15</f>
        <v>#DIV/0!</v>
      </c>
      <c r="H17" s="107" t="e">
        <f>'ŞUBE NOT ORTALAMA'!F15</f>
        <v>#DIV/0!</v>
      </c>
      <c r="I17" s="107" t="e">
        <f>AVERAGE(Tablo11[[#This Row],[1.DÖNEM ORT.]:[2.DÖNEM ORT.]])</f>
        <v>#DIV/0!</v>
      </c>
    </row>
    <row r="18" spans="1:11" x14ac:dyDescent="0.25">
      <c r="A18" s="126"/>
      <c r="B18" s="133" t="s">
        <v>271</v>
      </c>
      <c r="C18" s="109" t="s">
        <v>6</v>
      </c>
      <c r="D18" s="115">
        <v>14</v>
      </c>
      <c r="E18" s="116">
        <f>SAVCILI!J21</f>
        <v>0</v>
      </c>
      <c r="F18" s="134" t="e">
        <f>'ŞUBE NOT ORTALAMA'!#REF!</f>
        <v>#REF!</v>
      </c>
      <c r="G18" s="134" t="e">
        <f>'ŞUBE NOT ORTALAMA'!#REF!</f>
        <v>#REF!</v>
      </c>
      <c r="H18" s="107" t="e">
        <f>'ŞUBE NOT ORTALAMA'!#REF!</f>
        <v>#REF!</v>
      </c>
      <c r="I18" s="107" t="e">
        <f>AVERAGE(Tablo11[[#This Row],[1.DÖNEM ORT.]:[2.DÖNEM ORT.]])</f>
        <v>#REF!</v>
      </c>
    </row>
    <row r="19" spans="1:11" x14ac:dyDescent="0.25">
      <c r="A19" s="126"/>
      <c r="B19" s="133" t="s">
        <v>160</v>
      </c>
      <c r="C19" s="109" t="s">
        <v>6</v>
      </c>
      <c r="D19" s="115">
        <v>29</v>
      </c>
      <c r="E19" s="116">
        <f>KAMAN!J35</f>
        <v>0</v>
      </c>
      <c r="F19" s="134">
        <f>'ŞUBE NOT ORTALAMA'!D14</f>
        <v>65</v>
      </c>
      <c r="G19" s="134" t="e">
        <f>'ŞUBE NOT ORTALAMA'!E14</f>
        <v>#DIV/0!</v>
      </c>
      <c r="H19" s="107" t="e">
        <f>'ŞUBE NOT ORTALAMA'!F14</f>
        <v>#DIV/0!</v>
      </c>
      <c r="I19" s="107" t="e">
        <f>AVERAGE(Tablo11[[#This Row],[1.DÖNEM ORT.]:[2.DÖNEM ORT.]])</f>
        <v>#DIV/0!</v>
      </c>
      <c r="K19" s="62"/>
    </row>
    <row r="20" spans="1:11" x14ac:dyDescent="0.25">
      <c r="A20" s="125"/>
      <c r="B20" s="133" t="s">
        <v>65</v>
      </c>
      <c r="C20" s="109" t="s">
        <v>6</v>
      </c>
      <c r="D20" s="115">
        <v>19</v>
      </c>
      <c r="E20" s="116">
        <f>ATATÜRK!J22</f>
        <v>0</v>
      </c>
      <c r="F20" s="134">
        <f>'ŞUBE NOT ORTALAMA'!D6</f>
        <v>42.777777777777779</v>
      </c>
      <c r="G20" s="134" t="e">
        <f>'ŞUBE NOT ORTALAMA'!E6</f>
        <v>#DIV/0!</v>
      </c>
      <c r="H20" s="107" t="e">
        <f>'ŞUBE NOT ORTALAMA'!F6</f>
        <v>#DIV/0!</v>
      </c>
      <c r="I20" s="107" t="e">
        <f>AVERAGE(Tablo11[[#This Row],[1.DÖNEM ORT.]:[2.DÖNEM ORT.]])</f>
        <v>#DIV/0!</v>
      </c>
    </row>
    <row r="21" spans="1:11" x14ac:dyDescent="0.25">
      <c r="A21" s="127"/>
      <c r="B21" s="133" t="s">
        <v>226</v>
      </c>
      <c r="C21" s="109" t="s">
        <v>9</v>
      </c>
      <c r="D21" s="115">
        <v>21</v>
      </c>
      <c r="E21" s="116">
        <f>YENİHAYAT!J73</f>
        <v>0</v>
      </c>
      <c r="F21" s="134" t="e">
        <f>'ŞUBE NOT ORTALAMA'!#REF!</f>
        <v>#REF!</v>
      </c>
      <c r="G21" s="134" t="e">
        <f>'ŞUBE NOT ORTALAMA'!#REF!</f>
        <v>#REF!</v>
      </c>
      <c r="H21" s="107" t="e">
        <f>'ŞUBE NOT ORTALAMA'!#REF!</f>
        <v>#REF!</v>
      </c>
      <c r="I21" s="107" t="e">
        <f>AVERAGE(Tablo11[[#This Row],[1.DÖNEM ORT.]:[2.DÖNEM ORT.]])</f>
        <v>#REF!</v>
      </c>
      <c r="K21" s="62"/>
    </row>
    <row r="22" spans="1:11" x14ac:dyDescent="0.25">
      <c r="A22" s="128"/>
      <c r="B22" s="135" t="s">
        <v>294</v>
      </c>
      <c r="C22" s="99" t="s">
        <v>7</v>
      </c>
      <c r="D22" s="118">
        <v>10</v>
      </c>
      <c r="E22" s="119">
        <f>YENİCE!J9</f>
        <v>0</v>
      </c>
      <c r="F22" s="120">
        <f>'ŞUBE NOT ORTALAMA'!D26</f>
        <v>44.210526315789473</v>
      </c>
      <c r="G22" s="120" t="e">
        <f>'ŞUBE NOT ORTALAMA'!E26</f>
        <v>#DIV/0!</v>
      </c>
      <c r="H22" s="81" t="e">
        <f>'ŞUBE NOT ORTALAMA'!F26</f>
        <v>#DIV/0!</v>
      </c>
      <c r="I22" s="107" t="e">
        <f>AVERAGE(Tablo11[[#This Row],[1.DÖNEM ORT.]:[2.DÖNEM ORT.]])</f>
        <v>#DIV/0!</v>
      </c>
      <c r="K22" s="62"/>
    </row>
    <row r="23" spans="1:11" x14ac:dyDescent="0.25">
      <c r="A23" s="127"/>
      <c r="B23" s="133" t="s">
        <v>255</v>
      </c>
      <c r="C23" s="109" t="s">
        <v>6</v>
      </c>
      <c r="D23" s="115">
        <v>17</v>
      </c>
      <c r="E23" s="116">
        <f>KURANCILI!J8</f>
        <v>0</v>
      </c>
      <c r="F23" s="134">
        <f>'ŞUBE NOT ORTALAMA'!D28</f>
        <v>57.8125</v>
      </c>
      <c r="G23" s="134" t="e">
        <f>'ŞUBE NOT ORTALAMA'!E28</f>
        <v>#DIV/0!</v>
      </c>
      <c r="H23" s="107" t="e">
        <f>'ŞUBE NOT ORTALAMA'!F28</f>
        <v>#DIV/0!</v>
      </c>
      <c r="I23" s="107" t="e">
        <f>AVERAGE(Tablo11[[#This Row],[1.DÖNEM ORT.]:[2.DÖNEM ORT.]])</f>
        <v>#DIV/0!</v>
      </c>
    </row>
    <row r="24" spans="1:11" x14ac:dyDescent="0.25">
      <c r="A24" s="124"/>
      <c r="B24" s="135" t="s">
        <v>285</v>
      </c>
      <c r="C24" s="99" t="s">
        <v>7</v>
      </c>
      <c r="D24" s="118">
        <v>11</v>
      </c>
      <c r="E24" s="119">
        <f>İSAHOCALI!J10</f>
        <v>0</v>
      </c>
      <c r="F24" s="120">
        <f>'ŞUBE NOT ORTALAMA'!D25</f>
        <v>62.222222222222221</v>
      </c>
      <c r="G24" s="120" t="e">
        <f>'ŞUBE NOT ORTALAMA'!E25</f>
        <v>#DIV/0!</v>
      </c>
      <c r="H24" s="81" t="e">
        <f>'ŞUBE NOT ORTALAMA'!F25</f>
        <v>#DIV/0!</v>
      </c>
      <c r="I24" s="107" t="e">
        <f>AVERAGE(Tablo11[[#This Row],[1.DÖNEM ORT.]:[2.DÖNEM ORT.]])</f>
        <v>#DIV/0!</v>
      </c>
    </row>
    <row r="25" spans="1:11" x14ac:dyDescent="0.25">
      <c r="A25" s="126"/>
      <c r="B25" s="133" t="s">
        <v>124</v>
      </c>
      <c r="C25" s="109" t="s">
        <v>6</v>
      </c>
      <c r="D25" s="115">
        <v>18</v>
      </c>
      <c r="E25" s="116">
        <f>MELİKŞAH!J34</f>
        <v>0</v>
      </c>
      <c r="F25" s="134">
        <f>'ŞUBE NOT ORTALAMA'!D10</f>
        <v>72.272727272727266</v>
      </c>
      <c r="G25" s="134" t="e">
        <f>'ŞUBE NOT ORTALAMA'!E10</f>
        <v>#DIV/0!</v>
      </c>
      <c r="H25" s="107" t="e">
        <f>'ŞUBE NOT ORTALAMA'!F10</f>
        <v>#DIV/0!</v>
      </c>
      <c r="I25" s="107" t="e">
        <f>AVERAGE(Tablo11[[#This Row],[1.DÖNEM ORT.]:[2.DÖNEM ORT.]])</f>
        <v>#DIV/0!</v>
      </c>
    </row>
    <row r="26" spans="1:11" x14ac:dyDescent="0.25">
      <c r="A26" s="124"/>
      <c r="B26" s="135" t="s">
        <v>124</v>
      </c>
      <c r="C26" s="99" t="s">
        <v>7</v>
      </c>
      <c r="D26" s="118">
        <v>29</v>
      </c>
      <c r="E26" s="119">
        <f>MELİKŞAH!J6</f>
        <v>0</v>
      </c>
      <c r="F26" s="120">
        <f>'ŞUBE NOT ORTALAMA'!D9</f>
        <v>61.428571428571431</v>
      </c>
      <c r="G26" s="120" t="e">
        <f>'ŞUBE NOT ORTALAMA'!E9</f>
        <v>#DIV/0!</v>
      </c>
      <c r="H26" s="81" t="e">
        <f>'ŞUBE NOT ORTALAMA'!F9</f>
        <v>#DIV/0!</v>
      </c>
      <c r="I26" s="107" t="e">
        <f>AVERAGE(Tablo11[[#This Row],[1.DÖNEM ORT.]:[2.DÖNEM ORT.]])</f>
        <v>#DIV/0!</v>
      </c>
      <c r="K26" s="62"/>
    </row>
    <row r="27" spans="1:11" x14ac:dyDescent="0.25">
      <c r="A27" s="124"/>
      <c r="B27" s="135" t="s">
        <v>160</v>
      </c>
      <c r="C27" s="99" t="s">
        <v>7</v>
      </c>
      <c r="D27" s="118">
        <v>29</v>
      </c>
      <c r="E27" s="119">
        <f>KAMAN!J5</f>
        <v>0</v>
      </c>
      <c r="F27" s="120">
        <f>'ŞUBE NOT ORTALAMA'!D13</f>
        <v>58.75</v>
      </c>
      <c r="G27" s="120" t="e">
        <f>'ŞUBE NOT ORTALAMA'!E13</f>
        <v>#DIV/0!</v>
      </c>
      <c r="H27" s="81" t="e">
        <f>'ŞUBE NOT ORTALAMA'!F13</f>
        <v>#DIV/0!</v>
      </c>
      <c r="I27" s="107" t="e">
        <f>AVERAGE(Tablo11[[#This Row],[1.DÖNEM ORT.]:[2.DÖNEM ORT.]])</f>
        <v>#DIV/0!</v>
      </c>
      <c r="K27" s="62"/>
    </row>
    <row r="28" spans="1:11" x14ac:dyDescent="0.25">
      <c r="A28" s="128"/>
      <c r="B28" s="135" t="s">
        <v>226</v>
      </c>
      <c r="C28" s="99" t="s">
        <v>7</v>
      </c>
      <c r="D28" s="118">
        <v>24</v>
      </c>
      <c r="E28" s="119">
        <f>YENİHAYAT!J5</f>
        <v>0</v>
      </c>
      <c r="F28" s="120">
        <f>'ŞUBE NOT ORTALAMA'!D19</f>
        <v>59.807692307692307</v>
      </c>
      <c r="G28" s="120" t="e">
        <f>'ŞUBE NOT ORTALAMA'!E19</f>
        <v>#DIV/0!</v>
      </c>
      <c r="H28" s="81" t="e">
        <f>'ŞUBE NOT ORTALAMA'!F19</f>
        <v>#DIV/0!</v>
      </c>
      <c r="I28" s="107" t="e">
        <f>AVERAGE(Tablo11[[#This Row],[1.DÖNEM ORT.]:[2.DÖNEM ORT.]])</f>
        <v>#DIV/0!</v>
      </c>
    </row>
    <row r="29" spans="1:11" x14ac:dyDescent="0.25">
      <c r="A29" s="123"/>
      <c r="B29" s="135" t="s">
        <v>65</v>
      </c>
      <c r="C29" s="99" t="s">
        <v>7</v>
      </c>
      <c r="D29" s="118">
        <v>17</v>
      </c>
      <c r="E29" s="119">
        <f>ATATÜRK!J5</f>
        <v>0</v>
      </c>
      <c r="F29" s="120">
        <f>'ŞUBE NOT ORTALAMA'!D5</f>
        <v>71.05263157894737</v>
      </c>
      <c r="G29" s="120" t="e">
        <f>'ŞUBE NOT ORTALAMA'!E5</f>
        <v>#DIV/0!</v>
      </c>
      <c r="H29" s="81" t="e">
        <f>'ŞUBE NOT ORTALAMA'!F5</f>
        <v>#DIV/0!</v>
      </c>
      <c r="I29" s="107" t="e">
        <f>AVERAGE(Tablo11[[#This Row],[1.DÖNEM ORT.]:[2.DÖNEM ORT.]])</f>
        <v>#DIV/0!</v>
      </c>
    </row>
    <row r="30" spans="1:11" x14ac:dyDescent="0.25">
      <c r="A30" s="127"/>
      <c r="B30" s="133" t="s">
        <v>294</v>
      </c>
      <c r="C30" s="109" t="s">
        <v>6</v>
      </c>
      <c r="D30" s="115">
        <v>11</v>
      </c>
      <c r="E30" s="116">
        <f>YENİCE!J21</f>
        <v>0</v>
      </c>
      <c r="F30" s="134" t="e">
        <f>'ŞUBE NOT ORTALAMA'!#REF!</f>
        <v>#REF!</v>
      </c>
      <c r="G30" s="134" t="e">
        <f>'ŞUBE NOT ORTALAMA'!#REF!</f>
        <v>#REF!</v>
      </c>
      <c r="H30" s="107" t="e">
        <f>'ŞUBE NOT ORTALAMA'!#REF!</f>
        <v>#REF!</v>
      </c>
      <c r="I30" s="107" t="e">
        <f>AVERAGE(Tablo11[[#This Row],[1.DÖNEM ORT.]:[2.DÖNEM ORT.]])</f>
        <v>#REF!</v>
      </c>
    </row>
    <row r="31" spans="1:11" x14ac:dyDescent="0.25">
      <c r="A31" s="128"/>
      <c r="B31" s="135" t="s">
        <v>296</v>
      </c>
      <c r="C31" s="99" t="s">
        <v>7</v>
      </c>
      <c r="D31" s="118">
        <v>11</v>
      </c>
      <c r="E31" s="119">
        <f>ÇAĞIRKAN!J5</f>
        <v>0</v>
      </c>
      <c r="F31" s="120">
        <f>'ŞUBE NOT ORTALAMA'!D22</f>
        <v>61</v>
      </c>
      <c r="G31" s="120" t="e">
        <f>'ŞUBE NOT ORTALAMA'!E22</f>
        <v>#DIV/0!</v>
      </c>
      <c r="H31" s="81" t="e">
        <f>'ŞUBE NOT ORTALAMA'!F22</f>
        <v>#DIV/0!</v>
      </c>
      <c r="I31" s="107" t="e">
        <f>AVERAGE(Tablo11[[#This Row],[1.DÖNEM ORT.]:[2.DÖNEM ORT.]])</f>
        <v>#DIV/0!</v>
      </c>
    </row>
  </sheetData>
  <sortState ref="A4:J31">
    <sortCondition descending="1" ref="H3"/>
  </sortState>
  <mergeCells count="1">
    <mergeCell ref="A1:H1"/>
  </mergeCells>
  <hyperlinks>
    <hyperlink ref="K4" location="TÜRKÇE!A1" display="TÜRKÇE"/>
    <hyperlink ref="K5" location="MATEMATİK!A1" display="MATEMATİK"/>
    <hyperlink ref="K6" location="'FEN VE TEK'!A1" display="FEN VE TEKNOLOJİ"/>
    <hyperlink ref="K7" location="'İNK. TAR.'!A1" display="TC İNKILAP TARİHİ VE ATATÜRKÇÜLÜK"/>
    <hyperlink ref="K8" location="İNGİLİZCE!A1" display="İNGİLİZCE"/>
    <hyperlink ref="K9" location="'DİN KÜLTÜRÜ'!A1" display="DİN KÜLTÜRÜ VE AHLAK BİLGİSİ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H3" sqref="H3"/>
    </sheetView>
  </sheetViews>
  <sheetFormatPr defaultRowHeight="15" x14ac:dyDescent="0.25"/>
  <cols>
    <col min="1" max="1" width="10.7109375" customWidth="1"/>
    <col min="2" max="2" width="36.5703125" bestFit="1" customWidth="1"/>
    <col min="4" max="4" width="10.28515625" bestFit="1" customWidth="1"/>
    <col min="5" max="5" width="26.140625" bestFit="1" customWidth="1"/>
    <col min="6" max="7" width="15.85546875" bestFit="1" customWidth="1"/>
    <col min="10" max="10" width="41.5703125" bestFit="1" customWidth="1"/>
  </cols>
  <sheetData>
    <row r="1" spans="1:10" ht="25.5" x14ac:dyDescent="0.35">
      <c r="A1" s="310" t="s">
        <v>353</v>
      </c>
      <c r="B1" s="310"/>
      <c r="C1" s="310"/>
      <c r="D1" s="310"/>
      <c r="E1" s="310"/>
      <c r="F1" s="310"/>
      <c r="G1" s="310"/>
      <c r="H1" s="310"/>
    </row>
    <row r="3" spans="1:10" x14ac:dyDescent="0.25">
      <c r="A3" s="111" t="s">
        <v>5</v>
      </c>
      <c r="B3" s="111" t="s">
        <v>297</v>
      </c>
      <c r="C3" s="112" t="s">
        <v>346</v>
      </c>
      <c r="D3" s="113" t="s">
        <v>351</v>
      </c>
      <c r="E3" s="113" t="s">
        <v>348</v>
      </c>
      <c r="F3" s="113" t="s">
        <v>349</v>
      </c>
      <c r="G3" s="113" t="s">
        <v>350</v>
      </c>
      <c r="H3" s="112" t="s">
        <v>339</v>
      </c>
    </row>
    <row r="4" spans="1:10" x14ac:dyDescent="0.25">
      <c r="A4" s="114"/>
      <c r="B4" s="114" t="s">
        <v>124</v>
      </c>
      <c r="C4" s="109" t="s">
        <v>8</v>
      </c>
      <c r="D4" s="115">
        <v>18</v>
      </c>
      <c r="E4" s="116">
        <f>MELİKŞAH!M61</f>
        <v>0</v>
      </c>
      <c r="F4" s="120">
        <f>'ŞUBE NOT ORTALAMA'!G11</f>
        <v>38.888888888888886</v>
      </c>
      <c r="G4" s="120" t="e">
        <f>'ŞUBE NOT ORTALAMA'!H11</f>
        <v>#DIV/0!</v>
      </c>
      <c r="H4" s="120" t="e">
        <f>'ŞUBE NOT ORTALAMA'!I11</f>
        <v>#DIV/0!</v>
      </c>
      <c r="J4" s="130" t="s">
        <v>2</v>
      </c>
    </row>
    <row r="5" spans="1:10" x14ac:dyDescent="0.25">
      <c r="A5" s="114"/>
      <c r="B5" s="114" t="s">
        <v>226</v>
      </c>
      <c r="C5" s="109" t="s">
        <v>9</v>
      </c>
      <c r="D5" s="115">
        <v>21</v>
      </c>
      <c r="E5" s="116">
        <f>YENİHAYAT!M82</f>
        <v>0</v>
      </c>
      <c r="F5" s="120" t="e">
        <f>'ŞUBE NOT ORTALAMA'!#REF!</f>
        <v>#REF!</v>
      </c>
      <c r="G5" s="120" t="e">
        <f>'ŞUBE NOT ORTALAMA'!#REF!</f>
        <v>#REF!</v>
      </c>
      <c r="H5" s="120" t="e">
        <f>'ŞUBE NOT ORTALAMA'!#REF!</f>
        <v>#REF!</v>
      </c>
      <c r="J5" s="130" t="s">
        <v>3</v>
      </c>
    </row>
    <row r="6" spans="1:10" x14ac:dyDescent="0.25">
      <c r="A6" s="114"/>
      <c r="B6" s="114" t="s">
        <v>255</v>
      </c>
      <c r="C6" s="109" t="s">
        <v>6</v>
      </c>
      <c r="D6" s="115">
        <v>17</v>
      </c>
      <c r="E6" s="116">
        <f>KURANCILI!M9</f>
        <v>0</v>
      </c>
      <c r="F6" s="120">
        <f>'ŞUBE NOT ORTALAMA'!G28</f>
        <v>47.1875</v>
      </c>
      <c r="G6" s="120" t="e">
        <f>'ŞUBE NOT ORTALAMA'!H28</f>
        <v>#DIV/0!</v>
      </c>
      <c r="H6" s="120" t="e">
        <f>'ŞUBE NOT ORTALAMA'!I28</f>
        <v>#DIV/0!</v>
      </c>
      <c r="J6" s="130" t="s">
        <v>10</v>
      </c>
    </row>
    <row r="7" spans="1:10" x14ac:dyDescent="0.25">
      <c r="A7" s="114"/>
      <c r="B7" s="114" t="s">
        <v>226</v>
      </c>
      <c r="C7" s="109" t="s">
        <v>6</v>
      </c>
      <c r="D7" s="115">
        <v>20</v>
      </c>
      <c r="E7" s="116">
        <f>YENİHAYAT!M33</f>
        <v>0</v>
      </c>
      <c r="F7" s="120">
        <f>'ŞUBE NOT ORTALAMA'!G20</f>
        <v>28.75</v>
      </c>
      <c r="G7" s="120" t="e">
        <f>'ŞUBE NOT ORTALAMA'!H20</f>
        <v>#DIV/0!</v>
      </c>
      <c r="H7" s="120" t="e">
        <f>'ŞUBE NOT ORTALAMA'!I20</f>
        <v>#DIV/0!</v>
      </c>
      <c r="J7" s="130" t="s">
        <v>338</v>
      </c>
    </row>
    <row r="8" spans="1:10" x14ac:dyDescent="0.25">
      <c r="A8" s="114"/>
      <c r="B8" s="114" t="s">
        <v>124</v>
      </c>
      <c r="C8" s="109" t="s">
        <v>9</v>
      </c>
      <c r="D8" s="115">
        <v>24</v>
      </c>
      <c r="E8" s="116">
        <f>MELİKŞAH!M88</f>
        <v>0</v>
      </c>
      <c r="F8" s="120">
        <f>'ŞUBE NOT ORTALAMA'!G12</f>
        <v>69</v>
      </c>
      <c r="G8" s="120" t="e">
        <f>'ŞUBE NOT ORTALAMA'!H12</f>
        <v>#DIV/0!</v>
      </c>
      <c r="H8" s="120" t="e">
        <f>'ŞUBE NOT ORTALAMA'!I12</f>
        <v>#DIV/0!</v>
      </c>
      <c r="J8" s="130" t="s">
        <v>4</v>
      </c>
    </row>
    <row r="9" spans="1:10" x14ac:dyDescent="0.25">
      <c r="A9" s="117"/>
      <c r="B9" s="117" t="s">
        <v>271</v>
      </c>
      <c r="C9" s="99" t="s">
        <v>7</v>
      </c>
      <c r="D9" s="118">
        <v>13</v>
      </c>
      <c r="E9" s="119">
        <f>SAVCILI!M12</f>
        <v>0</v>
      </c>
      <c r="F9" s="120">
        <f>'ŞUBE NOT ORTALAMA'!G30</f>
        <v>50.769230769230766</v>
      </c>
      <c r="G9" s="120" t="e">
        <f>'ŞUBE NOT ORTALAMA'!H30</f>
        <v>#DIV/0!</v>
      </c>
      <c r="H9" s="120" t="e">
        <f>'ŞUBE NOT ORTALAMA'!I30</f>
        <v>#DIV/0!</v>
      </c>
      <c r="J9" s="131" t="s">
        <v>23</v>
      </c>
    </row>
    <row r="10" spans="1:10" x14ac:dyDescent="0.25">
      <c r="A10" s="117"/>
      <c r="B10" s="117" t="s">
        <v>295</v>
      </c>
      <c r="C10" s="99" t="s">
        <v>7</v>
      </c>
      <c r="D10" s="118">
        <v>9</v>
      </c>
      <c r="E10" s="119">
        <f>HAMİT!M7</f>
        <v>0</v>
      </c>
      <c r="F10" s="120">
        <f>'ŞUBE NOT ORTALAMA'!G24</f>
        <v>42.916666666666664</v>
      </c>
      <c r="G10" s="120" t="e">
        <f>'ŞUBE NOT ORTALAMA'!H24</f>
        <v>#DIV/0!</v>
      </c>
      <c r="H10" s="120" t="e">
        <f>'ŞUBE NOT ORTALAMA'!I24</f>
        <v>#DIV/0!</v>
      </c>
    </row>
    <row r="11" spans="1:10" x14ac:dyDescent="0.25">
      <c r="A11" s="114"/>
      <c r="B11" s="114" t="s">
        <v>65</v>
      </c>
      <c r="C11" s="109" t="s">
        <v>8</v>
      </c>
      <c r="D11" s="115">
        <v>18</v>
      </c>
      <c r="E11" s="116">
        <f>ATATÜRK!M43</f>
        <v>0</v>
      </c>
      <c r="F11" s="120">
        <f>'ŞUBE NOT ORTALAMA'!G7</f>
        <v>28.125</v>
      </c>
      <c r="G11" s="120" t="e">
        <f>'ŞUBE NOT ORTALAMA'!H7</f>
        <v>#DIV/0!</v>
      </c>
      <c r="H11" s="120" t="e">
        <f>'ŞUBE NOT ORTALAMA'!I7</f>
        <v>#DIV/0!</v>
      </c>
    </row>
    <row r="12" spans="1:10" x14ac:dyDescent="0.25">
      <c r="A12" s="114"/>
      <c r="B12" s="114" t="s">
        <v>65</v>
      </c>
      <c r="C12" s="109" t="s">
        <v>9</v>
      </c>
      <c r="D12" s="115">
        <v>19</v>
      </c>
      <c r="E12" s="116">
        <f>ATATÜRK!M63</f>
        <v>0</v>
      </c>
      <c r="F12" s="120" t="e">
        <f>'ŞUBE NOT ORTALAMA'!#REF!</f>
        <v>#REF!</v>
      </c>
      <c r="G12" s="120" t="e">
        <f>'ŞUBE NOT ORTALAMA'!#REF!</f>
        <v>#REF!</v>
      </c>
      <c r="H12" s="120" t="e">
        <f>'ŞUBE NOT ORTALAMA'!#REF!</f>
        <v>#REF!</v>
      </c>
    </row>
    <row r="13" spans="1:10" x14ac:dyDescent="0.25">
      <c r="A13" s="121"/>
      <c r="B13" s="114" t="s">
        <v>65</v>
      </c>
      <c r="C13" s="109" t="s">
        <v>6</v>
      </c>
      <c r="D13" s="115">
        <v>19</v>
      </c>
      <c r="E13" s="116">
        <f>ATATÜRK!M25</f>
        <v>0</v>
      </c>
      <c r="F13" s="120">
        <f>'ŞUBE NOT ORTALAMA'!G6</f>
        <v>30.277777777777779</v>
      </c>
      <c r="G13" s="120" t="e">
        <f>'ŞUBE NOT ORTALAMA'!H6</f>
        <v>#DIV/0!</v>
      </c>
      <c r="H13" s="120" t="e">
        <f>'ŞUBE NOT ORTALAMA'!I6</f>
        <v>#DIV/0!</v>
      </c>
    </row>
    <row r="14" spans="1:10" x14ac:dyDescent="0.25">
      <c r="A14" s="114"/>
      <c r="B14" s="114" t="s">
        <v>294</v>
      </c>
      <c r="C14" s="109" t="s">
        <v>6</v>
      </c>
      <c r="D14" s="115">
        <v>11</v>
      </c>
      <c r="E14" s="116">
        <f>YENİCE!M16</f>
        <v>0</v>
      </c>
      <c r="F14" s="120" t="e">
        <f>'ŞUBE NOT ORTALAMA'!#REF!</f>
        <v>#REF!</v>
      </c>
      <c r="G14" s="120" t="e">
        <f>'ŞUBE NOT ORTALAMA'!#REF!</f>
        <v>#REF!</v>
      </c>
      <c r="H14" s="120" t="e">
        <f>'ŞUBE NOT ORTALAMA'!#REF!</f>
        <v>#REF!</v>
      </c>
    </row>
    <row r="15" spans="1:10" x14ac:dyDescent="0.25">
      <c r="A15" s="117"/>
      <c r="B15" s="117" t="s">
        <v>255</v>
      </c>
      <c r="C15" s="99" t="s">
        <v>7</v>
      </c>
      <c r="D15" s="118">
        <v>16</v>
      </c>
      <c r="E15" s="119">
        <f>KURANCILI!M22</f>
        <v>0</v>
      </c>
      <c r="F15" s="120">
        <f>'ŞUBE NOT ORTALAMA'!G27</f>
        <v>59</v>
      </c>
      <c r="G15" s="120" t="e">
        <f>'ŞUBE NOT ORTALAMA'!H27</f>
        <v>#DIV/0!</v>
      </c>
      <c r="H15" s="120" t="e">
        <f>'ŞUBE NOT ORTALAMA'!I27</f>
        <v>#DIV/0!</v>
      </c>
    </row>
    <row r="16" spans="1:10" x14ac:dyDescent="0.25">
      <c r="A16" s="114"/>
      <c r="B16" s="114" t="s">
        <v>124</v>
      </c>
      <c r="C16" s="109" t="s">
        <v>6</v>
      </c>
      <c r="D16" s="115">
        <v>18</v>
      </c>
      <c r="E16" s="116">
        <f>MELİKŞAH!M44</f>
        <v>0</v>
      </c>
      <c r="F16" s="120">
        <f>'ŞUBE NOT ORTALAMA'!G10</f>
        <v>62.272727272727273</v>
      </c>
      <c r="G16" s="120" t="e">
        <f>'ŞUBE NOT ORTALAMA'!H10</f>
        <v>#DIV/0!</v>
      </c>
      <c r="H16" s="120" t="e">
        <f>'ŞUBE NOT ORTALAMA'!I10</f>
        <v>#DIV/0!</v>
      </c>
    </row>
    <row r="17" spans="1:8" x14ac:dyDescent="0.25">
      <c r="A17" s="114"/>
      <c r="B17" s="114" t="s">
        <v>271</v>
      </c>
      <c r="C17" s="109" t="s">
        <v>6</v>
      </c>
      <c r="D17" s="115">
        <v>14</v>
      </c>
      <c r="E17" s="116">
        <f>SAVCILI!M27</f>
        <v>0</v>
      </c>
      <c r="F17" s="120" t="e">
        <f>'ŞUBE NOT ORTALAMA'!#REF!</f>
        <v>#REF!</v>
      </c>
      <c r="G17" s="120" t="e">
        <f>'ŞUBE NOT ORTALAMA'!#REF!</f>
        <v>#REF!</v>
      </c>
      <c r="H17" s="120" t="e">
        <f>'ŞUBE NOT ORTALAMA'!#REF!</f>
        <v>#REF!</v>
      </c>
    </row>
    <row r="18" spans="1:8" x14ac:dyDescent="0.25">
      <c r="A18" s="117"/>
      <c r="B18" s="117" t="s">
        <v>294</v>
      </c>
      <c r="C18" s="99" t="s">
        <v>7</v>
      </c>
      <c r="D18" s="118">
        <v>10</v>
      </c>
      <c r="E18" s="119">
        <f>YENİCE!M9</f>
        <v>0</v>
      </c>
      <c r="F18" s="120">
        <f>'ŞUBE NOT ORTALAMA'!G26</f>
        <v>35.263157894736842</v>
      </c>
      <c r="G18" s="120" t="e">
        <f>'ŞUBE NOT ORTALAMA'!H26</f>
        <v>#DIV/0!</v>
      </c>
      <c r="H18" s="120" t="e">
        <f>'ŞUBE NOT ORTALAMA'!I26</f>
        <v>#DIV/0!</v>
      </c>
    </row>
    <row r="19" spans="1:8" x14ac:dyDescent="0.25">
      <c r="A19" s="122"/>
      <c r="B19" s="117" t="s">
        <v>65</v>
      </c>
      <c r="C19" s="99" t="s">
        <v>7</v>
      </c>
      <c r="D19" s="118">
        <v>17</v>
      </c>
      <c r="E19" s="119">
        <f>ATATÜRK!M5</f>
        <v>0</v>
      </c>
      <c r="F19" s="120">
        <f>'ŞUBE NOT ORTALAMA'!G5</f>
        <v>56.315789473684212</v>
      </c>
      <c r="G19" s="120" t="e">
        <f>'ŞUBE NOT ORTALAMA'!H5</f>
        <v>#DIV/0!</v>
      </c>
      <c r="H19" s="120" t="e">
        <f>'ŞUBE NOT ORTALAMA'!I5</f>
        <v>#DIV/0!</v>
      </c>
    </row>
    <row r="20" spans="1:8" x14ac:dyDescent="0.25">
      <c r="A20" s="114"/>
      <c r="B20" s="114" t="s">
        <v>160</v>
      </c>
      <c r="C20" s="109" t="s">
        <v>9</v>
      </c>
      <c r="D20" s="115">
        <v>28</v>
      </c>
      <c r="E20" s="116">
        <f>KAMAN!M95</f>
        <v>0</v>
      </c>
      <c r="F20" s="120">
        <f>'ŞUBE NOT ORTALAMA'!G16</f>
        <v>60.714285714285715</v>
      </c>
      <c r="G20" s="120" t="e">
        <f>'ŞUBE NOT ORTALAMA'!H16</f>
        <v>#DIV/0!</v>
      </c>
      <c r="H20" s="120" t="e">
        <f>'ŞUBE NOT ORTALAMA'!I16</f>
        <v>#DIV/0!</v>
      </c>
    </row>
    <row r="21" spans="1:8" x14ac:dyDescent="0.25">
      <c r="A21" s="117"/>
      <c r="B21" s="117" t="s">
        <v>226</v>
      </c>
      <c r="C21" s="99" t="s">
        <v>7</v>
      </c>
      <c r="D21" s="118">
        <v>24</v>
      </c>
      <c r="E21" s="119">
        <f>YENİHAYAT!M26</f>
        <v>0</v>
      </c>
      <c r="F21" s="120">
        <f>'ŞUBE NOT ORTALAMA'!G19</f>
        <v>32.115384615384613</v>
      </c>
      <c r="G21" s="120" t="e">
        <f>'ŞUBE NOT ORTALAMA'!H19</f>
        <v>#DIV/0!</v>
      </c>
      <c r="H21" s="120" t="e">
        <f>'ŞUBE NOT ORTALAMA'!I19</f>
        <v>#DIV/0!</v>
      </c>
    </row>
    <row r="22" spans="1:8" x14ac:dyDescent="0.25">
      <c r="A22" s="117"/>
      <c r="B22" s="117" t="s">
        <v>293</v>
      </c>
      <c r="C22" s="99" t="s">
        <v>7</v>
      </c>
      <c r="D22" s="118">
        <v>20</v>
      </c>
      <c r="E22" s="119">
        <f>ÖMERHACILI!M7</f>
        <v>0</v>
      </c>
      <c r="F22" s="120">
        <f>'ŞUBE NOT ORTALAMA'!G29</f>
        <v>37.75</v>
      </c>
      <c r="G22" s="120" t="e">
        <f>'ŞUBE NOT ORTALAMA'!H29</f>
        <v>#DIV/0!</v>
      </c>
      <c r="H22" s="120" t="e">
        <f>'ŞUBE NOT ORTALAMA'!I29</f>
        <v>#DIV/0!</v>
      </c>
    </row>
    <row r="23" spans="1:8" x14ac:dyDescent="0.25">
      <c r="A23" s="114"/>
      <c r="B23" s="114" t="s">
        <v>160</v>
      </c>
      <c r="C23" s="109" t="s">
        <v>347</v>
      </c>
      <c r="D23" s="115">
        <v>29</v>
      </c>
      <c r="E23" s="116">
        <f>KAMAN!M125</f>
        <v>0</v>
      </c>
      <c r="F23" s="120">
        <f>'ŞUBE NOT ORTALAMA'!G17</f>
        <v>50.227272727272727</v>
      </c>
      <c r="G23" s="120" t="e">
        <f>'ŞUBE NOT ORTALAMA'!H17</f>
        <v>#DIV/0!</v>
      </c>
      <c r="H23" s="120" t="e">
        <f>'ŞUBE NOT ORTALAMA'!I17</f>
        <v>#DIV/0!</v>
      </c>
    </row>
    <row r="24" spans="1:8" x14ac:dyDescent="0.25">
      <c r="A24" s="117"/>
      <c r="B24" s="117" t="s">
        <v>37</v>
      </c>
      <c r="C24" s="99" t="s">
        <v>7</v>
      </c>
      <c r="D24" s="118">
        <v>10</v>
      </c>
      <c r="E24" s="119">
        <f>DEMİRLİ!M9</f>
        <v>0</v>
      </c>
      <c r="F24" s="120">
        <f>'ŞUBE NOT ORTALAMA'!G23</f>
        <v>47.5</v>
      </c>
      <c r="G24" s="120" t="e">
        <f>'ŞUBE NOT ORTALAMA'!H23</f>
        <v>#DIV/0!</v>
      </c>
      <c r="H24" s="120" t="e">
        <f>'ŞUBE NOT ORTALAMA'!I23</f>
        <v>#DIV/0!</v>
      </c>
    </row>
    <row r="25" spans="1:8" x14ac:dyDescent="0.25">
      <c r="A25" s="114"/>
      <c r="B25" s="114" t="s">
        <v>160</v>
      </c>
      <c r="C25" s="109" t="s">
        <v>8</v>
      </c>
      <c r="D25" s="115">
        <v>31</v>
      </c>
      <c r="E25" s="116">
        <f>KAMAN!M68</f>
        <v>0</v>
      </c>
      <c r="F25" s="120">
        <f>'ŞUBE NOT ORTALAMA'!G15</f>
        <v>54.565217391304351</v>
      </c>
      <c r="G25" s="120" t="e">
        <f>'ŞUBE NOT ORTALAMA'!H15</f>
        <v>#DIV/0!</v>
      </c>
      <c r="H25" s="120" t="e">
        <f>'ŞUBE NOT ORTALAMA'!I15</f>
        <v>#DIV/0!</v>
      </c>
    </row>
    <row r="26" spans="1:8" x14ac:dyDescent="0.25">
      <c r="A26" s="117"/>
      <c r="B26" s="117" t="s">
        <v>285</v>
      </c>
      <c r="C26" s="99" t="s">
        <v>7</v>
      </c>
      <c r="D26" s="118">
        <v>11</v>
      </c>
      <c r="E26" s="119">
        <f>İSAHOCALI!M9</f>
        <v>0</v>
      </c>
      <c r="F26" s="120">
        <f>'ŞUBE NOT ORTALAMA'!G25</f>
        <v>25.555555555555557</v>
      </c>
      <c r="G26" s="120" t="e">
        <f>'ŞUBE NOT ORTALAMA'!H25</f>
        <v>#DIV/0!</v>
      </c>
      <c r="H26" s="120" t="e">
        <f>'ŞUBE NOT ORTALAMA'!I25</f>
        <v>#DIV/0!</v>
      </c>
    </row>
    <row r="27" spans="1:8" x14ac:dyDescent="0.25">
      <c r="A27" s="117"/>
      <c r="B27" s="117" t="s">
        <v>124</v>
      </c>
      <c r="C27" s="99" t="s">
        <v>7</v>
      </c>
      <c r="D27" s="118">
        <v>29</v>
      </c>
      <c r="E27" s="119">
        <f>MELİKŞAH!M7</f>
        <v>0</v>
      </c>
      <c r="F27" s="120">
        <f>'ŞUBE NOT ORTALAMA'!G9</f>
        <v>43.333333333333336</v>
      </c>
      <c r="G27" s="120" t="e">
        <f>'ŞUBE NOT ORTALAMA'!H9</f>
        <v>#DIV/0!</v>
      </c>
      <c r="H27" s="120" t="e">
        <f>'ŞUBE NOT ORTALAMA'!I9</f>
        <v>#DIV/0!</v>
      </c>
    </row>
    <row r="28" spans="1:8" x14ac:dyDescent="0.25">
      <c r="A28" s="114"/>
      <c r="B28" s="114" t="s">
        <v>160</v>
      </c>
      <c r="C28" s="109" t="s">
        <v>6</v>
      </c>
      <c r="D28" s="115">
        <v>29</v>
      </c>
      <c r="E28" s="116">
        <f>KAMAN!M40</f>
        <v>0</v>
      </c>
      <c r="F28" s="120">
        <f>'ŞUBE NOT ORTALAMA'!G14</f>
        <v>55.476190476190474</v>
      </c>
      <c r="G28" s="120" t="e">
        <f>'ŞUBE NOT ORTALAMA'!H14</f>
        <v>#DIV/0!</v>
      </c>
      <c r="H28" s="120" t="e">
        <f>'ŞUBE NOT ORTALAMA'!I14</f>
        <v>#DIV/0!</v>
      </c>
    </row>
    <row r="29" spans="1:8" x14ac:dyDescent="0.25">
      <c r="A29" s="117"/>
      <c r="B29" s="117" t="s">
        <v>296</v>
      </c>
      <c r="C29" s="99" t="s">
        <v>7</v>
      </c>
      <c r="D29" s="118">
        <v>11</v>
      </c>
      <c r="E29" s="119">
        <f>ÇAĞIRKAN!M9</f>
        <v>0</v>
      </c>
      <c r="F29" s="120">
        <f>'ŞUBE NOT ORTALAMA'!G22</f>
        <v>44.5</v>
      </c>
      <c r="G29" s="120" t="e">
        <f>'ŞUBE NOT ORTALAMA'!H22</f>
        <v>#DIV/0!</v>
      </c>
      <c r="H29" s="120" t="e">
        <f>'ŞUBE NOT ORTALAMA'!I22</f>
        <v>#DIV/0!</v>
      </c>
    </row>
    <row r="30" spans="1:8" x14ac:dyDescent="0.25">
      <c r="A30" s="114"/>
      <c r="B30" s="114" t="s">
        <v>226</v>
      </c>
      <c r="C30" s="109" t="s">
        <v>8</v>
      </c>
      <c r="D30" s="115">
        <v>24</v>
      </c>
      <c r="E30" s="116">
        <f>YENİHAYAT!M55</f>
        <v>0</v>
      </c>
      <c r="F30" s="120">
        <f>'ŞUBE NOT ORTALAMA'!G21</f>
        <v>76.296296296296291</v>
      </c>
      <c r="G30" s="120" t="e">
        <f>'ŞUBE NOT ORTALAMA'!H21</f>
        <v>#DIV/0!</v>
      </c>
      <c r="H30" s="120" t="e">
        <f>'ŞUBE NOT ORTALAMA'!I21</f>
        <v>#DIV/0!</v>
      </c>
    </row>
    <row r="31" spans="1:8" x14ac:dyDescent="0.25">
      <c r="A31" s="117"/>
      <c r="B31" s="117" t="s">
        <v>160</v>
      </c>
      <c r="C31" s="99" t="s">
        <v>7</v>
      </c>
      <c r="D31" s="118">
        <v>29</v>
      </c>
      <c r="E31" s="119">
        <f>KAMAN!M7</f>
        <v>0</v>
      </c>
      <c r="F31" s="120">
        <f>'ŞUBE NOT ORTALAMA'!G13</f>
        <v>51.458333333333336</v>
      </c>
      <c r="G31" s="120" t="e">
        <f>'ŞUBE NOT ORTALAMA'!H13</f>
        <v>#DIV/0!</v>
      </c>
      <c r="H31" s="120" t="e">
        <f>'ŞUBE NOT ORTALAMA'!I13</f>
        <v>#DIV/0!</v>
      </c>
    </row>
  </sheetData>
  <sortState ref="A4:H31">
    <sortCondition descending="1" ref="H3"/>
  </sortState>
  <mergeCells count="1">
    <mergeCell ref="A1:H1"/>
  </mergeCells>
  <hyperlinks>
    <hyperlink ref="J4" location="TÜRKÇE!A1" display="TÜRKÇE"/>
    <hyperlink ref="J5" location="MATEMATİK!A1" display="MATEMATİK"/>
    <hyperlink ref="J6" location="'FEN VE TEK'!A1" display="FEN VE TEKNOLOJİ"/>
    <hyperlink ref="J7" location="'İNK. TAR.'!A1" display="TC İNKILAP TARİHİ VE ATATÜRKÇÜLÜK"/>
    <hyperlink ref="J8" location="İNGİLİZCE!A1" display="İNGİLİZCE"/>
    <hyperlink ref="J9" location="'DİN KÜLTÜRÜ'!A1" display="DİN KÜLTÜRÜ VE AHLAK BİLGİSİ"/>
  </hyperlink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J7" sqref="J7"/>
    </sheetView>
  </sheetViews>
  <sheetFormatPr defaultRowHeight="15" x14ac:dyDescent="0.25"/>
  <cols>
    <col min="1" max="1" width="10.7109375" customWidth="1"/>
    <col min="2" max="2" width="36.5703125" bestFit="1" customWidth="1"/>
    <col min="4" max="4" width="10.28515625" bestFit="1" customWidth="1"/>
    <col min="5" max="5" width="26.140625" bestFit="1" customWidth="1"/>
    <col min="6" max="7" width="15.85546875" bestFit="1" customWidth="1"/>
    <col min="10" max="10" width="41.5703125" bestFit="1" customWidth="1"/>
  </cols>
  <sheetData>
    <row r="1" spans="1:10" ht="25.5" x14ac:dyDescent="0.35">
      <c r="A1" s="310" t="s">
        <v>354</v>
      </c>
      <c r="B1" s="310"/>
      <c r="C1" s="310"/>
      <c r="D1" s="310"/>
      <c r="E1" s="310"/>
      <c r="F1" s="310"/>
      <c r="G1" s="310"/>
      <c r="H1" s="310"/>
    </row>
    <row r="3" spans="1:10" x14ac:dyDescent="0.25">
      <c r="A3" s="111" t="s">
        <v>5</v>
      </c>
      <c r="B3" s="111" t="s">
        <v>297</v>
      </c>
      <c r="C3" s="112" t="s">
        <v>346</v>
      </c>
      <c r="D3" s="113" t="s">
        <v>351</v>
      </c>
      <c r="E3" s="113" t="s">
        <v>348</v>
      </c>
      <c r="F3" s="113" t="s">
        <v>349</v>
      </c>
      <c r="G3" s="113" t="s">
        <v>350</v>
      </c>
      <c r="H3" s="112" t="s">
        <v>339</v>
      </c>
    </row>
    <row r="4" spans="1:10" x14ac:dyDescent="0.25">
      <c r="A4" s="117"/>
      <c r="B4" s="117" t="s">
        <v>160</v>
      </c>
      <c r="C4" s="99" t="s">
        <v>7</v>
      </c>
      <c r="D4" s="118">
        <v>29</v>
      </c>
      <c r="E4" s="119">
        <f>KAMAN!P9</f>
        <v>0</v>
      </c>
      <c r="F4" s="120">
        <f>'ŞUBE NOT ORTALAMA'!J13</f>
        <v>58.958333333333336</v>
      </c>
      <c r="G4" s="120" t="e">
        <f>'ŞUBE NOT ORTALAMA'!K13</f>
        <v>#DIV/0!</v>
      </c>
      <c r="H4" s="120" t="e">
        <f>'ŞUBE NOT ORTALAMA'!L13</f>
        <v>#DIV/0!</v>
      </c>
      <c r="J4" s="130" t="s">
        <v>2</v>
      </c>
    </row>
    <row r="5" spans="1:10" x14ac:dyDescent="0.25">
      <c r="A5" s="114"/>
      <c r="B5" s="114" t="s">
        <v>65</v>
      </c>
      <c r="C5" s="109" t="s">
        <v>9</v>
      </c>
      <c r="D5" s="115">
        <v>19</v>
      </c>
      <c r="E5" s="116">
        <f>ATATÜRK!P63</f>
        <v>0</v>
      </c>
      <c r="F5" s="120" t="e">
        <f>'ŞUBE NOT ORTALAMA'!#REF!</f>
        <v>#REF!</v>
      </c>
      <c r="G5" s="120" t="e">
        <f>'ŞUBE NOT ORTALAMA'!#REF!</f>
        <v>#REF!</v>
      </c>
      <c r="H5" s="120" t="e">
        <f>'ŞUBE NOT ORTALAMA'!#REF!</f>
        <v>#REF!</v>
      </c>
      <c r="J5" s="130" t="s">
        <v>3</v>
      </c>
    </row>
    <row r="6" spans="1:10" x14ac:dyDescent="0.25">
      <c r="A6" s="117"/>
      <c r="B6" s="117" t="s">
        <v>293</v>
      </c>
      <c r="C6" s="99" t="s">
        <v>7</v>
      </c>
      <c r="D6" s="118">
        <v>20</v>
      </c>
      <c r="E6" s="119">
        <f>ÖMERHACILI!P10</f>
        <v>0</v>
      </c>
      <c r="F6" s="120">
        <f>'ŞUBE NOT ORTALAMA'!J29</f>
        <v>59.25</v>
      </c>
      <c r="G6" s="120" t="e">
        <f>'ŞUBE NOT ORTALAMA'!K29</f>
        <v>#DIV/0!</v>
      </c>
      <c r="H6" s="120" t="e">
        <f>'ŞUBE NOT ORTALAMA'!L29</f>
        <v>#DIV/0!</v>
      </c>
      <c r="J6" s="130" t="s">
        <v>10</v>
      </c>
    </row>
    <row r="7" spans="1:10" x14ac:dyDescent="0.25">
      <c r="A7" s="114"/>
      <c r="B7" s="114" t="s">
        <v>255</v>
      </c>
      <c r="C7" s="109" t="s">
        <v>6</v>
      </c>
      <c r="D7" s="115">
        <v>17</v>
      </c>
      <c r="E7" s="116">
        <f>KURANCILI!P7</f>
        <v>0</v>
      </c>
      <c r="F7" s="120">
        <f>'ŞUBE NOT ORTALAMA'!J28</f>
        <v>68.125</v>
      </c>
      <c r="G7" s="120" t="e">
        <f>'ŞUBE NOT ORTALAMA'!K28</f>
        <v>#DIV/0!</v>
      </c>
      <c r="H7" s="120" t="e">
        <f>'ŞUBE NOT ORTALAMA'!L28</f>
        <v>#DIV/0!</v>
      </c>
      <c r="J7" s="130" t="s">
        <v>338</v>
      </c>
    </row>
    <row r="8" spans="1:10" x14ac:dyDescent="0.25">
      <c r="A8" s="121"/>
      <c r="B8" s="114" t="s">
        <v>65</v>
      </c>
      <c r="C8" s="109" t="s">
        <v>6</v>
      </c>
      <c r="D8" s="115">
        <v>19</v>
      </c>
      <c r="E8" s="116">
        <f>ATATÜRK!P24</f>
        <v>0</v>
      </c>
      <c r="F8" s="120">
        <f>'ŞUBE NOT ORTALAMA'!J6</f>
        <v>53.333333333333336</v>
      </c>
      <c r="G8" s="120" t="e">
        <f>'ŞUBE NOT ORTALAMA'!K6</f>
        <v>#DIV/0!</v>
      </c>
      <c r="H8" s="120" t="e">
        <f>'ŞUBE NOT ORTALAMA'!L6</f>
        <v>#DIV/0!</v>
      </c>
      <c r="J8" s="130" t="s">
        <v>4</v>
      </c>
    </row>
    <row r="9" spans="1:10" x14ac:dyDescent="0.25">
      <c r="A9" s="117"/>
      <c r="B9" s="117" t="s">
        <v>124</v>
      </c>
      <c r="C9" s="99" t="s">
        <v>7</v>
      </c>
      <c r="D9" s="118">
        <v>29</v>
      </c>
      <c r="E9" s="119">
        <f>MELİKŞAH!P7</f>
        <v>0</v>
      </c>
      <c r="F9" s="120">
        <f>'ŞUBE NOT ORTALAMA'!J9</f>
        <v>54.047619047619051</v>
      </c>
      <c r="G9" s="120" t="e">
        <f>'ŞUBE NOT ORTALAMA'!K9</f>
        <v>#DIV/0!</v>
      </c>
      <c r="H9" s="120" t="e">
        <f>'ŞUBE NOT ORTALAMA'!L9</f>
        <v>#DIV/0!</v>
      </c>
      <c r="J9" s="131" t="s">
        <v>23</v>
      </c>
    </row>
    <row r="10" spans="1:10" x14ac:dyDescent="0.25">
      <c r="A10" s="114"/>
      <c r="B10" s="114" t="s">
        <v>226</v>
      </c>
      <c r="C10" s="109" t="s">
        <v>8</v>
      </c>
      <c r="D10" s="115">
        <v>24</v>
      </c>
      <c r="E10" s="116">
        <f>YENİHAYAT!P57</f>
        <v>0</v>
      </c>
      <c r="F10" s="120">
        <f>'ŞUBE NOT ORTALAMA'!J21</f>
        <v>85.740740740740748</v>
      </c>
      <c r="G10" s="120" t="e">
        <f>'ŞUBE NOT ORTALAMA'!K21</f>
        <v>#DIV/0!</v>
      </c>
      <c r="H10" s="120" t="e">
        <f>'ŞUBE NOT ORTALAMA'!L21</f>
        <v>#DIV/0!</v>
      </c>
    </row>
    <row r="11" spans="1:10" x14ac:dyDescent="0.25">
      <c r="A11" s="117"/>
      <c r="B11" s="117" t="s">
        <v>295</v>
      </c>
      <c r="C11" s="99" t="s">
        <v>7</v>
      </c>
      <c r="D11" s="118">
        <v>9</v>
      </c>
      <c r="E11" s="119">
        <f>HAMİT!P8</f>
        <v>0</v>
      </c>
      <c r="F11" s="120">
        <f>'ŞUBE NOT ORTALAMA'!J24</f>
        <v>70</v>
      </c>
      <c r="G11" s="120" t="e">
        <f>'ŞUBE NOT ORTALAMA'!K24</f>
        <v>#DIV/0!</v>
      </c>
      <c r="H11" s="120" t="e">
        <f>'ŞUBE NOT ORTALAMA'!L24</f>
        <v>#DIV/0!</v>
      </c>
    </row>
    <row r="12" spans="1:10" x14ac:dyDescent="0.25">
      <c r="A12" s="122"/>
      <c r="B12" s="117" t="s">
        <v>65</v>
      </c>
      <c r="C12" s="99" t="s">
        <v>7</v>
      </c>
      <c r="D12" s="118">
        <v>17</v>
      </c>
      <c r="E12" s="119">
        <f>ATATÜRK!P7</f>
        <v>0</v>
      </c>
      <c r="F12" s="120">
        <f>'ŞUBE NOT ORTALAMA'!J5</f>
        <v>68.421052631578945</v>
      </c>
      <c r="G12" s="120" t="e">
        <f>'ŞUBE NOT ORTALAMA'!K5</f>
        <v>#DIV/0!</v>
      </c>
      <c r="H12" s="120" t="e">
        <f>'ŞUBE NOT ORTALAMA'!L5</f>
        <v>#DIV/0!</v>
      </c>
    </row>
    <row r="13" spans="1:10" x14ac:dyDescent="0.25">
      <c r="A13" s="114"/>
      <c r="B13" s="114" t="s">
        <v>65</v>
      </c>
      <c r="C13" s="109" t="s">
        <v>8</v>
      </c>
      <c r="D13" s="115">
        <v>18</v>
      </c>
      <c r="E13" s="116">
        <f>ATATÜRK!P45</f>
        <v>0</v>
      </c>
      <c r="F13" s="120">
        <f>'ŞUBE NOT ORTALAMA'!J7</f>
        <v>36.875</v>
      </c>
      <c r="G13" s="120" t="e">
        <f>'ŞUBE NOT ORTALAMA'!K7</f>
        <v>#DIV/0!</v>
      </c>
      <c r="H13" s="120" t="e">
        <f>'ŞUBE NOT ORTALAMA'!L7</f>
        <v>#DIV/0!</v>
      </c>
    </row>
    <row r="14" spans="1:10" x14ac:dyDescent="0.25">
      <c r="A14" s="114"/>
      <c r="B14" s="114" t="s">
        <v>160</v>
      </c>
      <c r="C14" s="109" t="s">
        <v>8</v>
      </c>
      <c r="D14" s="115">
        <v>31</v>
      </c>
      <c r="E14" s="116">
        <f>KAMAN!P69</f>
        <v>0</v>
      </c>
      <c r="F14" s="120">
        <f>'ŞUBE NOT ORTALAMA'!J15</f>
        <v>68.695652173913047</v>
      </c>
      <c r="G14" s="120" t="e">
        <f>'ŞUBE NOT ORTALAMA'!K15</f>
        <v>#DIV/0!</v>
      </c>
      <c r="H14" s="120" t="e">
        <f>'ŞUBE NOT ORTALAMA'!L15</f>
        <v>#DIV/0!</v>
      </c>
    </row>
    <row r="15" spans="1:10" x14ac:dyDescent="0.25">
      <c r="A15" s="117"/>
      <c r="B15" s="117" t="s">
        <v>37</v>
      </c>
      <c r="C15" s="99" t="s">
        <v>7</v>
      </c>
      <c r="D15" s="118">
        <v>10</v>
      </c>
      <c r="E15" s="119">
        <f>DEMİRLİ!P8</f>
        <v>0</v>
      </c>
      <c r="F15" s="120">
        <f>'ŞUBE NOT ORTALAMA'!J23</f>
        <v>58.571428571428569</v>
      </c>
      <c r="G15" s="120" t="e">
        <f>'ŞUBE NOT ORTALAMA'!K23</f>
        <v>#DIV/0!</v>
      </c>
      <c r="H15" s="120" t="e">
        <f>'ŞUBE NOT ORTALAMA'!L23</f>
        <v>#DIV/0!</v>
      </c>
    </row>
    <row r="16" spans="1:10" x14ac:dyDescent="0.25">
      <c r="A16" s="117"/>
      <c r="B16" s="117" t="s">
        <v>294</v>
      </c>
      <c r="C16" s="99" t="s">
        <v>7</v>
      </c>
      <c r="D16" s="118">
        <v>10</v>
      </c>
      <c r="E16" s="119">
        <f>YENİCE!P8</f>
        <v>0</v>
      </c>
      <c r="F16" s="120">
        <f>'ŞUBE NOT ORTALAMA'!J26</f>
        <v>52.368421052631582</v>
      </c>
      <c r="G16" s="120" t="e">
        <f>'ŞUBE NOT ORTALAMA'!K26</f>
        <v>#DIV/0!</v>
      </c>
      <c r="H16" s="120" t="e">
        <f>'ŞUBE NOT ORTALAMA'!L26</f>
        <v>#DIV/0!</v>
      </c>
    </row>
    <row r="17" spans="1:8" x14ac:dyDescent="0.25">
      <c r="A17" s="114"/>
      <c r="B17" s="114" t="s">
        <v>294</v>
      </c>
      <c r="C17" s="109" t="s">
        <v>6</v>
      </c>
      <c r="D17" s="115">
        <v>11</v>
      </c>
      <c r="E17" s="116">
        <f>YENİCE!P23</f>
        <v>0</v>
      </c>
      <c r="F17" s="120" t="e">
        <f>'ŞUBE NOT ORTALAMA'!#REF!</f>
        <v>#REF!</v>
      </c>
      <c r="G17" s="120" t="e">
        <f>'ŞUBE NOT ORTALAMA'!#REF!</f>
        <v>#REF!</v>
      </c>
      <c r="H17" s="120" t="e">
        <f>'ŞUBE NOT ORTALAMA'!#REF!</f>
        <v>#REF!</v>
      </c>
    </row>
    <row r="18" spans="1:8" x14ac:dyDescent="0.25">
      <c r="A18" s="117"/>
      <c r="B18" s="117" t="s">
        <v>285</v>
      </c>
      <c r="C18" s="99" t="s">
        <v>7</v>
      </c>
      <c r="D18" s="118">
        <v>11</v>
      </c>
      <c r="E18" s="119">
        <f>İSAHOCALI!P10</f>
        <v>0</v>
      </c>
      <c r="F18" s="120">
        <f>'ŞUBE NOT ORTALAMA'!J25</f>
        <v>55</v>
      </c>
      <c r="G18" s="120" t="e">
        <f>'ŞUBE NOT ORTALAMA'!K25</f>
        <v>#DIV/0!</v>
      </c>
      <c r="H18" s="120" t="e">
        <f>'ŞUBE NOT ORTALAMA'!L25</f>
        <v>#DIV/0!</v>
      </c>
    </row>
    <row r="19" spans="1:8" x14ac:dyDescent="0.25">
      <c r="A19" s="117"/>
      <c r="B19" s="117" t="s">
        <v>255</v>
      </c>
      <c r="C19" s="99" t="s">
        <v>7</v>
      </c>
      <c r="D19" s="118">
        <v>16</v>
      </c>
      <c r="E19" s="119">
        <f>KURANCILI!P24</f>
        <v>0</v>
      </c>
      <c r="F19" s="120">
        <f>'ŞUBE NOT ORTALAMA'!J27</f>
        <v>72.333333333333329</v>
      </c>
      <c r="G19" s="120" t="e">
        <f>'ŞUBE NOT ORTALAMA'!K27</f>
        <v>#DIV/0!</v>
      </c>
      <c r="H19" s="120" t="e">
        <f>'ŞUBE NOT ORTALAMA'!L27</f>
        <v>#DIV/0!</v>
      </c>
    </row>
    <row r="20" spans="1:8" x14ac:dyDescent="0.25">
      <c r="A20" s="114"/>
      <c r="B20" s="114" t="s">
        <v>226</v>
      </c>
      <c r="C20" s="109" t="s">
        <v>9</v>
      </c>
      <c r="D20" s="115">
        <v>21</v>
      </c>
      <c r="E20" s="116">
        <f>YENİHAYAT!P76</f>
        <v>0</v>
      </c>
      <c r="F20" s="120" t="e">
        <f>'ŞUBE NOT ORTALAMA'!#REF!</f>
        <v>#REF!</v>
      </c>
      <c r="G20" s="120" t="e">
        <f>'ŞUBE NOT ORTALAMA'!#REF!</f>
        <v>#REF!</v>
      </c>
      <c r="H20" s="120" t="e">
        <f>'ŞUBE NOT ORTALAMA'!#REF!</f>
        <v>#REF!</v>
      </c>
    </row>
    <row r="21" spans="1:8" x14ac:dyDescent="0.25">
      <c r="A21" s="114"/>
      <c r="B21" s="114" t="s">
        <v>160</v>
      </c>
      <c r="C21" s="109" t="s">
        <v>6</v>
      </c>
      <c r="D21" s="115">
        <v>29</v>
      </c>
      <c r="E21" s="116">
        <f>KAMAN!P36</f>
        <v>0</v>
      </c>
      <c r="F21" s="120">
        <f>'ŞUBE NOT ORTALAMA'!J14</f>
        <v>65.714285714285708</v>
      </c>
      <c r="G21" s="120" t="e">
        <f>'ŞUBE NOT ORTALAMA'!K14</f>
        <v>#DIV/0!</v>
      </c>
      <c r="H21" s="120" t="e">
        <f>'ŞUBE NOT ORTALAMA'!L14</f>
        <v>#DIV/0!</v>
      </c>
    </row>
    <row r="22" spans="1:8" x14ac:dyDescent="0.25">
      <c r="A22" s="114"/>
      <c r="B22" s="114" t="s">
        <v>124</v>
      </c>
      <c r="C22" s="109" t="s">
        <v>8</v>
      </c>
      <c r="D22" s="115">
        <v>18</v>
      </c>
      <c r="E22" s="116">
        <f>MELİKŞAH!P68</f>
        <v>0</v>
      </c>
      <c r="F22" s="120">
        <f>'ŞUBE NOT ORTALAMA'!J11</f>
        <v>48.611111111111114</v>
      </c>
      <c r="G22" s="120" t="e">
        <f>'ŞUBE NOT ORTALAMA'!K11</f>
        <v>#DIV/0!</v>
      </c>
      <c r="H22" s="120" t="e">
        <f>'ŞUBE NOT ORTALAMA'!L11</f>
        <v>#DIV/0!</v>
      </c>
    </row>
    <row r="23" spans="1:8" x14ac:dyDescent="0.25">
      <c r="A23" s="114"/>
      <c r="B23" s="114" t="s">
        <v>226</v>
      </c>
      <c r="C23" s="109" t="s">
        <v>6</v>
      </c>
      <c r="D23" s="115">
        <v>20</v>
      </c>
      <c r="E23" s="116">
        <f>YENİHAYAT!P40</f>
        <v>0</v>
      </c>
      <c r="F23" s="120">
        <f>'ŞUBE NOT ORTALAMA'!J20</f>
        <v>57.708333333333336</v>
      </c>
      <c r="G23" s="120" t="e">
        <f>'ŞUBE NOT ORTALAMA'!K20</f>
        <v>#DIV/0!</v>
      </c>
      <c r="H23" s="120" t="e">
        <f>'ŞUBE NOT ORTALAMA'!L20</f>
        <v>#DIV/0!</v>
      </c>
    </row>
    <row r="24" spans="1:8" x14ac:dyDescent="0.25">
      <c r="A24" s="114"/>
      <c r="B24" s="114" t="s">
        <v>160</v>
      </c>
      <c r="C24" s="109" t="s">
        <v>9</v>
      </c>
      <c r="D24" s="115">
        <v>28</v>
      </c>
      <c r="E24" s="116">
        <f>KAMAN!P96</f>
        <v>0</v>
      </c>
      <c r="F24" s="120">
        <f>'ŞUBE NOT ORTALAMA'!J16</f>
        <v>75</v>
      </c>
      <c r="G24" s="120" t="e">
        <f>'ŞUBE NOT ORTALAMA'!K16</f>
        <v>#DIV/0!</v>
      </c>
      <c r="H24" s="120" t="e">
        <f>'ŞUBE NOT ORTALAMA'!L16</f>
        <v>#DIV/0!</v>
      </c>
    </row>
    <row r="25" spans="1:8" x14ac:dyDescent="0.25">
      <c r="A25" s="114"/>
      <c r="B25" s="114" t="s">
        <v>160</v>
      </c>
      <c r="C25" s="109" t="s">
        <v>347</v>
      </c>
      <c r="D25" s="115">
        <v>29</v>
      </c>
      <c r="E25" s="116">
        <f>KAMAN!P129</f>
        <v>0</v>
      </c>
      <c r="F25" s="120">
        <f>'ŞUBE NOT ORTALAMA'!J17</f>
        <v>63.636363636363633</v>
      </c>
      <c r="G25" s="120" t="e">
        <f>'ŞUBE NOT ORTALAMA'!K17</f>
        <v>#DIV/0!</v>
      </c>
      <c r="H25" s="120" t="e">
        <f>'ŞUBE NOT ORTALAMA'!L17</f>
        <v>#DIV/0!</v>
      </c>
    </row>
    <row r="26" spans="1:8" x14ac:dyDescent="0.25">
      <c r="A26" s="114"/>
      <c r="B26" s="114" t="s">
        <v>271</v>
      </c>
      <c r="C26" s="109" t="s">
        <v>6</v>
      </c>
      <c r="D26" s="115">
        <v>14</v>
      </c>
      <c r="E26" s="116">
        <f>SAVCILI!P19</f>
        <v>0</v>
      </c>
      <c r="F26" s="120" t="e">
        <f>'ŞUBE NOT ORTALAMA'!#REF!</f>
        <v>#REF!</v>
      </c>
      <c r="G26" s="120" t="e">
        <f>'ŞUBE NOT ORTALAMA'!#REF!</f>
        <v>#REF!</v>
      </c>
      <c r="H26" s="120" t="e">
        <f>'ŞUBE NOT ORTALAMA'!#REF!</f>
        <v>#REF!</v>
      </c>
    </row>
    <row r="27" spans="1:8" x14ac:dyDescent="0.25">
      <c r="A27" s="114"/>
      <c r="B27" s="114" t="s">
        <v>124</v>
      </c>
      <c r="C27" s="109" t="s">
        <v>9</v>
      </c>
      <c r="D27" s="115">
        <v>24</v>
      </c>
      <c r="E27" s="116">
        <f>MELİKŞAH!P83</f>
        <v>0</v>
      </c>
      <c r="F27" s="120">
        <f>'ŞUBE NOT ORTALAMA'!J12</f>
        <v>78.75</v>
      </c>
      <c r="G27" s="120" t="e">
        <f>'ŞUBE NOT ORTALAMA'!K12</f>
        <v>#DIV/0!</v>
      </c>
      <c r="H27" s="120" t="e">
        <f>'ŞUBE NOT ORTALAMA'!L12</f>
        <v>#DIV/0!</v>
      </c>
    </row>
    <row r="28" spans="1:8" x14ac:dyDescent="0.25">
      <c r="A28" s="117"/>
      <c r="B28" s="117" t="s">
        <v>226</v>
      </c>
      <c r="C28" s="99" t="s">
        <v>7</v>
      </c>
      <c r="D28" s="118">
        <v>24</v>
      </c>
      <c r="E28" s="119">
        <f>YENİHAYAT!P8</f>
        <v>0</v>
      </c>
      <c r="F28" s="120">
        <f>'ŞUBE NOT ORTALAMA'!J19</f>
        <v>61.92307692307692</v>
      </c>
      <c r="G28" s="120" t="e">
        <f>'ŞUBE NOT ORTALAMA'!K19</f>
        <v>#DIV/0!</v>
      </c>
      <c r="H28" s="120" t="e">
        <f>'ŞUBE NOT ORTALAMA'!L19</f>
        <v>#DIV/0!</v>
      </c>
    </row>
    <row r="29" spans="1:8" x14ac:dyDescent="0.25">
      <c r="A29" s="117"/>
      <c r="B29" s="117" t="s">
        <v>271</v>
      </c>
      <c r="C29" s="99" t="s">
        <v>7</v>
      </c>
      <c r="D29" s="118">
        <v>13</v>
      </c>
      <c r="E29" s="119">
        <f>SAVCILI!P14</f>
        <v>0</v>
      </c>
      <c r="F29" s="120">
        <f>'ŞUBE NOT ORTALAMA'!J30</f>
        <v>79.615384615384613</v>
      </c>
      <c r="G29" s="120" t="e">
        <f>'ŞUBE NOT ORTALAMA'!K30</f>
        <v>#DIV/0!</v>
      </c>
      <c r="H29" s="120" t="e">
        <f>'ŞUBE NOT ORTALAMA'!L30</f>
        <v>#DIV/0!</v>
      </c>
    </row>
    <row r="30" spans="1:8" x14ac:dyDescent="0.25">
      <c r="A30" s="114"/>
      <c r="B30" s="114" t="s">
        <v>124</v>
      </c>
      <c r="C30" s="109" t="s">
        <v>6</v>
      </c>
      <c r="D30" s="115">
        <v>18</v>
      </c>
      <c r="E30" s="116">
        <f>MELİKŞAH!P46</f>
        <v>0</v>
      </c>
      <c r="F30" s="120">
        <f>'ŞUBE NOT ORTALAMA'!J10</f>
        <v>72.272727272727266</v>
      </c>
      <c r="G30" s="120" t="e">
        <f>'ŞUBE NOT ORTALAMA'!K10</f>
        <v>#DIV/0!</v>
      </c>
      <c r="H30" s="120" t="e">
        <f>'ŞUBE NOT ORTALAMA'!L10</f>
        <v>#DIV/0!</v>
      </c>
    </row>
    <row r="31" spans="1:8" x14ac:dyDescent="0.25">
      <c r="A31" s="117"/>
      <c r="B31" s="117" t="s">
        <v>296</v>
      </c>
      <c r="C31" s="99" t="s">
        <v>7</v>
      </c>
      <c r="D31" s="118">
        <v>11</v>
      </c>
      <c r="E31" s="119">
        <f>ÇAĞIRKAN!P7</f>
        <v>0</v>
      </c>
      <c r="F31" s="120">
        <f>'ŞUBE NOT ORTALAMA'!J22</f>
        <v>59.5</v>
      </c>
      <c r="G31" s="120" t="e">
        <f>'ŞUBE NOT ORTALAMA'!K22</f>
        <v>#DIV/0!</v>
      </c>
      <c r="H31" s="120" t="e">
        <f>'ŞUBE NOT ORTALAMA'!L22</f>
        <v>#DIV/0!</v>
      </c>
    </row>
  </sheetData>
  <sortState ref="A4:H31">
    <sortCondition descending="1" ref="H3"/>
  </sortState>
  <mergeCells count="1">
    <mergeCell ref="A1:H1"/>
  </mergeCells>
  <hyperlinks>
    <hyperlink ref="J4" location="TÜRKÇE!A1" display="TÜRKÇE"/>
    <hyperlink ref="J5" location="MATEMATİK!A1" display="MATEMATİK"/>
    <hyperlink ref="J6" location="'FEN VE TEK'!A1" display="FEN VE TEKNOLOJİ"/>
    <hyperlink ref="J7" location="'İNK. TAR.'!A1" display="TC İNKILAP TARİHİ VE ATATÜRKÇÜLÜK"/>
    <hyperlink ref="J8" location="İNGİLİZCE!A1" display="İNGİLİZCE"/>
    <hyperlink ref="J9" location="'DİN KÜLTÜRÜ'!A1" display="DİN KÜLTÜRÜ VE AHLAK BİLGİSİ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J8" sqref="J8"/>
    </sheetView>
  </sheetViews>
  <sheetFormatPr defaultRowHeight="15" x14ac:dyDescent="0.25"/>
  <cols>
    <col min="1" max="1" width="10.7109375" customWidth="1"/>
    <col min="2" max="2" width="36.5703125" bestFit="1" customWidth="1"/>
    <col min="4" max="4" width="10.28515625" bestFit="1" customWidth="1"/>
    <col min="5" max="5" width="26.140625" bestFit="1" customWidth="1"/>
    <col min="6" max="7" width="15.85546875" bestFit="1" customWidth="1"/>
    <col min="10" max="10" width="41.5703125" bestFit="1" customWidth="1"/>
  </cols>
  <sheetData>
    <row r="1" spans="1:10" ht="25.5" x14ac:dyDescent="0.35">
      <c r="A1" s="310" t="s">
        <v>357</v>
      </c>
      <c r="B1" s="310"/>
      <c r="C1" s="310"/>
      <c r="D1" s="310"/>
      <c r="E1" s="310"/>
      <c r="F1" s="310"/>
      <c r="G1" s="310"/>
      <c r="H1" s="310"/>
    </row>
    <row r="3" spans="1:10" x14ac:dyDescent="0.25">
      <c r="A3" s="111" t="s">
        <v>5</v>
      </c>
      <c r="B3" s="111" t="s">
        <v>297</v>
      </c>
      <c r="C3" s="112" t="s">
        <v>346</v>
      </c>
      <c r="D3" s="113" t="s">
        <v>351</v>
      </c>
      <c r="E3" s="113" t="s">
        <v>348</v>
      </c>
      <c r="F3" s="113" t="s">
        <v>349</v>
      </c>
      <c r="G3" s="113" t="s">
        <v>350</v>
      </c>
      <c r="H3" s="112" t="s">
        <v>339</v>
      </c>
    </row>
    <row r="4" spans="1:10" x14ac:dyDescent="0.25">
      <c r="A4" s="121"/>
      <c r="B4" s="114" t="s">
        <v>65</v>
      </c>
      <c r="C4" s="109" t="s">
        <v>6</v>
      </c>
      <c r="D4" s="115">
        <v>19</v>
      </c>
      <c r="E4" s="116">
        <f>ATATÜRK!S26</f>
        <v>0</v>
      </c>
      <c r="F4" s="120">
        <f>'ŞUBE NOT ORTALAMA'!M6</f>
        <v>40.833333333333336</v>
      </c>
      <c r="G4" s="120" t="e">
        <f>'ŞUBE NOT ORTALAMA'!N6</f>
        <v>#DIV/0!</v>
      </c>
      <c r="H4" s="120" t="e">
        <f>'ŞUBE NOT ORTALAMA'!O6</f>
        <v>#DIV/0!</v>
      </c>
      <c r="J4" s="130" t="s">
        <v>2</v>
      </c>
    </row>
    <row r="5" spans="1:10" x14ac:dyDescent="0.25">
      <c r="A5" s="117"/>
      <c r="B5" s="117" t="s">
        <v>296</v>
      </c>
      <c r="C5" s="99" t="s">
        <v>7</v>
      </c>
      <c r="D5" s="118">
        <v>11</v>
      </c>
      <c r="E5" s="119">
        <f>ÇAĞIRKAN!S9</f>
        <v>0</v>
      </c>
      <c r="F5" s="120">
        <f>'ŞUBE NOT ORTALAMA'!M22</f>
        <v>72.5</v>
      </c>
      <c r="G5" s="120" t="e">
        <f>'ŞUBE NOT ORTALAMA'!N22</f>
        <v>#DIV/0!</v>
      </c>
      <c r="H5" s="120" t="e">
        <f>'ŞUBE NOT ORTALAMA'!O22</f>
        <v>#DIV/0!</v>
      </c>
      <c r="J5" s="130" t="s">
        <v>3</v>
      </c>
    </row>
    <row r="6" spans="1:10" x14ac:dyDescent="0.25">
      <c r="A6" s="114"/>
      <c r="B6" s="114" t="s">
        <v>226</v>
      </c>
      <c r="C6" s="109" t="s">
        <v>6</v>
      </c>
      <c r="D6" s="115">
        <v>20</v>
      </c>
      <c r="E6" s="116">
        <f>YENİHAYAT!S38</f>
        <v>0</v>
      </c>
      <c r="F6" s="120">
        <f>'ŞUBE NOT ORTALAMA'!M20</f>
        <v>53.541666666666664</v>
      </c>
      <c r="G6" s="120" t="e">
        <f>'ŞUBE NOT ORTALAMA'!N20</f>
        <v>#DIV/0!</v>
      </c>
      <c r="H6" s="120" t="e">
        <f>'ŞUBE NOT ORTALAMA'!O20</f>
        <v>#DIV/0!</v>
      </c>
      <c r="J6" s="130" t="s">
        <v>10</v>
      </c>
    </row>
    <row r="7" spans="1:10" x14ac:dyDescent="0.25">
      <c r="A7" s="114"/>
      <c r="B7" s="114" t="s">
        <v>294</v>
      </c>
      <c r="C7" s="109" t="s">
        <v>6</v>
      </c>
      <c r="D7" s="115">
        <v>11</v>
      </c>
      <c r="E7" s="116">
        <f>YENİCE!S17</f>
        <v>0</v>
      </c>
      <c r="F7" s="120" t="e">
        <f>'ŞUBE NOT ORTALAMA'!#REF!</f>
        <v>#REF!</v>
      </c>
      <c r="G7" s="120" t="e">
        <f>'ŞUBE NOT ORTALAMA'!#REF!</f>
        <v>#REF!</v>
      </c>
      <c r="H7" s="120" t="e">
        <f>'ŞUBE NOT ORTALAMA'!#REF!</f>
        <v>#REF!</v>
      </c>
      <c r="J7" s="130" t="s">
        <v>338</v>
      </c>
    </row>
    <row r="8" spans="1:10" x14ac:dyDescent="0.25">
      <c r="A8" s="117"/>
      <c r="B8" s="117" t="s">
        <v>271</v>
      </c>
      <c r="C8" s="99" t="s">
        <v>7</v>
      </c>
      <c r="D8" s="118">
        <v>13</v>
      </c>
      <c r="E8" s="119">
        <f>SAVCILI!S8</f>
        <v>0</v>
      </c>
      <c r="F8" s="120">
        <f>'ŞUBE NOT ORTALAMA'!M30</f>
        <v>81.92307692307692</v>
      </c>
      <c r="G8" s="120" t="e">
        <f>'ŞUBE NOT ORTALAMA'!N30</f>
        <v>#DIV/0!</v>
      </c>
      <c r="H8" s="120" t="e">
        <f>'ŞUBE NOT ORTALAMA'!O30</f>
        <v>#DIV/0!</v>
      </c>
      <c r="J8" s="130" t="s">
        <v>4</v>
      </c>
    </row>
    <row r="9" spans="1:10" x14ac:dyDescent="0.25">
      <c r="A9" s="117"/>
      <c r="B9" s="117" t="s">
        <v>285</v>
      </c>
      <c r="C9" s="99" t="s">
        <v>7</v>
      </c>
      <c r="D9" s="118">
        <v>11</v>
      </c>
      <c r="E9" s="119">
        <f>İSAHOCALI!S9</f>
        <v>0</v>
      </c>
      <c r="F9" s="120">
        <f>'ŞUBE NOT ORTALAMA'!M25</f>
        <v>60.555555555555557</v>
      </c>
      <c r="G9" s="120" t="e">
        <f>'ŞUBE NOT ORTALAMA'!N25</f>
        <v>#DIV/0!</v>
      </c>
      <c r="H9" s="120" t="e">
        <f>'ŞUBE NOT ORTALAMA'!O25</f>
        <v>#DIV/0!</v>
      </c>
      <c r="J9" s="131" t="s">
        <v>23</v>
      </c>
    </row>
    <row r="10" spans="1:10" x14ac:dyDescent="0.25">
      <c r="A10" s="117"/>
      <c r="B10" s="117" t="s">
        <v>255</v>
      </c>
      <c r="C10" s="99" t="s">
        <v>7</v>
      </c>
      <c r="D10" s="118">
        <v>16</v>
      </c>
      <c r="E10" s="119">
        <f>KURANCILI!S27</f>
        <v>0</v>
      </c>
      <c r="F10" s="120">
        <f>'ŞUBE NOT ORTALAMA'!M27</f>
        <v>73</v>
      </c>
      <c r="G10" s="120" t="e">
        <f>'ŞUBE NOT ORTALAMA'!N27</f>
        <v>#DIV/0!</v>
      </c>
      <c r="H10" s="120" t="e">
        <f>'ŞUBE NOT ORTALAMA'!O27</f>
        <v>#DIV/0!</v>
      </c>
    </row>
    <row r="11" spans="1:10" x14ac:dyDescent="0.25">
      <c r="A11" s="114"/>
      <c r="B11" s="114" t="s">
        <v>160</v>
      </c>
      <c r="C11" s="109" t="s">
        <v>9</v>
      </c>
      <c r="D11" s="115">
        <v>28</v>
      </c>
      <c r="E11" s="116">
        <f>KAMAN!S105</f>
        <v>0</v>
      </c>
      <c r="F11" s="120">
        <f>'ŞUBE NOT ORTALAMA'!M16</f>
        <v>72.61904761904762</v>
      </c>
      <c r="G11" s="120" t="e">
        <f>'ŞUBE NOT ORTALAMA'!N16</f>
        <v>#DIV/0!</v>
      </c>
      <c r="H11" s="120" t="e">
        <f>'ŞUBE NOT ORTALAMA'!O16</f>
        <v>#DIV/0!</v>
      </c>
    </row>
    <row r="12" spans="1:10" x14ac:dyDescent="0.25">
      <c r="A12" s="114"/>
      <c r="B12" s="114" t="s">
        <v>255</v>
      </c>
      <c r="C12" s="109" t="s">
        <v>6</v>
      </c>
      <c r="D12" s="115">
        <v>17</v>
      </c>
      <c r="E12" s="116">
        <f>KURANCILI!S7</f>
        <v>0</v>
      </c>
      <c r="F12" s="120">
        <f>'ŞUBE NOT ORTALAMA'!M28</f>
        <v>68.75</v>
      </c>
      <c r="G12" s="120" t="e">
        <f>'ŞUBE NOT ORTALAMA'!N28</f>
        <v>#DIV/0!</v>
      </c>
      <c r="H12" s="120" t="e">
        <f>'ŞUBE NOT ORTALAMA'!O28</f>
        <v>#DIV/0!</v>
      </c>
    </row>
    <row r="13" spans="1:10" x14ac:dyDescent="0.25">
      <c r="A13" s="117"/>
      <c r="B13" s="117" t="s">
        <v>293</v>
      </c>
      <c r="C13" s="99" t="s">
        <v>7</v>
      </c>
      <c r="D13" s="118">
        <v>20</v>
      </c>
      <c r="E13" s="119">
        <f>ÖMERHACILI!S10</f>
        <v>0</v>
      </c>
      <c r="F13" s="120">
        <f>'ŞUBE NOT ORTALAMA'!M29</f>
        <v>58.5</v>
      </c>
      <c r="G13" s="120" t="e">
        <f>'ŞUBE NOT ORTALAMA'!N29</f>
        <v>#DIV/0!</v>
      </c>
      <c r="H13" s="120" t="e">
        <f>'ŞUBE NOT ORTALAMA'!O29</f>
        <v>#DIV/0!</v>
      </c>
    </row>
    <row r="14" spans="1:10" x14ac:dyDescent="0.25">
      <c r="A14" s="114"/>
      <c r="B14" s="114" t="s">
        <v>65</v>
      </c>
      <c r="C14" s="109" t="s">
        <v>8</v>
      </c>
      <c r="D14" s="115">
        <v>18</v>
      </c>
      <c r="E14" s="116">
        <f>ATATÜRK!S55</f>
        <v>0</v>
      </c>
      <c r="F14" s="120">
        <f>'ŞUBE NOT ORTALAMA'!M7</f>
        <v>33.125</v>
      </c>
      <c r="G14" s="120" t="e">
        <f>'ŞUBE NOT ORTALAMA'!N7</f>
        <v>#DIV/0!</v>
      </c>
      <c r="H14" s="120" t="e">
        <f>'ŞUBE NOT ORTALAMA'!O7</f>
        <v>#DIV/0!</v>
      </c>
    </row>
    <row r="15" spans="1:10" x14ac:dyDescent="0.25">
      <c r="A15" s="114"/>
      <c r="B15" s="114" t="s">
        <v>65</v>
      </c>
      <c r="C15" s="109" t="s">
        <v>9</v>
      </c>
      <c r="D15" s="115">
        <v>19</v>
      </c>
      <c r="E15" s="116">
        <f>ATATÜRK!S64</f>
        <v>0</v>
      </c>
      <c r="F15" s="120" t="e">
        <f>'ŞUBE NOT ORTALAMA'!#REF!</f>
        <v>#REF!</v>
      </c>
      <c r="G15" s="120" t="e">
        <f>'ŞUBE NOT ORTALAMA'!#REF!</f>
        <v>#REF!</v>
      </c>
      <c r="H15" s="120" t="e">
        <f>'ŞUBE NOT ORTALAMA'!#REF!</f>
        <v>#REF!</v>
      </c>
    </row>
    <row r="16" spans="1:10" x14ac:dyDescent="0.25">
      <c r="A16" s="114"/>
      <c r="B16" s="114" t="s">
        <v>160</v>
      </c>
      <c r="C16" s="109" t="s">
        <v>347</v>
      </c>
      <c r="D16" s="115">
        <v>29</v>
      </c>
      <c r="E16" s="116">
        <f>KAMAN!S130</f>
        <v>0</v>
      </c>
      <c r="F16" s="120">
        <f>'ŞUBE NOT ORTALAMA'!M17</f>
        <v>57.727272727272727</v>
      </c>
      <c r="G16" s="120" t="e">
        <f>'ŞUBE NOT ORTALAMA'!N17</f>
        <v>#DIV/0!</v>
      </c>
      <c r="H16" s="120" t="e">
        <f>'ŞUBE NOT ORTALAMA'!O17</f>
        <v>#DIV/0!</v>
      </c>
    </row>
    <row r="17" spans="1:8" x14ac:dyDescent="0.25">
      <c r="A17" s="117"/>
      <c r="B17" s="117" t="s">
        <v>295</v>
      </c>
      <c r="C17" s="99" t="s">
        <v>7</v>
      </c>
      <c r="D17" s="118">
        <v>9</v>
      </c>
      <c r="E17" s="119">
        <f>HAMİT!S10</f>
        <v>0</v>
      </c>
      <c r="F17" s="120">
        <f>'ŞUBE NOT ORTALAMA'!M24</f>
        <v>65.416666666666671</v>
      </c>
      <c r="G17" s="120" t="e">
        <f>'ŞUBE NOT ORTALAMA'!N24</f>
        <v>#DIV/0!</v>
      </c>
      <c r="H17" s="120" t="e">
        <f>'ŞUBE NOT ORTALAMA'!O24</f>
        <v>#DIV/0!</v>
      </c>
    </row>
    <row r="18" spans="1:8" x14ac:dyDescent="0.25">
      <c r="A18" s="114"/>
      <c r="B18" s="114" t="s">
        <v>271</v>
      </c>
      <c r="C18" s="109" t="s">
        <v>6</v>
      </c>
      <c r="D18" s="115">
        <v>14</v>
      </c>
      <c r="E18" s="116">
        <f>SAVCILI!S25</f>
        <v>0</v>
      </c>
      <c r="F18" s="120" t="e">
        <f>'ŞUBE NOT ORTALAMA'!#REF!</f>
        <v>#REF!</v>
      </c>
      <c r="G18" s="120" t="e">
        <f>'ŞUBE NOT ORTALAMA'!#REF!</f>
        <v>#REF!</v>
      </c>
      <c r="H18" s="120" t="e">
        <f>'ŞUBE NOT ORTALAMA'!#REF!</f>
        <v>#REF!</v>
      </c>
    </row>
    <row r="19" spans="1:8" x14ac:dyDescent="0.25">
      <c r="A19" s="114"/>
      <c r="B19" s="114" t="s">
        <v>226</v>
      </c>
      <c r="C19" s="109" t="s">
        <v>8</v>
      </c>
      <c r="D19" s="115">
        <v>24</v>
      </c>
      <c r="E19" s="116">
        <f>YENİHAYAT!S56</f>
        <v>0</v>
      </c>
      <c r="F19" s="120">
        <f>'ŞUBE NOT ORTALAMA'!M21</f>
        <v>87.407407407407405</v>
      </c>
      <c r="G19" s="120" t="e">
        <f>'ŞUBE NOT ORTALAMA'!N21</f>
        <v>#DIV/0!</v>
      </c>
      <c r="H19" s="120" t="e">
        <f>'ŞUBE NOT ORTALAMA'!O21</f>
        <v>#DIV/0!</v>
      </c>
    </row>
    <row r="20" spans="1:8" x14ac:dyDescent="0.25">
      <c r="A20" s="114"/>
      <c r="B20" s="114" t="s">
        <v>226</v>
      </c>
      <c r="C20" s="109" t="s">
        <v>9</v>
      </c>
      <c r="D20" s="115">
        <v>21</v>
      </c>
      <c r="E20" s="116">
        <f>YENİHAYAT!S74</f>
        <v>0</v>
      </c>
      <c r="F20" s="120" t="e">
        <f>'ŞUBE NOT ORTALAMA'!#REF!</f>
        <v>#REF!</v>
      </c>
      <c r="G20" s="120" t="e">
        <f>'ŞUBE NOT ORTALAMA'!#REF!</f>
        <v>#REF!</v>
      </c>
      <c r="H20" s="120" t="e">
        <f>'ŞUBE NOT ORTALAMA'!#REF!</f>
        <v>#REF!</v>
      </c>
    </row>
    <row r="21" spans="1:8" x14ac:dyDescent="0.25">
      <c r="A21" s="117"/>
      <c r="B21" s="117" t="s">
        <v>226</v>
      </c>
      <c r="C21" s="99" t="s">
        <v>7</v>
      </c>
      <c r="D21" s="118">
        <v>24</v>
      </c>
      <c r="E21" s="119">
        <f>YENİHAYAT!S7</f>
        <v>0</v>
      </c>
      <c r="F21" s="120">
        <f>'ŞUBE NOT ORTALAMA'!M19</f>
        <v>61.346153846153847</v>
      </c>
      <c r="G21" s="120" t="e">
        <f>'ŞUBE NOT ORTALAMA'!N19</f>
        <v>#DIV/0!</v>
      </c>
      <c r="H21" s="120" t="e">
        <f>'ŞUBE NOT ORTALAMA'!O19</f>
        <v>#DIV/0!</v>
      </c>
    </row>
    <row r="22" spans="1:8" x14ac:dyDescent="0.25">
      <c r="A22" s="117"/>
      <c r="B22" s="117" t="s">
        <v>294</v>
      </c>
      <c r="C22" s="99" t="s">
        <v>7</v>
      </c>
      <c r="D22" s="118">
        <v>10</v>
      </c>
      <c r="E22" s="119">
        <f>YENİCE!S8</f>
        <v>0</v>
      </c>
      <c r="F22" s="120">
        <f>'ŞUBE NOT ORTALAMA'!M26</f>
        <v>48.421052631578945</v>
      </c>
      <c r="G22" s="120" t="e">
        <f>'ŞUBE NOT ORTALAMA'!N26</f>
        <v>#DIV/0!</v>
      </c>
      <c r="H22" s="120" t="e">
        <f>'ŞUBE NOT ORTALAMA'!O26</f>
        <v>#DIV/0!</v>
      </c>
    </row>
    <row r="23" spans="1:8" x14ac:dyDescent="0.25">
      <c r="A23" s="117"/>
      <c r="B23" s="117" t="s">
        <v>160</v>
      </c>
      <c r="C23" s="99" t="s">
        <v>7</v>
      </c>
      <c r="D23" s="118">
        <v>29</v>
      </c>
      <c r="E23" s="119">
        <f>KAMAN!S8</f>
        <v>0</v>
      </c>
      <c r="F23" s="120">
        <f>'ŞUBE NOT ORTALAMA'!M13</f>
        <v>60.416666666666664</v>
      </c>
      <c r="G23" s="120" t="e">
        <f>'ŞUBE NOT ORTALAMA'!N13</f>
        <v>#DIV/0!</v>
      </c>
      <c r="H23" s="120" t="e">
        <f>'ŞUBE NOT ORTALAMA'!O13</f>
        <v>#DIV/0!</v>
      </c>
    </row>
    <row r="24" spans="1:8" x14ac:dyDescent="0.25">
      <c r="A24" s="114"/>
      <c r="B24" s="114" t="s">
        <v>160</v>
      </c>
      <c r="C24" s="109" t="s">
        <v>8</v>
      </c>
      <c r="D24" s="115">
        <v>31</v>
      </c>
      <c r="E24" s="116">
        <f>KAMAN!S72</f>
        <v>0</v>
      </c>
      <c r="F24" s="120">
        <f>'ŞUBE NOT ORTALAMA'!M15</f>
        <v>72.391304347826093</v>
      </c>
      <c r="G24" s="120" t="e">
        <f>'ŞUBE NOT ORTALAMA'!N15</f>
        <v>#DIV/0!</v>
      </c>
      <c r="H24" s="120" t="e">
        <f>'ŞUBE NOT ORTALAMA'!O15</f>
        <v>#DIV/0!</v>
      </c>
    </row>
    <row r="25" spans="1:8" x14ac:dyDescent="0.25">
      <c r="A25" s="114"/>
      <c r="B25" s="114" t="s">
        <v>124</v>
      </c>
      <c r="C25" s="109" t="s">
        <v>8</v>
      </c>
      <c r="D25" s="115">
        <v>18</v>
      </c>
      <c r="E25" s="116">
        <f>MELİKŞAH!S65</f>
        <v>0</v>
      </c>
      <c r="F25" s="120">
        <f>'ŞUBE NOT ORTALAMA'!M11</f>
        <v>49.166666666666664</v>
      </c>
      <c r="G25" s="120" t="e">
        <f>'ŞUBE NOT ORTALAMA'!N11</f>
        <v>#DIV/0!</v>
      </c>
      <c r="H25" s="120" t="e">
        <f>'ŞUBE NOT ORTALAMA'!O11</f>
        <v>#DIV/0!</v>
      </c>
    </row>
    <row r="26" spans="1:8" x14ac:dyDescent="0.25">
      <c r="A26" s="117"/>
      <c r="B26" s="117" t="s">
        <v>124</v>
      </c>
      <c r="C26" s="99" t="s">
        <v>7</v>
      </c>
      <c r="D26" s="118">
        <v>29</v>
      </c>
      <c r="E26" s="119">
        <f>MELİKŞAH!S8</f>
        <v>0</v>
      </c>
      <c r="F26" s="120">
        <f>'ŞUBE NOT ORTALAMA'!M9</f>
        <v>56.904761904761905</v>
      </c>
      <c r="G26" s="120" t="e">
        <f>'ŞUBE NOT ORTALAMA'!N9</f>
        <v>#DIV/0!</v>
      </c>
      <c r="H26" s="120" t="e">
        <f>'ŞUBE NOT ORTALAMA'!O9</f>
        <v>#DIV/0!</v>
      </c>
    </row>
    <row r="27" spans="1:8" x14ac:dyDescent="0.25">
      <c r="A27" s="114"/>
      <c r="B27" s="114" t="s">
        <v>124</v>
      </c>
      <c r="C27" s="109" t="s">
        <v>6</v>
      </c>
      <c r="D27" s="115">
        <v>18</v>
      </c>
      <c r="E27" s="116">
        <f>MELİKŞAH!S37</f>
        <v>0</v>
      </c>
      <c r="F27" s="120">
        <f>'ŞUBE NOT ORTALAMA'!M10</f>
        <v>76.818181818181813</v>
      </c>
      <c r="G27" s="120" t="e">
        <f>'ŞUBE NOT ORTALAMA'!N10</f>
        <v>#DIV/0!</v>
      </c>
      <c r="H27" s="120" t="e">
        <f>'ŞUBE NOT ORTALAMA'!O10</f>
        <v>#DIV/0!</v>
      </c>
    </row>
    <row r="28" spans="1:8" x14ac:dyDescent="0.25">
      <c r="A28" s="117"/>
      <c r="B28" s="117" t="s">
        <v>37</v>
      </c>
      <c r="C28" s="99" t="s">
        <v>7</v>
      </c>
      <c r="D28" s="118">
        <v>10</v>
      </c>
      <c r="E28" s="119">
        <f>DEMİRLİ!S8</f>
        <v>0</v>
      </c>
      <c r="F28" s="120">
        <f>'ŞUBE NOT ORTALAMA'!M23</f>
        <v>65.714285714285708</v>
      </c>
      <c r="G28" s="120" t="e">
        <f>'ŞUBE NOT ORTALAMA'!N23</f>
        <v>#DIV/0!</v>
      </c>
      <c r="H28" s="120" t="e">
        <f>'ŞUBE NOT ORTALAMA'!O23</f>
        <v>#DIV/0!</v>
      </c>
    </row>
    <row r="29" spans="1:8" x14ac:dyDescent="0.25">
      <c r="A29" s="114"/>
      <c r="B29" s="114" t="s">
        <v>124</v>
      </c>
      <c r="C29" s="109" t="s">
        <v>9</v>
      </c>
      <c r="D29" s="115">
        <v>24</v>
      </c>
      <c r="E29" s="116">
        <f>MELİKŞAH!S77</f>
        <v>0</v>
      </c>
      <c r="F29" s="120">
        <f>'ŞUBE NOT ORTALAMA'!M12</f>
        <v>80.25</v>
      </c>
      <c r="G29" s="120" t="e">
        <f>'ŞUBE NOT ORTALAMA'!N12</f>
        <v>#DIV/0!</v>
      </c>
      <c r="H29" s="120" t="e">
        <f>'ŞUBE NOT ORTALAMA'!O12</f>
        <v>#DIV/0!</v>
      </c>
    </row>
    <row r="30" spans="1:8" x14ac:dyDescent="0.25">
      <c r="A30" s="114"/>
      <c r="B30" s="114" t="s">
        <v>160</v>
      </c>
      <c r="C30" s="109" t="s">
        <v>6</v>
      </c>
      <c r="D30" s="115">
        <v>29</v>
      </c>
      <c r="E30" s="116">
        <f>KAMAN!S43</f>
        <v>0</v>
      </c>
      <c r="F30" s="120">
        <f>'ŞUBE NOT ORTALAMA'!M14</f>
        <v>59.047619047619051</v>
      </c>
      <c r="G30" s="120" t="e">
        <f>'ŞUBE NOT ORTALAMA'!N14</f>
        <v>#DIV/0!</v>
      </c>
      <c r="H30" s="120" t="e">
        <f>'ŞUBE NOT ORTALAMA'!O14</f>
        <v>#DIV/0!</v>
      </c>
    </row>
    <row r="31" spans="1:8" x14ac:dyDescent="0.25">
      <c r="A31" s="122"/>
      <c r="B31" s="117" t="s">
        <v>65</v>
      </c>
      <c r="C31" s="99" t="s">
        <v>7</v>
      </c>
      <c r="D31" s="118">
        <v>17</v>
      </c>
      <c r="E31" s="119">
        <f>ATATÜRK!S8</f>
        <v>0</v>
      </c>
      <c r="F31" s="120">
        <f>'ŞUBE NOT ORTALAMA'!M5</f>
        <v>68.684210526315795</v>
      </c>
      <c r="G31" s="120" t="e">
        <f>'ŞUBE NOT ORTALAMA'!N5</f>
        <v>#DIV/0!</v>
      </c>
      <c r="H31" s="120" t="e">
        <f>'ŞUBE NOT ORTALAMA'!O5</f>
        <v>#DIV/0!</v>
      </c>
    </row>
  </sheetData>
  <sortState ref="A4:H31">
    <sortCondition descending="1" ref="H3"/>
  </sortState>
  <mergeCells count="1">
    <mergeCell ref="A1:H1"/>
  </mergeCells>
  <hyperlinks>
    <hyperlink ref="J4" location="TÜRKÇE!A1" display="TÜRKÇE"/>
    <hyperlink ref="J5" location="MATEMATİK!A1" display="MATEMATİK"/>
    <hyperlink ref="J6" location="'FEN VE TEK'!A1" display="FEN VE TEKNOLOJİ"/>
    <hyperlink ref="J7" location="'İNK. TAR.'!A1" display="TC İNKILAP TARİHİ VE ATATÜRKÇÜLÜK"/>
    <hyperlink ref="J8" location="İNGİLİZCE!A1" display="İNGİLİZCE"/>
    <hyperlink ref="J9" location="'DİN KÜLTÜRÜ'!A1" display="DİN KÜLTÜRÜ VE AHLAK BİLGİSİ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J9" sqref="J9"/>
    </sheetView>
  </sheetViews>
  <sheetFormatPr defaultRowHeight="15" x14ac:dyDescent="0.25"/>
  <cols>
    <col min="1" max="1" width="10.7109375" customWidth="1"/>
    <col min="2" max="2" width="36.5703125" bestFit="1" customWidth="1"/>
    <col min="4" max="4" width="10.28515625" bestFit="1" customWidth="1"/>
    <col min="5" max="5" width="26.140625" bestFit="1" customWidth="1"/>
    <col min="6" max="7" width="15.85546875" bestFit="1" customWidth="1"/>
    <col min="10" max="10" width="41.5703125" bestFit="1" customWidth="1"/>
  </cols>
  <sheetData>
    <row r="1" spans="1:10" ht="25.5" x14ac:dyDescent="0.35">
      <c r="A1" s="310" t="s">
        <v>356</v>
      </c>
      <c r="B1" s="310"/>
      <c r="C1" s="310"/>
      <c r="D1" s="310"/>
      <c r="E1" s="310"/>
      <c r="F1" s="310"/>
      <c r="G1" s="310"/>
      <c r="H1" s="310"/>
    </row>
    <row r="3" spans="1:10" x14ac:dyDescent="0.25">
      <c r="A3" s="111" t="s">
        <v>5</v>
      </c>
      <c r="B3" s="111" t="s">
        <v>297</v>
      </c>
      <c r="C3" s="112" t="s">
        <v>346</v>
      </c>
      <c r="D3" s="113" t="s">
        <v>351</v>
      </c>
      <c r="E3" s="113" t="s">
        <v>348</v>
      </c>
      <c r="F3" s="113" t="s">
        <v>349</v>
      </c>
      <c r="G3" s="113" t="s">
        <v>350</v>
      </c>
      <c r="H3" s="112" t="s">
        <v>339</v>
      </c>
    </row>
    <row r="4" spans="1:10" x14ac:dyDescent="0.25">
      <c r="A4" s="117"/>
      <c r="B4" s="117" t="s">
        <v>271</v>
      </c>
      <c r="C4" s="99" t="s">
        <v>7</v>
      </c>
      <c r="D4" s="118">
        <v>13</v>
      </c>
      <c r="E4" s="119">
        <f>SAVCILI!V9</f>
        <v>0</v>
      </c>
      <c r="F4" s="120">
        <f>'ŞUBE NOT ORTALAMA'!P30</f>
        <v>76.92307692307692</v>
      </c>
      <c r="G4" s="120" t="e">
        <f>'ŞUBE NOT ORTALAMA'!Q30</f>
        <v>#DIV/0!</v>
      </c>
      <c r="H4" s="120" t="e">
        <f>'ŞUBE NOT ORTALAMA'!R30</f>
        <v>#DIV/0!</v>
      </c>
      <c r="J4" s="130" t="s">
        <v>2</v>
      </c>
    </row>
    <row r="5" spans="1:10" x14ac:dyDescent="0.25">
      <c r="A5" s="114"/>
      <c r="B5" s="114" t="s">
        <v>124</v>
      </c>
      <c r="C5" s="109" t="s">
        <v>6</v>
      </c>
      <c r="D5" s="115">
        <v>18</v>
      </c>
      <c r="E5" s="116">
        <f>MELİKŞAH!V40</f>
        <v>0</v>
      </c>
      <c r="F5" s="120">
        <f>'ŞUBE NOT ORTALAMA'!P10</f>
        <v>63.18181818181818</v>
      </c>
      <c r="G5" s="120" t="e">
        <f>'ŞUBE NOT ORTALAMA'!Q10</f>
        <v>#DIV/0!</v>
      </c>
      <c r="H5" s="120" t="e">
        <f>'ŞUBE NOT ORTALAMA'!R10</f>
        <v>#DIV/0!</v>
      </c>
      <c r="J5" s="130" t="s">
        <v>3</v>
      </c>
    </row>
    <row r="6" spans="1:10" x14ac:dyDescent="0.25">
      <c r="A6" s="117"/>
      <c r="B6" s="117" t="s">
        <v>255</v>
      </c>
      <c r="C6" s="99" t="s">
        <v>7</v>
      </c>
      <c r="D6" s="118">
        <v>16</v>
      </c>
      <c r="E6" s="119">
        <f>KURANCILI!V30</f>
        <v>0</v>
      </c>
      <c r="F6" s="120">
        <f>'ŞUBE NOT ORTALAMA'!P27</f>
        <v>78.333333333333329</v>
      </c>
      <c r="G6" s="120" t="e">
        <f>'ŞUBE NOT ORTALAMA'!Q27</f>
        <v>#DIV/0!</v>
      </c>
      <c r="H6" s="120" t="e">
        <f>'ŞUBE NOT ORTALAMA'!R27</f>
        <v>#DIV/0!</v>
      </c>
      <c r="J6" s="130" t="s">
        <v>10</v>
      </c>
    </row>
    <row r="7" spans="1:10" x14ac:dyDescent="0.25">
      <c r="A7" s="117"/>
      <c r="B7" s="117" t="s">
        <v>294</v>
      </c>
      <c r="C7" s="99" t="s">
        <v>7</v>
      </c>
      <c r="D7" s="118">
        <v>10</v>
      </c>
      <c r="E7" s="119">
        <f>YENİCE!V8</f>
        <v>0</v>
      </c>
      <c r="F7" s="120">
        <f>'ŞUBE NOT ORTALAMA'!P26</f>
        <v>42.631578947368418</v>
      </c>
      <c r="G7" s="120" t="e">
        <f>'ŞUBE NOT ORTALAMA'!Q26</f>
        <v>#DIV/0!</v>
      </c>
      <c r="H7" s="120" t="e">
        <f>'ŞUBE NOT ORTALAMA'!R26</f>
        <v>#DIV/0!</v>
      </c>
      <c r="J7" s="130" t="s">
        <v>338</v>
      </c>
    </row>
    <row r="8" spans="1:10" x14ac:dyDescent="0.25">
      <c r="A8" s="114"/>
      <c r="B8" s="114" t="s">
        <v>255</v>
      </c>
      <c r="C8" s="109" t="s">
        <v>6</v>
      </c>
      <c r="D8" s="115">
        <v>17</v>
      </c>
      <c r="E8" s="116">
        <f>KURANCILI!V7</f>
        <v>0</v>
      </c>
      <c r="F8" s="120">
        <f>'ŞUBE NOT ORTALAMA'!P28</f>
        <v>74.375</v>
      </c>
      <c r="G8" s="120" t="e">
        <f>'ŞUBE NOT ORTALAMA'!Q28</f>
        <v>#DIV/0!</v>
      </c>
      <c r="H8" s="120" t="e">
        <f>'ŞUBE NOT ORTALAMA'!R28</f>
        <v>#DIV/0!</v>
      </c>
      <c r="J8" s="130" t="s">
        <v>4</v>
      </c>
    </row>
    <row r="9" spans="1:10" x14ac:dyDescent="0.25">
      <c r="A9" s="114"/>
      <c r="B9" s="114" t="s">
        <v>294</v>
      </c>
      <c r="C9" s="109" t="s">
        <v>6</v>
      </c>
      <c r="D9" s="115">
        <v>11</v>
      </c>
      <c r="E9" s="116">
        <f>YENİCE!V20</f>
        <v>0</v>
      </c>
      <c r="F9" s="120" t="e">
        <f>'ŞUBE NOT ORTALAMA'!#REF!</f>
        <v>#REF!</v>
      </c>
      <c r="G9" s="120" t="e">
        <f>'ŞUBE NOT ORTALAMA'!#REF!</f>
        <v>#REF!</v>
      </c>
      <c r="H9" s="120" t="e">
        <f>'ŞUBE NOT ORTALAMA'!#REF!</f>
        <v>#REF!</v>
      </c>
      <c r="J9" s="131" t="s">
        <v>23</v>
      </c>
    </row>
    <row r="10" spans="1:10" x14ac:dyDescent="0.25">
      <c r="A10" s="117"/>
      <c r="B10" s="117" t="s">
        <v>293</v>
      </c>
      <c r="C10" s="99" t="s">
        <v>7</v>
      </c>
      <c r="D10" s="118">
        <v>20</v>
      </c>
      <c r="E10" s="119">
        <f>ÖMERHACILI!V8</f>
        <v>0</v>
      </c>
      <c r="F10" s="120">
        <f>'ŞUBE NOT ORTALAMA'!P29</f>
        <v>44.5</v>
      </c>
      <c r="G10" s="120" t="e">
        <f>'ŞUBE NOT ORTALAMA'!Q29</f>
        <v>#DIV/0!</v>
      </c>
      <c r="H10" s="120" t="e">
        <f>'ŞUBE NOT ORTALAMA'!R29</f>
        <v>#DIV/0!</v>
      </c>
    </row>
    <row r="11" spans="1:10" x14ac:dyDescent="0.25">
      <c r="A11" s="117"/>
      <c r="B11" s="117" t="s">
        <v>226</v>
      </c>
      <c r="C11" s="99" t="s">
        <v>7</v>
      </c>
      <c r="D11" s="118">
        <v>24</v>
      </c>
      <c r="E11" s="119">
        <f>YENİHAYAT!V7</f>
        <v>0</v>
      </c>
      <c r="F11" s="120">
        <f>'ŞUBE NOT ORTALAMA'!P19</f>
        <v>55.96153846153846</v>
      </c>
      <c r="G11" s="120" t="e">
        <f>'ŞUBE NOT ORTALAMA'!Q19</f>
        <v>#DIV/0!</v>
      </c>
      <c r="H11" s="120" t="e">
        <f>'ŞUBE NOT ORTALAMA'!R19</f>
        <v>#DIV/0!</v>
      </c>
    </row>
    <row r="12" spans="1:10" x14ac:dyDescent="0.25">
      <c r="A12" s="117"/>
      <c r="B12" s="117" t="s">
        <v>160</v>
      </c>
      <c r="C12" s="99" t="s">
        <v>7</v>
      </c>
      <c r="D12" s="118">
        <v>29</v>
      </c>
      <c r="E12" s="119">
        <f>KAMAN!V17</f>
        <v>0</v>
      </c>
      <c r="F12" s="120">
        <f>'ŞUBE NOT ORTALAMA'!P13</f>
        <v>57.5</v>
      </c>
      <c r="G12" s="120" t="e">
        <f>'ŞUBE NOT ORTALAMA'!Q13</f>
        <v>#DIV/0!</v>
      </c>
      <c r="H12" s="120" t="e">
        <f>'ŞUBE NOT ORTALAMA'!R13</f>
        <v>#DIV/0!</v>
      </c>
    </row>
    <row r="13" spans="1:10" x14ac:dyDescent="0.25">
      <c r="A13" s="121"/>
      <c r="B13" s="114" t="s">
        <v>65</v>
      </c>
      <c r="C13" s="109" t="s">
        <v>6</v>
      </c>
      <c r="D13" s="115">
        <v>19</v>
      </c>
      <c r="E13" s="116">
        <f>ATATÜRK!V33</f>
        <v>0</v>
      </c>
      <c r="F13" s="120">
        <f>'ŞUBE NOT ORTALAMA'!P6</f>
        <v>31.388888888888889</v>
      </c>
      <c r="G13" s="120" t="e">
        <f>'ŞUBE NOT ORTALAMA'!Q6</f>
        <v>#DIV/0!</v>
      </c>
      <c r="H13" s="120" t="e">
        <f>'ŞUBE NOT ORTALAMA'!R6</f>
        <v>#DIV/0!</v>
      </c>
    </row>
    <row r="14" spans="1:10" x14ac:dyDescent="0.25">
      <c r="A14" s="114"/>
      <c r="B14" s="114" t="s">
        <v>160</v>
      </c>
      <c r="C14" s="109" t="s">
        <v>9</v>
      </c>
      <c r="D14" s="115">
        <v>28</v>
      </c>
      <c r="E14" s="116">
        <f>KAMAN!V98</f>
        <v>0</v>
      </c>
      <c r="F14" s="120">
        <f>'ŞUBE NOT ORTALAMA'!P16</f>
        <v>67.142857142857139</v>
      </c>
      <c r="G14" s="120" t="e">
        <f>'ŞUBE NOT ORTALAMA'!Q16</f>
        <v>#DIV/0!</v>
      </c>
      <c r="H14" s="120" t="e">
        <f>'ŞUBE NOT ORTALAMA'!R16</f>
        <v>#DIV/0!</v>
      </c>
    </row>
    <row r="15" spans="1:10" x14ac:dyDescent="0.25">
      <c r="A15" s="114"/>
      <c r="B15" s="114" t="s">
        <v>160</v>
      </c>
      <c r="C15" s="109" t="s">
        <v>6</v>
      </c>
      <c r="D15" s="115">
        <v>29</v>
      </c>
      <c r="E15" s="116">
        <f>KAMAN!V37</f>
        <v>0</v>
      </c>
      <c r="F15" s="120">
        <f>'ŞUBE NOT ORTALAMA'!P14</f>
        <v>66.25</v>
      </c>
      <c r="G15" s="120" t="e">
        <f>'ŞUBE NOT ORTALAMA'!Q14</f>
        <v>#DIV/0!</v>
      </c>
      <c r="H15" s="120" t="e">
        <f>'ŞUBE NOT ORTALAMA'!R14</f>
        <v>#DIV/0!</v>
      </c>
    </row>
    <row r="16" spans="1:10" x14ac:dyDescent="0.25">
      <c r="A16" s="122"/>
      <c r="B16" s="117" t="s">
        <v>65</v>
      </c>
      <c r="C16" s="99" t="s">
        <v>7</v>
      </c>
      <c r="D16" s="118">
        <v>17</v>
      </c>
      <c r="E16" s="119">
        <f>ATATÜRK!V7</f>
        <v>0</v>
      </c>
      <c r="F16" s="120">
        <f>'ŞUBE NOT ORTALAMA'!P5</f>
        <v>60.526315789473685</v>
      </c>
      <c r="G16" s="120" t="e">
        <f>'ŞUBE NOT ORTALAMA'!Q5</f>
        <v>#DIV/0!</v>
      </c>
      <c r="H16" s="120" t="e">
        <f>'ŞUBE NOT ORTALAMA'!R5</f>
        <v>#DIV/0!</v>
      </c>
    </row>
    <row r="17" spans="1:8" x14ac:dyDescent="0.25">
      <c r="A17" s="114"/>
      <c r="B17" s="114" t="s">
        <v>226</v>
      </c>
      <c r="C17" s="109" t="s">
        <v>9</v>
      </c>
      <c r="D17" s="115">
        <v>21</v>
      </c>
      <c r="E17" s="116">
        <f>YENİHAYAT!V88</f>
        <v>0</v>
      </c>
      <c r="F17" s="120" t="e">
        <f>'ŞUBE NOT ORTALAMA'!#REF!</f>
        <v>#REF!</v>
      </c>
      <c r="G17" s="120" t="e">
        <f>'ŞUBE NOT ORTALAMA'!#REF!</f>
        <v>#REF!</v>
      </c>
      <c r="H17" s="120" t="e">
        <f>'ŞUBE NOT ORTALAMA'!#REF!</f>
        <v>#REF!</v>
      </c>
    </row>
    <row r="18" spans="1:8" x14ac:dyDescent="0.25">
      <c r="A18" s="114"/>
      <c r="B18" s="114" t="s">
        <v>160</v>
      </c>
      <c r="C18" s="109" t="s">
        <v>347</v>
      </c>
      <c r="D18" s="115">
        <v>29</v>
      </c>
      <c r="E18" s="116">
        <f>KAMAN!V124</f>
        <v>0</v>
      </c>
      <c r="F18" s="120">
        <f>'ŞUBE NOT ORTALAMA'!P17</f>
        <v>55.454545454545453</v>
      </c>
      <c r="G18" s="120" t="e">
        <f>'ŞUBE NOT ORTALAMA'!Q17</f>
        <v>#DIV/0!</v>
      </c>
      <c r="H18" s="120" t="e">
        <f>'ŞUBE NOT ORTALAMA'!R17</f>
        <v>#DIV/0!</v>
      </c>
    </row>
    <row r="19" spans="1:8" x14ac:dyDescent="0.25">
      <c r="A19" s="117"/>
      <c r="B19" s="117" t="s">
        <v>295</v>
      </c>
      <c r="C19" s="99" t="s">
        <v>7</v>
      </c>
      <c r="D19" s="118">
        <v>9</v>
      </c>
      <c r="E19" s="119">
        <f>HAMİT!V9</f>
        <v>0</v>
      </c>
      <c r="F19" s="120">
        <f>'ŞUBE NOT ORTALAMA'!P24</f>
        <v>77.727272727272734</v>
      </c>
      <c r="G19" s="120" t="e">
        <f>'ŞUBE NOT ORTALAMA'!Q24</f>
        <v>#DIV/0!</v>
      </c>
      <c r="H19" s="120" t="e">
        <f>'ŞUBE NOT ORTALAMA'!R24</f>
        <v>#DIV/0!</v>
      </c>
    </row>
    <row r="20" spans="1:8" x14ac:dyDescent="0.25">
      <c r="A20" s="114"/>
      <c r="B20" s="114" t="s">
        <v>65</v>
      </c>
      <c r="C20" s="109" t="s">
        <v>9</v>
      </c>
      <c r="D20" s="115">
        <v>19</v>
      </c>
      <c r="E20" s="116">
        <f>ATATÜRK!V73</f>
        <v>0</v>
      </c>
      <c r="F20" s="120" t="e">
        <f>'ŞUBE NOT ORTALAMA'!#REF!</f>
        <v>#REF!</v>
      </c>
      <c r="G20" s="120" t="e">
        <f>'ŞUBE NOT ORTALAMA'!#REF!</f>
        <v>#REF!</v>
      </c>
      <c r="H20" s="120" t="e">
        <f>'ŞUBE NOT ORTALAMA'!#REF!</f>
        <v>#REF!</v>
      </c>
    </row>
    <row r="21" spans="1:8" x14ac:dyDescent="0.25">
      <c r="A21" s="114"/>
      <c r="B21" s="114" t="s">
        <v>271</v>
      </c>
      <c r="C21" s="109" t="s">
        <v>6</v>
      </c>
      <c r="D21" s="115">
        <v>14</v>
      </c>
      <c r="E21" s="116">
        <f>SAVCILI!V29</f>
        <v>0</v>
      </c>
      <c r="F21" s="120" t="e">
        <f>'ŞUBE NOT ORTALAMA'!#REF!</f>
        <v>#REF!</v>
      </c>
      <c r="G21" s="120" t="e">
        <f>'ŞUBE NOT ORTALAMA'!#REF!</f>
        <v>#REF!</v>
      </c>
      <c r="H21" s="120" t="e">
        <f>'ŞUBE NOT ORTALAMA'!#REF!</f>
        <v>#REF!</v>
      </c>
    </row>
    <row r="22" spans="1:8" x14ac:dyDescent="0.25">
      <c r="A22" s="114"/>
      <c r="B22" s="114" t="s">
        <v>160</v>
      </c>
      <c r="C22" s="109" t="s">
        <v>8</v>
      </c>
      <c r="D22" s="115">
        <v>31</v>
      </c>
      <c r="E22" s="116">
        <f>KAMAN!V72</f>
        <v>0</v>
      </c>
      <c r="F22" s="120">
        <f>'ŞUBE NOT ORTALAMA'!P15</f>
        <v>72.727272727272734</v>
      </c>
      <c r="G22" s="120" t="e">
        <f>'ŞUBE NOT ORTALAMA'!Q15</f>
        <v>#DIV/0!</v>
      </c>
      <c r="H22" s="120" t="e">
        <f>'ŞUBE NOT ORTALAMA'!R15</f>
        <v>#DIV/0!</v>
      </c>
    </row>
    <row r="23" spans="1:8" x14ac:dyDescent="0.25">
      <c r="A23" s="114"/>
      <c r="B23" s="114" t="s">
        <v>124</v>
      </c>
      <c r="C23" s="109" t="s">
        <v>8</v>
      </c>
      <c r="D23" s="115">
        <v>18</v>
      </c>
      <c r="E23" s="116">
        <f>MELİKŞAH!V56</f>
        <v>0</v>
      </c>
      <c r="F23" s="120">
        <f>'ŞUBE NOT ORTALAMA'!P11</f>
        <v>43.611111111111114</v>
      </c>
      <c r="G23" s="120" t="e">
        <f>'ŞUBE NOT ORTALAMA'!Q11</f>
        <v>#DIV/0!</v>
      </c>
      <c r="H23" s="120" t="e">
        <f>'ŞUBE NOT ORTALAMA'!R11</f>
        <v>#DIV/0!</v>
      </c>
    </row>
    <row r="24" spans="1:8" x14ac:dyDescent="0.25">
      <c r="A24" s="114"/>
      <c r="B24" s="114" t="s">
        <v>226</v>
      </c>
      <c r="C24" s="109" t="s">
        <v>6</v>
      </c>
      <c r="D24" s="115">
        <v>20</v>
      </c>
      <c r="E24" s="116">
        <f>YENİHAYAT!V35</f>
        <v>0</v>
      </c>
      <c r="F24" s="120">
        <f>'ŞUBE NOT ORTALAMA'!P20</f>
        <v>49.130434782608695</v>
      </c>
      <c r="G24" s="120" t="e">
        <f>'ŞUBE NOT ORTALAMA'!Q20</f>
        <v>#DIV/0!</v>
      </c>
      <c r="H24" s="120" t="e">
        <f>'ŞUBE NOT ORTALAMA'!R20</f>
        <v>#DIV/0!</v>
      </c>
    </row>
    <row r="25" spans="1:8" x14ac:dyDescent="0.25">
      <c r="A25" s="114"/>
      <c r="B25" s="114" t="s">
        <v>226</v>
      </c>
      <c r="C25" s="109" t="s">
        <v>8</v>
      </c>
      <c r="D25" s="115">
        <v>24</v>
      </c>
      <c r="E25" s="116">
        <f>YENİHAYAT!V53</f>
        <v>0</v>
      </c>
      <c r="F25" s="120">
        <f>'ŞUBE NOT ORTALAMA'!P21</f>
        <v>82.962962962962962</v>
      </c>
      <c r="G25" s="120" t="e">
        <f>'ŞUBE NOT ORTALAMA'!Q21</f>
        <v>#DIV/0!</v>
      </c>
      <c r="H25" s="120" t="e">
        <f>'ŞUBE NOT ORTALAMA'!R21</f>
        <v>#DIV/0!</v>
      </c>
    </row>
    <row r="26" spans="1:8" x14ac:dyDescent="0.25">
      <c r="A26" s="117"/>
      <c r="B26" s="117" t="s">
        <v>124</v>
      </c>
      <c r="C26" s="99" t="s">
        <v>7</v>
      </c>
      <c r="D26" s="118">
        <v>29</v>
      </c>
      <c r="E26" s="119">
        <f>MELİKŞAH!V9</f>
        <v>0</v>
      </c>
      <c r="F26" s="120">
        <f>'ŞUBE NOT ORTALAMA'!P9</f>
        <v>45.238095238095241</v>
      </c>
      <c r="G26" s="120" t="e">
        <f>'ŞUBE NOT ORTALAMA'!Q9</f>
        <v>#DIV/0!</v>
      </c>
      <c r="H26" s="120" t="e">
        <f>'ŞUBE NOT ORTALAMA'!R9</f>
        <v>#DIV/0!</v>
      </c>
    </row>
    <row r="27" spans="1:8" x14ac:dyDescent="0.25">
      <c r="A27" s="117"/>
      <c r="B27" s="117" t="s">
        <v>285</v>
      </c>
      <c r="C27" s="99" t="s">
        <v>7</v>
      </c>
      <c r="D27" s="118">
        <v>11</v>
      </c>
      <c r="E27" s="119">
        <f>İSAHOCALI!V9</f>
        <v>0</v>
      </c>
      <c r="F27" s="120">
        <f>'ŞUBE NOT ORTALAMA'!P25</f>
        <v>34.375</v>
      </c>
      <c r="G27" s="120" t="e">
        <f>'ŞUBE NOT ORTALAMA'!Q25</f>
        <v>#DIV/0!</v>
      </c>
      <c r="H27" s="120" t="e">
        <f>'ŞUBE NOT ORTALAMA'!R25</f>
        <v>#DIV/0!</v>
      </c>
    </row>
    <row r="28" spans="1:8" x14ac:dyDescent="0.25">
      <c r="A28" s="117"/>
      <c r="B28" s="117" t="s">
        <v>296</v>
      </c>
      <c r="C28" s="99" t="s">
        <v>7</v>
      </c>
      <c r="D28" s="118">
        <v>11</v>
      </c>
      <c r="E28" s="119">
        <f>ÇAĞIRKAN!V10</f>
        <v>0</v>
      </c>
      <c r="F28" s="120">
        <f>'ŞUBE NOT ORTALAMA'!P22</f>
        <v>67</v>
      </c>
      <c r="G28" s="120" t="e">
        <f>'ŞUBE NOT ORTALAMA'!Q22</f>
        <v>#DIV/0!</v>
      </c>
      <c r="H28" s="120" t="e">
        <f>'ŞUBE NOT ORTALAMA'!R22</f>
        <v>#DIV/0!</v>
      </c>
    </row>
    <row r="29" spans="1:8" x14ac:dyDescent="0.25">
      <c r="A29" s="117"/>
      <c r="B29" s="117" t="s">
        <v>37</v>
      </c>
      <c r="C29" s="99" t="s">
        <v>7</v>
      </c>
      <c r="D29" s="118">
        <v>10</v>
      </c>
      <c r="E29" s="119">
        <f>DEMİRLİ!V11</f>
        <v>0</v>
      </c>
      <c r="F29" s="120">
        <f>'ŞUBE NOT ORTALAMA'!P23</f>
        <v>62.692307692307693</v>
      </c>
      <c r="G29" s="120" t="e">
        <f>'ŞUBE NOT ORTALAMA'!Q23</f>
        <v>#DIV/0!</v>
      </c>
      <c r="H29" s="120" t="e">
        <f>'ŞUBE NOT ORTALAMA'!R23</f>
        <v>#DIV/0!</v>
      </c>
    </row>
    <row r="30" spans="1:8" x14ac:dyDescent="0.25">
      <c r="A30" s="114"/>
      <c r="B30" s="114" t="s">
        <v>124</v>
      </c>
      <c r="C30" s="109" t="s">
        <v>9</v>
      </c>
      <c r="D30" s="115">
        <v>24</v>
      </c>
      <c r="E30" s="116">
        <f>MELİKŞAH!V77</f>
        <v>0</v>
      </c>
      <c r="F30" s="120">
        <f>'ŞUBE NOT ORTALAMA'!P12</f>
        <v>77.75</v>
      </c>
      <c r="G30" s="120" t="e">
        <f>'ŞUBE NOT ORTALAMA'!Q12</f>
        <v>#DIV/0!</v>
      </c>
      <c r="H30" s="120" t="e">
        <f>'ŞUBE NOT ORTALAMA'!R12</f>
        <v>#DIV/0!</v>
      </c>
    </row>
    <row r="31" spans="1:8" x14ac:dyDescent="0.25">
      <c r="A31" s="114"/>
      <c r="B31" s="114" t="s">
        <v>65</v>
      </c>
      <c r="C31" s="109" t="s">
        <v>8</v>
      </c>
      <c r="D31" s="115">
        <v>18</v>
      </c>
      <c r="E31" s="116">
        <f>ATATÜRK!V57</f>
        <v>0</v>
      </c>
      <c r="F31" s="120">
        <f>'ŞUBE NOT ORTALAMA'!P7</f>
        <v>30.625</v>
      </c>
      <c r="G31" s="120" t="e">
        <f>'ŞUBE NOT ORTALAMA'!Q7</f>
        <v>#DIV/0!</v>
      </c>
      <c r="H31" s="120" t="e">
        <f>'ŞUBE NOT ORTALAMA'!R7</f>
        <v>#DIV/0!</v>
      </c>
    </row>
  </sheetData>
  <sortState ref="A4:H31">
    <sortCondition descending="1" ref="H3"/>
  </sortState>
  <mergeCells count="1">
    <mergeCell ref="A1:H1"/>
  </mergeCells>
  <hyperlinks>
    <hyperlink ref="J4" location="TÜRKÇE!A1" display="TÜRKÇE"/>
    <hyperlink ref="J5" location="MATEMATİK!A1" display="MATEMATİK"/>
    <hyperlink ref="J6" location="'FEN VE TEK'!A1" display="FEN VE TEKNOLOJİ"/>
    <hyperlink ref="J7" location="'İNK. TAR.'!A1" display="TC İNKILAP TARİHİ VE ATATÜRKÇÜLÜK"/>
    <hyperlink ref="J8" location="İNGİLİZCE!A1" display="İNGİLİZCE"/>
    <hyperlink ref="J9" location="'DİN KÜLTÜRÜ'!A1" display="DİN KÜLTÜRÜ VE AHLAK BİLGİSİ"/>
  </hyperlink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J4" sqref="J4"/>
    </sheetView>
  </sheetViews>
  <sheetFormatPr defaultRowHeight="15" x14ac:dyDescent="0.25"/>
  <cols>
    <col min="1" max="1" width="10.7109375" customWidth="1"/>
    <col min="2" max="2" width="36.5703125" bestFit="1" customWidth="1"/>
    <col min="4" max="4" width="10.28515625" bestFit="1" customWidth="1"/>
    <col min="5" max="5" width="26.140625" bestFit="1" customWidth="1"/>
    <col min="6" max="7" width="15.85546875" bestFit="1" customWidth="1"/>
    <col min="10" max="10" width="41.5703125" bestFit="1" customWidth="1"/>
  </cols>
  <sheetData>
    <row r="1" spans="1:10" ht="25.5" x14ac:dyDescent="0.35">
      <c r="A1" s="310" t="s">
        <v>355</v>
      </c>
      <c r="B1" s="310"/>
      <c r="C1" s="310"/>
      <c r="D1" s="310"/>
      <c r="E1" s="310"/>
      <c r="F1" s="310"/>
      <c r="G1" s="310"/>
      <c r="H1" s="310"/>
    </row>
    <row r="3" spans="1:10" x14ac:dyDescent="0.25">
      <c r="A3" s="111" t="s">
        <v>5</v>
      </c>
      <c r="B3" s="111" t="s">
        <v>297</v>
      </c>
      <c r="C3" s="112" t="s">
        <v>346</v>
      </c>
      <c r="D3" s="113" t="s">
        <v>351</v>
      </c>
      <c r="E3" s="113" t="s">
        <v>348</v>
      </c>
      <c r="F3" s="113" t="s">
        <v>349</v>
      </c>
      <c r="G3" s="113" t="s">
        <v>350</v>
      </c>
      <c r="H3" s="112" t="s">
        <v>339</v>
      </c>
    </row>
    <row r="4" spans="1:10" x14ac:dyDescent="0.25">
      <c r="A4" s="117"/>
      <c r="B4" s="117" t="s">
        <v>296</v>
      </c>
      <c r="C4" s="99" t="s">
        <v>7</v>
      </c>
      <c r="D4" s="118">
        <v>11</v>
      </c>
      <c r="E4" s="119">
        <f>ÇAĞIRKAN!Y11</f>
        <v>0</v>
      </c>
      <c r="F4" s="120">
        <f>'ŞUBE NOT ORTALAMA'!S22</f>
        <v>83.5</v>
      </c>
      <c r="G4" s="120" t="e">
        <f>'ŞUBE NOT ORTALAMA'!T22</f>
        <v>#DIV/0!</v>
      </c>
      <c r="H4" s="120" t="e">
        <f>'ŞUBE NOT ORTALAMA'!U22</f>
        <v>#DIV/0!</v>
      </c>
      <c r="J4" s="130" t="s">
        <v>2</v>
      </c>
    </row>
    <row r="5" spans="1:10" x14ac:dyDescent="0.25">
      <c r="A5" s="122"/>
      <c r="B5" s="117" t="s">
        <v>65</v>
      </c>
      <c r="C5" s="99" t="s">
        <v>7</v>
      </c>
      <c r="D5" s="118">
        <v>17</v>
      </c>
      <c r="E5" s="119">
        <f>ATATÜRK!Y8</f>
        <v>0</v>
      </c>
      <c r="F5" s="120">
        <f>'ŞUBE NOT ORTALAMA'!S5</f>
        <v>88.94736842105263</v>
      </c>
      <c r="G5" s="120" t="e">
        <f>'ŞUBE NOT ORTALAMA'!T5</f>
        <v>#DIV/0!</v>
      </c>
      <c r="H5" s="120" t="e">
        <f>'ŞUBE NOT ORTALAMA'!U5</f>
        <v>#DIV/0!</v>
      </c>
      <c r="J5" s="130" t="s">
        <v>3</v>
      </c>
    </row>
    <row r="6" spans="1:10" x14ac:dyDescent="0.25">
      <c r="A6" s="114"/>
      <c r="B6" s="114" t="s">
        <v>294</v>
      </c>
      <c r="C6" s="109" t="s">
        <v>6</v>
      </c>
      <c r="D6" s="115">
        <v>11</v>
      </c>
      <c r="E6" s="116">
        <f>YENİCE!Y23</f>
        <v>0</v>
      </c>
      <c r="F6" s="120" t="e">
        <f>'ŞUBE NOT ORTALAMA'!#REF!</f>
        <v>#REF!</v>
      </c>
      <c r="G6" s="120" t="e">
        <f>'ŞUBE NOT ORTALAMA'!#REF!</f>
        <v>#REF!</v>
      </c>
      <c r="H6" s="120" t="e">
        <f>'ŞUBE NOT ORTALAMA'!#REF!</f>
        <v>#REF!</v>
      </c>
      <c r="J6" s="130" t="s">
        <v>10</v>
      </c>
    </row>
    <row r="7" spans="1:10" x14ac:dyDescent="0.25">
      <c r="A7" s="114"/>
      <c r="B7" s="114" t="s">
        <v>226</v>
      </c>
      <c r="C7" s="109" t="s">
        <v>9</v>
      </c>
      <c r="D7" s="115">
        <v>21</v>
      </c>
      <c r="E7" s="116">
        <f>YENİHAYAT!Y91</f>
        <v>0</v>
      </c>
      <c r="F7" s="120" t="e">
        <f>'ŞUBE NOT ORTALAMA'!#REF!</f>
        <v>#REF!</v>
      </c>
      <c r="G7" s="120" t="e">
        <f>'ŞUBE NOT ORTALAMA'!#REF!</f>
        <v>#REF!</v>
      </c>
      <c r="H7" s="120" t="e">
        <f>'ŞUBE NOT ORTALAMA'!#REF!</f>
        <v>#REF!</v>
      </c>
      <c r="J7" s="130" t="s">
        <v>338</v>
      </c>
    </row>
    <row r="8" spans="1:10" x14ac:dyDescent="0.25">
      <c r="A8" s="117"/>
      <c r="B8" s="117" t="s">
        <v>255</v>
      </c>
      <c r="C8" s="99" t="s">
        <v>7</v>
      </c>
      <c r="D8" s="118">
        <v>16</v>
      </c>
      <c r="E8" s="119">
        <f>KURANCILI!Y35</f>
        <v>0</v>
      </c>
      <c r="F8" s="120">
        <f>'ŞUBE NOT ORTALAMA'!S27</f>
        <v>90.666666666666671</v>
      </c>
      <c r="G8" s="120" t="e">
        <f>'ŞUBE NOT ORTALAMA'!T27</f>
        <v>#DIV/0!</v>
      </c>
      <c r="H8" s="120" t="e">
        <f>'ŞUBE NOT ORTALAMA'!U27</f>
        <v>#DIV/0!</v>
      </c>
      <c r="J8" s="130" t="s">
        <v>4</v>
      </c>
    </row>
    <row r="9" spans="1:10" x14ac:dyDescent="0.25">
      <c r="A9" s="117"/>
      <c r="B9" s="117" t="s">
        <v>285</v>
      </c>
      <c r="C9" s="99" t="s">
        <v>7</v>
      </c>
      <c r="D9" s="118">
        <v>11</v>
      </c>
      <c r="E9" s="119">
        <f>İSAHOCALI!Y10</f>
        <v>0</v>
      </c>
      <c r="F9" s="120">
        <f>'ŞUBE NOT ORTALAMA'!S25</f>
        <v>66.111111111111114</v>
      </c>
      <c r="G9" s="120" t="e">
        <f>'ŞUBE NOT ORTALAMA'!T25</f>
        <v>#DIV/0!</v>
      </c>
      <c r="H9" s="120" t="e">
        <f>'ŞUBE NOT ORTALAMA'!U25</f>
        <v>#DIV/0!</v>
      </c>
      <c r="J9" s="131" t="s">
        <v>23</v>
      </c>
    </row>
    <row r="10" spans="1:10" x14ac:dyDescent="0.25">
      <c r="A10" s="114"/>
      <c r="B10" s="114" t="s">
        <v>65</v>
      </c>
      <c r="C10" s="109" t="s">
        <v>9</v>
      </c>
      <c r="D10" s="115">
        <v>19</v>
      </c>
      <c r="E10" s="116">
        <f>ATATÜRK!Y72</f>
        <v>0</v>
      </c>
      <c r="F10" s="120" t="e">
        <f>'ŞUBE NOT ORTALAMA'!#REF!</f>
        <v>#REF!</v>
      </c>
      <c r="G10" s="120" t="e">
        <f>'ŞUBE NOT ORTALAMA'!#REF!</f>
        <v>#REF!</v>
      </c>
      <c r="H10" s="120" t="e">
        <f>'ŞUBE NOT ORTALAMA'!#REF!</f>
        <v>#REF!</v>
      </c>
    </row>
    <row r="11" spans="1:10" x14ac:dyDescent="0.25">
      <c r="A11" s="121"/>
      <c r="B11" s="114" t="s">
        <v>65</v>
      </c>
      <c r="C11" s="109" t="s">
        <v>6</v>
      </c>
      <c r="D11" s="115">
        <v>19</v>
      </c>
      <c r="E11" s="116">
        <f>ATATÜRK!Y35</f>
        <v>0</v>
      </c>
      <c r="F11" s="120">
        <f>'ŞUBE NOT ORTALAMA'!S6</f>
        <v>59.166666666666664</v>
      </c>
      <c r="G11" s="120" t="e">
        <f>'ŞUBE NOT ORTALAMA'!T6</f>
        <v>#DIV/0!</v>
      </c>
      <c r="H11" s="120" t="e">
        <f>'ŞUBE NOT ORTALAMA'!U6</f>
        <v>#DIV/0!</v>
      </c>
    </row>
    <row r="12" spans="1:10" x14ac:dyDescent="0.25">
      <c r="A12" s="117"/>
      <c r="B12" s="117" t="s">
        <v>271</v>
      </c>
      <c r="C12" s="99" t="s">
        <v>7</v>
      </c>
      <c r="D12" s="118">
        <v>13</v>
      </c>
      <c r="E12" s="119">
        <f>SAVCILI!Y9</f>
        <v>0</v>
      </c>
      <c r="F12" s="120">
        <f>'ŞUBE NOT ORTALAMA'!S30</f>
        <v>92.692307692307693</v>
      </c>
      <c r="G12" s="120" t="e">
        <f>'ŞUBE NOT ORTALAMA'!T30</f>
        <v>#DIV/0!</v>
      </c>
      <c r="H12" s="120" t="e">
        <f>'ŞUBE NOT ORTALAMA'!U30</f>
        <v>#DIV/0!</v>
      </c>
    </row>
    <row r="13" spans="1:10" x14ac:dyDescent="0.25">
      <c r="A13" s="114"/>
      <c r="B13" s="114" t="s">
        <v>160</v>
      </c>
      <c r="C13" s="109" t="s">
        <v>6</v>
      </c>
      <c r="D13" s="115">
        <v>29</v>
      </c>
      <c r="E13" s="116">
        <f>KAMAN!Y37</f>
        <v>0</v>
      </c>
      <c r="F13" s="120">
        <f>'ŞUBE NOT ORTALAMA'!S14</f>
        <v>77.38095238095238</v>
      </c>
      <c r="G13" s="120" t="e">
        <f>'ŞUBE NOT ORTALAMA'!T14</f>
        <v>#DIV/0!</v>
      </c>
      <c r="H13" s="120" t="e">
        <f>'ŞUBE NOT ORTALAMA'!U14</f>
        <v>#DIV/0!</v>
      </c>
    </row>
    <row r="14" spans="1:10" x14ac:dyDescent="0.25">
      <c r="A14" s="117"/>
      <c r="B14" s="117" t="s">
        <v>160</v>
      </c>
      <c r="C14" s="99" t="s">
        <v>7</v>
      </c>
      <c r="D14" s="118">
        <v>29</v>
      </c>
      <c r="E14" s="119">
        <f>KAMAN!Y8</f>
        <v>0</v>
      </c>
      <c r="F14" s="120">
        <f>'ŞUBE NOT ORTALAMA'!S13</f>
        <v>78.125</v>
      </c>
      <c r="G14" s="120" t="e">
        <f>'ŞUBE NOT ORTALAMA'!T13</f>
        <v>#DIV/0!</v>
      </c>
      <c r="H14" s="120" t="e">
        <f>'ŞUBE NOT ORTALAMA'!U13</f>
        <v>#DIV/0!</v>
      </c>
    </row>
    <row r="15" spans="1:10" x14ac:dyDescent="0.25">
      <c r="A15" s="114"/>
      <c r="B15" s="114" t="s">
        <v>271</v>
      </c>
      <c r="C15" s="109" t="s">
        <v>6</v>
      </c>
      <c r="D15" s="115">
        <v>14</v>
      </c>
      <c r="E15" s="116">
        <f>SAVCILI!Y29</f>
        <v>0</v>
      </c>
      <c r="F15" s="120" t="e">
        <f>'ŞUBE NOT ORTALAMA'!#REF!</f>
        <v>#REF!</v>
      </c>
      <c r="G15" s="120" t="e">
        <f>'ŞUBE NOT ORTALAMA'!#REF!</f>
        <v>#REF!</v>
      </c>
      <c r="H15" s="120" t="e">
        <f>'ŞUBE NOT ORTALAMA'!#REF!</f>
        <v>#REF!</v>
      </c>
    </row>
    <row r="16" spans="1:10" x14ac:dyDescent="0.25">
      <c r="A16" s="114"/>
      <c r="B16" s="114" t="s">
        <v>226</v>
      </c>
      <c r="C16" s="109" t="s">
        <v>8</v>
      </c>
      <c r="D16" s="115">
        <v>24</v>
      </c>
      <c r="E16" s="116">
        <f>YENİHAYAT!Y67</f>
        <v>0</v>
      </c>
      <c r="F16" s="120">
        <f>'ŞUBE NOT ORTALAMA'!S21</f>
        <v>95.370370370370367</v>
      </c>
      <c r="G16" s="120" t="e">
        <f>'ŞUBE NOT ORTALAMA'!T21</f>
        <v>#DIV/0!</v>
      </c>
      <c r="H16" s="120" t="e">
        <f>'ŞUBE NOT ORTALAMA'!U21</f>
        <v>#DIV/0!</v>
      </c>
    </row>
    <row r="17" spans="1:8" x14ac:dyDescent="0.25">
      <c r="A17" s="117"/>
      <c r="B17" s="117" t="s">
        <v>294</v>
      </c>
      <c r="C17" s="99" t="s">
        <v>7</v>
      </c>
      <c r="D17" s="118">
        <v>10</v>
      </c>
      <c r="E17" s="119">
        <f>YENİCE!Y8</f>
        <v>0</v>
      </c>
      <c r="F17" s="120">
        <f>'ŞUBE NOT ORTALAMA'!S26</f>
        <v>60.789473684210527</v>
      </c>
      <c r="G17" s="120" t="e">
        <f>'ŞUBE NOT ORTALAMA'!T26</f>
        <v>#DIV/0!</v>
      </c>
      <c r="H17" s="120" t="e">
        <f>'ŞUBE NOT ORTALAMA'!U26</f>
        <v>#DIV/0!</v>
      </c>
    </row>
    <row r="18" spans="1:8" x14ac:dyDescent="0.25">
      <c r="A18" s="114"/>
      <c r="B18" s="114" t="s">
        <v>160</v>
      </c>
      <c r="C18" s="109" t="s">
        <v>347</v>
      </c>
      <c r="D18" s="115">
        <v>29</v>
      </c>
      <c r="E18" s="116">
        <f>KAMAN!Y143</f>
        <v>0</v>
      </c>
      <c r="F18" s="120">
        <f>'ŞUBE NOT ORTALAMA'!S17</f>
        <v>74.772727272727266</v>
      </c>
      <c r="G18" s="120" t="e">
        <f>'ŞUBE NOT ORTALAMA'!T17</f>
        <v>#DIV/0!</v>
      </c>
      <c r="H18" s="120" t="e">
        <f>'ŞUBE NOT ORTALAMA'!U17</f>
        <v>#DIV/0!</v>
      </c>
    </row>
    <row r="19" spans="1:8" x14ac:dyDescent="0.25">
      <c r="A19" s="114"/>
      <c r="B19" s="114" t="s">
        <v>160</v>
      </c>
      <c r="C19" s="109" t="s">
        <v>9</v>
      </c>
      <c r="D19" s="115">
        <v>28</v>
      </c>
      <c r="E19" s="116">
        <f>KAMAN!Y113</f>
        <v>0</v>
      </c>
      <c r="F19" s="120">
        <f>'ŞUBE NOT ORTALAMA'!S16</f>
        <v>92.61904761904762</v>
      </c>
      <c r="G19" s="120" t="e">
        <f>'ŞUBE NOT ORTALAMA'!T16</f>
        <v>#DIV/0!</v>
      </c>
      <c r="H19" s="120" t="e">
        <f>'ŞUBE NOT ORTALAMA'!U16</f>
        <v>#DIV/0!</v>
      </c>
    </row>
    <row r="20" spans="1:8" x14ac:dyDescent="0.25">
      <c r="A20" s="117"/>
      <c r="B20" s="117" t="s">
        <v>124</v>
      </c>
      <c r="C20" s="99" t="s">
        <v>7</v>
      </c>
      <c r="D20" s="118">
        <v>29</v>
      </c>
      <c r="E20" s="119">
        <f>MELİKŞAH!Y8</f>
        <v>0</v>
      </c>
      <c r="F20" s="120">
        <f>'ŞUBE NOT ORTALAMA'!S9</f>
        <v>70.714285714285708</v>
      </c>
      <c r="G20" s="120" t="e">
        <f>'ŞUBE NOT ORTALAMA'!T9</f>
        <v>#DIV/0!</v>
      </c>
      <c r="H20" s="120" t="e">
        <f>'ŞUBE NOT ORTALAMA'!U9</f>
        <v>#DIV/0!</v>
      </c>
    </row>
    <row r="21" spans="1:8" x14ac:dyDescent="0.25">
      <c r="A21" s="114"/>
      <c r="B21" s="114" t="s">
        <v>255</v>
      </c>
      <c r="C21" s="109" t="s">
        <v>6</v>
      </c>
      <c r="D21" s="115">
        <v>17</v>
      </c>
      <c r="E21" s="116">
        <f>KURANCILI!Y17</f>
        <v>0</v>
      </c>
      <c r="F21" s="120">
        <f>'ŞUBE NOT ORTALAMA'!S28</f>
        <v>81.875</v>
      </c>
      <c r="G21" s="120" t="e">
        <f>'ŞUBE NOT ORTALAMA'!T28</f>
        <v>#DIV/0!</v>
      </c>
      <c r="H21" s="120" t="e">
        <f>'ŞUBE NOT ORTALAMA'!U28</f>
        <v>#DIV/0!</v>
      </c>
    </row>
    <row r="22" spans="1:8" x14ac:dyDescent="0.25">
      <c r="A22" s="117"/>
      <c r="B22" s="117" t="s">
        <v>293</v>
      </c>
      <c r="C22" s="99" t="s">
        <v>7</v>
      </c>
      <c r="D22" s="118">
        <v>20</v>
      </c>
      <c r="E22" s="119">
        <f>ÖMERHACILI!Y9</f>
        <v>0</v>
      </c>
      <c r="F22" s="120">
        <f>'ŞUBE NOT ORTALAMA'!S29</f>
        <v>80</v>
      </c>
      <c r="G22" s="120" t="e">
        <f>'ŞUBE NOT ORTALAMA'!T29</f>
        <v>#DIV/0!</v>
      </c>
      <c r="H22" s="120" t="e">
        <f>'ŞUBE NOT ORTALAMA'!U29</f>
        <v>#DIV/0!</v>
      </c>
    </row>
    <row r="23" spans="1:8" x14ac:dyDescent="0.25">
      <c r="A23" s="114"/>
      <c r="B23" s="114" t="s">
        <v>160</v>
      </c>
      <c r="C23" s="109" t="s">
        <v>8</v>
      </c>
      <c r="D23" s="115">
        <v>31</v>
      </c>
      <c r="E23" s="116">
        <f>KAMAN!Y84</f>
        <v>0</v>
      </c>
      <c r="F23" s="120">
        <f>'ŞUBE NOT ORTALAMA'!S15</f>
        <v>87.173913043478265</v>
      </c>
      <c r="G23" s="120" t="e">
        <f>'ŞUBE NOT ORTALAMA'!T15</f>
        <v>#DIV/0!</v>
      </c>
      <c r="H23" s="120" t="e">
        <f>'ŞUBE NOT ORTALAMA'!U15</f>
        <v>#DIV/0!</v>
      </c>
    </row>
    <row r="24" spans="1:8" x14ac:dyDescent="0.25">
      <c r="A24" s="117"/>
      <c r="B24" s="117" t="s">
        <v>226</v>
      </c>
      <c r="C24" s="99" t="s">
        <v>7</v>
      </c>
      <c r="D24" s="118">
        <v>24</v>
      </c>
      <c r="E24" s="119">
        <f>YENİHAYAT!Y10</f>
        <v>0</v>
      </c>
      <c r="F24" s="120">
        <f>'ŞUBE NOT ORTALAMA'!S19</f>
        <v>83.269230769230774</v>
      </c>
      <c r="G24" s="120" t="e">
        <f>'ŞUBE NOT ORTALAMA'!T19</f>
        <v>#DIV/0!</v>
      </c>
      <c r="H24" s="120" t="e">
        <f>'ŞUBE NOT ORTALAMA'!U19</f>
        <v>#DIV/0!</v>
      </c>
    </row>
    <row r="25" spans="1:8" x14ac:dyDescent="0.25">
      <c r="A25" s="117"/>
      <c r="B25" s="117" t="s">
        <v>295</v>
      </c>
      <c r="C25" s="99" t="s">
        <v>7</v>
      </c>
      <c r="D25" s="118">
        <v>9</v>
      </c>
      <c r="E25" s="119">
        <f>HAMİT!Y8</f>
        <v>0</v>
      </c>
      <c r="F25" s="120">
        <f>'ŞUBE NOT ORTALAMA'!S24</f>
        <v>86.25</v>
      </c>
      <c r="G25" s="120" t="e">
        <f>'ŞUBE NOT ORTALAMA'!T24</f>
        <v>#DIV/0!</v>
      </c>
      <c r="H25" s="120" t="e">
        <f>'ŞUBE NOT ORTALAMA'!U24</f>
        <v>#DIV/0!</v>
      </c>
    </row>
    <row r="26" spans="1:8" x14ac:dyDescent="0.25">
      <c r="A26" s="114"/>
      <c r="B26" s="114" t="s">
        <v>124</v>
      </c>
      <c r="C26" s="109" t="s">
        <v>8</v>
      </c>
      <c r="D26" s="115">
        <v>18</v>
      </c>
      <c r="E26" s="116">
        <f>MELİKŞAH!Y54</f>
        <v>0</v>
      </c>
      <c r="F26" s="120">
        <f>'ŞUBE NOT ORTALAMA'!S11</f>
        <v>63.333333333333336</v>
      </c>
      <c r="G26" s="120" t="e">
        <f>'ŞUBE NOT ORTALAMA'!T11</f>
        <v>#DIV/0!</v>
      </c>
      <c r="H26" s="120" t="e">
        <f>'ŞUBE NOT ORTALAMA'!U11</f>
        <v>#DIV/0!</v>
      </c>
    </row>
    <row r="27" spans="1:8" x14ac:dyDescent="0.25">
      <c r="A27" s="114"/>
      <c r="B27" s="114" t="s">
        <v>65</v>
      </c>
      <c r="C27" s="109" t="s">
        <v>8</v>
      </c>
      <c r="D27" s="115">
        <v>18</v>
      </c>
      <c r="E27" s="116">
        <f>ATATÜRK!Y53</f>
        <v>0</v>
      </c>
      <c r="F27" s="120">
        <f>'ŞUBE NOT ORTALAMA'!S7</f>
        <v>48.75</v>
      </c>
      <c r="G27" s="120" t="e">
        <f>'ŞUBE NOT ORTALAMA'!T7</f>
        <v>#DIV/0!</v>
      </c>
      <c r="H27" s="120" t="e">
        <f>'ŞUBE NOT ORTALAMA'!U7</f>
        <v>#DIV/0!</v>
      </c>
    </row>
    <row r="28" spans="1:8" x14ac:dyDescent="0.25">
      <c r="A28" s="114"/>
      <c r="B28" s="114" t="s">
        <v>226</v>
      </c>
      <c r="C28" s="109" t="s">
        <v>6</v>
      </c>
      <c r="D28" s="115">
        <v>20</v>
      </c>
      <c r="E28" s="116">
        <f>YENİHAYAT!Y40</f>
        <v>0</v>
      </c>
      <c r="F28" s="120">
        <f>'ŞUBE NOT ORTALAMA'!S20</f>
        <v>75.208333333333329</v>
      </c>
      <c r="G28" s="120" t="e">
        <f>'ŞUBE NOT ORTALAMA'!T20</f>
        <v>#DIV/0!</v>
      </c>
      <c r="H28" s="120" t="e">
        <f>'ŞUBE NOT ORTALAMA'!U20</f>
        <v>#DIV/0!</v>
      </c>
    </row>
    <row r="29" spans="1:8" x14ac:dyDescent="0.25">
      <c r="A29" s="117"/>
      <c r="B29" s="117" t="s">
        <v>37</v>
      </c>
      <c r="C29" s="99" t="s">
        <v>7</v>
      </c>
      <c r="D29" s="118">
        <v>10</v>
      </c>
      <c r="E29" s="119">
        <f>DEMİRLİ!Y9</f>
        <v>0</v>
      </c>
      <c r="F29" s="120">
        <f>'ŞUBE NOT ORTALAMA'!S23</f>
        <v>76.071428571428569</v>
      </c>
      <c r="G29" s="120" t="e">
        <f>'ŞUBE NOT ORTALAMA'!T23</f>
        <v>#DIV/0!</v>
      </c>
      <c r="H29" s="120" t="e">
        <f>'ŞUBE NOT ORTALAMA'!U23</f>
        <v>#DIV/0!</v>
      </c>
    </row>
    <row r="30" spans="1:8" x14ac:dyDescent="0.25">
      <c r="A30" s="114"/>
      <c r="B30" s="114" t="s">
        <v>124</v>
      </c>
      <c r="C30" s="109" t="s">
        <v>9</v>
      </c>
      <c r="D30" s="115">
        <v>24</v>
      </c>
      <c r="E30" s="116">
        <f>MELİKŞAH!Y79</f>
        <v>0</v>
      </c>
      <c r="F30" s="120">
        <f>'ŞUBE NOT ORTALAMA'!S12</f>
        <v>89.75</v>
      </c>
      <c r="G30" s="120" t="e">
        <f>'ŞUBE NOT ORTALAMA'!T12</f>
        <v>#DIV/0!</v>
      </c>
      <c r="H30" s="120" t="e">
        <f>'ŞUBE NOT ORTALAMA'!U12</f>
        <v>#DIV/0!</v>
      </c>
    </row>
    <row r="31" spans="1:8" x14ac:dyDescent="0.25">
      <c r="A31" s="114"/>
      <c r="B31" s="114" t="s">
        <v>124</v>
      </c>
      <c r="C31" s="109" t="s">
        <v>6</v>
      </c>
      <c r="D31" s="115">
        <v>18</v>
      </c>
      <c r="E31" s="116">
        <f>MELİKŞAH!Y36</f>
        <v>0</v>
      </c>
      <c r="F31" s="120">
        <f>'ŞUBE NOT ORTALAMA'!S10</f>
        <v>87.045454545454547</v>
      </c>
      <c r="G31" s="120" t="e">
        <f>'ŞUBE NOT ORTALAMA'!T10</f>
        <v>#DIV/0!</v>
      </c>
      <c r="H31" s="120" t="e">
        <f>'ŞUBE NOT ORTALAMA'!U10</f>
        <v>#DIV/0!</v>
      </c>
    </row>
    <row r="33" spans="4:4" x14ac:dyDescent="0.25">
      <c r="D33" s="1"/>
    </row>
  </sheetData>
  <sortState ref="A4:H31">
    <sortCondition descending="1" ref="H3"/>
  </sortState>
  <mergeCells count="1">
    <mergeCell ref="A1:H1"/>
  </mergeCells>
  <hyperlinks>
    <hyperlink ref="J4" location="TÜRKÇE!A1" display="TÜRKÇE"/>
    <hyperlink ref="J5" location="MATEMATİK!A1" display="MATEMATİK"/>
    <hyperlink ref="J6" location="'FEN VE TEK'!A1" display="FEN VE TEKNOLOJİ"/>
    <hyperlink ref="J7" location="'İNK. TAR.'!A1" display="TC İNKILAP TARİHİ VE ATATÜRKÇÜLÜK"/>
    <hyperlink ref="J8" location="İNGİLİZCE!A1" display="İNGİLİZCE"/>
    <hyperlink ref="J9" location="'DİN KÜLTÜRÜ'!A1" display="DİN KÜLTÜRÜ VE AHLAK BİLGİSİ"/>
  </hyperlink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tabSelected="1" zoomScaleNormal="100" workbookViewId="0"/>
  </sheetViews>
  <sheetFormatPr defaultRowHeight="15" x14ac:dyDescent="0.25"/>
  <cols>
    <col min="2" max="2" width="41.42578125" customWidth="1"/>
    <col min="3" max="3" width="9.140625" customWidth="1"/>
    <col min="5" max="5" width="41.42578125" customWidth="1"/>
    <col min="6" max="6" width="9.140625" customWidth="1"/>
    <col min="7" max="7" width="21.28515625" customWidth="1"/>
  </cols>
  <sheetData>
    <row r="2" spans="1:7" ht="15.75" x14ac:dyDescent="0.25">
      <c r="A2" s="314" t="s">
        <v>888</v>
      </c>
      <c r="B2" s="314"/>
      <c r="C2" s="314"/>
      <c r="D2" s="314"/>
      <c r="E2" s="314"/>
      <c r="F2" s="314"/>
      <c r="G2" s="314"/>
    </row>
    <row r="3" spans="1:7" ht="15.75" x14ac:dyDescent="0.25">
      <c r="A3" s="235" t="s">
        <v>889</v>
      </c>
      <c r="B3" s="236"/>
      <c r="C3" s="236"/>
      <c r="D3" s="236"/>
      <c r="E3" s="236"/>
      <c r="F3" s="236"/>
      <c r="G3" s="236"/>
    </row>
    <row r="4" spans="1:7" ht="15.75" thickBot="1" x14ac:dyDescent="0.3"/>
    <row r="5" spans="1:7" ht="22.5" customHeight="1" thickBot="1" x14ac:dyDescent="0.3">
      <c r="A5" s="311" t="s">
        <v>886</v>
      </c>
      <c r="B5" s="240" t="s">
        <v>297</v>
      </c>
      <c r="C5" s="238"/>
      <c r="D5" s="311" t="s">
        <v>887</v>
      </c>
      <c r="E5" s="237" t="s">
        <v>297</v>
      </c>
    </row>
    <row r="6" spans="1:7" ht="22.5" customHeight="1" thickBot="1" x14ac:dyDescent="0.3">
      <c r="A6" s="312"/>
      <c r="B6" s="241" t="s">
        <v>65</v>
      </c>
      <c r="C6" s="239"/>
      <c r="D6" s="312"/>
      <c r="E6" s="241" t="s">
        <v>296</v>
      </c>
      <c r="F6" s="239"/>
      <c r="G6" s="239"/>
    </row>
    <row r="7" spans="1:7" ht="22.5" customHeight="1" thickBot="1" x14ac:dyDescent="0.3">
      <c r="A7" s="312"/>
      <c r="B7" s="241" t="s">
        <v>124</v>
      </c>
      <c r="C7" s="239"/>
      <c r="D7" s="312"/>
      <c r="E7" s="241" t="s">
        <v>37</v>
      </c>
      <c r="F7" s="239"/>
      <c r="G7" s="239"/>
    </row>
    <row r="8" spans="1:7" ht="22.5" customHeight="1" thickBot="1" x14ac:dyDescent="0.3">
      <c r="A8" s="312"/>
      <c r="B8" s="241" t="s">
        <v>160</v>
      </c>
      <c r="C8" s="239"/>
      <c r="D8" s="312"/>
      <c r="E8" s="241" t="s">
        <v>295</v>
      </c>
      <c r="F8" s="239"/>
      <c r="G8" s="239"/>
    </row>
    <row r="9" spans="1:7" ht="22.5" customHeight="1" thickBot="1" x14ac:dyDescent="0.3">
      <c r="A9" s="312"/>
      <c r="B9" s="241" t="s">
        <v>226</v>
      </c>
      <c r="C9" s="239"/>
      <c r="D9" s="312"/>
      <c r="E9" s="241" t="s">
        <v>285</v>
      </c>
      <c r="F9" s="239"/>
      <c r="G9" s="239"/>
    </row>
    <row r="10" spans="1:7" ht="22.5" customHeight="1" thickBot="1" x14ac:dyDescent="0.3">
      <c r="A10" s="313"/>
      <c r="B10" s="241" t="s">
        <v>376</v>
      </c>
      <c r="C10" s="239"/>
      <c r="D10" s="312"/>
      <c r="E10" s="241" t="s">
        <v>294</v>
      </c>
      <c r="F10" s="239"/>
      <c r="G10" s="239"/>
    </row>
    <row r="11" spans="1:7" ht="22.5" customHeight="1" thickBot="1" x14ac:dyDescent="0.3">
      <c r="C11" s="239"/>
      <c r="D11" s="312"/>
      <c r="E11" s="241" t="s">
        <v>255</v>
      </c>
      <c r="F11" s="239"/>
      <c r="G11" s="239"/>
    </row>
    <row r="12" spans="1:7" ht="22.5" customHeight="1" thickBot="1" x14ac:dyDescent="0.3">
      <c r="B12" s="241" t="s">
        <v>890</v>
      </c>
      <c r="C12" s="239"/>
      <c r="D12" s="312"/>
      <c r="E12" s="241" t="s">
        <v>293</v>
      </c>
      <c r="F12" s="239"/>
      <c r="G12" s="239"/>
    </row>
    <row r="13" spans="1:7" ht="22.5" customHeight="1" thickBot="1" x14ac:dyDescent="0.3">
      <c r="B13" s="241" t="s">
        <v>345</v>
      </c>
      <c r="C13" s="239"/>
      <c r="D13" s="313"/>
      <c r="E13" s="241" t="s">
        <v>271</v>
      </c>
      <c r="F13" s="239"/>
      <c r="G13" s="239"/>
    </row>
    <row r="14" spans="1:7" ht="22.5" customHeight="1" thickBot="1" x14ac:dyDescent="0.3">
      <c r="B14" s="241" t="s">
        <v>891</v>
      </c>
    </row>
    <row r="15" spans="1:7" ht="22.5" customHeight="1" thickBot="1" x14ac:dyDescent="0.3">
      <c r="B15" s="241" t="s">
        <v>892</v>
      </c>
    </row>
  </sheetData>
  <mergeCells count="3">
    <mergeCell ref="A5:A10"/>
    <mergeCell ref="D5:D13"/>
    <mergeCell ref="A2:G2"/>
  </mergeCells>
  <hyperlinks>
    <hyperlink ref="B6" location="'ATATÜRK NOT ARA ÖĞR SAY'!A1" display="ATATÜRK ORTAOKULU"/>
    <hyperlink ref="B7" location="'MELİKŞAH NOT ARA ÖĞR SAY'!A1" display="MELİKŞAH ORTAOKULU"/>
    <hyperlink ref="B8" location="'KAMAN NOT ARA ÖĞR SAY'!A1" display="KAMAN ORTAOKULU"/>
    <hyperlink ref="B9" location="'YENİHAYAT NOT ARA ÖĞR SAY'!A1" display="YENİHAYAT ORTAOKULU"/>
    <hyperlink ref="B10" location="'İMAMHATİP NOT ARA ÖĞR SAY'!A1" display="KAMAN İMAM HATİP ORTAOKULU"/>
    <hyperlink ref="E6" location="'ÇAĞIRKAN NOT ARA ÖĞR SAY'!A1" display="ÇAĞIRKAN H.M.Y. ORTAOKULU"/>
    <hyperlink ref="E7" location="'DEMİRLİ NOT ARA ÖĞR SAY'!A1" display="DEMİRLİ ORTAOKULU"/>
    <hyperlink ref="E8" location="'HAMİT NOT ARA ÖĞR SAY'!A1" display="HAMİT Ş.E.V.D. ORTAOKULU"/>
    <hyperlink ref="E9" location="'İSAHOCALI NOT ARA ÖĞR SAY'!A1" display="İSAHOCALI SELAMOĞLU ORTAOKULU"/>
    <hyperlink ref="E10" location="'YENİCE NOT ARA ÖĞR SAY'!A1" display="KARGIN YENİCE M.A.E. ORTAOKULU"/>
    <hyperlink ref="E11" location="'KURANCILI NOT ARA ÖĞR SAY'!A1" display="KURANCILI ORTAOKULU"/>
    <hyperlink ref="E12" location="'ÖMERHACILI NOT ARA ÖĞR SAY'!A1" display="ÖMERHACILI Ş.N.A. ORTAOKULU "/>
    <hyperlink ref="E13" location="'SAVCILI NOT ARA ÖĞR SAY'!A1" display="SAVCILI BÜYÜKOBA ORTAOKULU"/>
    <hyperlink ref="B13" location="'ŞUBE NOT ORTALAMA'!A1" display="ŞUBELERE GÖRE DERS ORTALAMALARI"/>
    <hyperlink ref="B12" location="'OKUL NOT ORTALAMA'!A1" display="OKUL DERS ORTALAMALARI"/>
    <hyperlink ref="B14" location="'SON 3 YIL PUAN ARA. ÖĞR. SAY.'!A1" display="SON 3 YIL PUAN ARA. ÖĞR. SAYILARI"/>
    <hyperlink ref="B15" location="'SON 3 YIL DERS ORT.'!A1" display="SON 3  YIL OKUL DERS ORTALAMALARI"/>
  </hyperlinks>
  <pageMargins left="0.7" right="0.7" top="0.75" bottom="0.75" header="0.3" footer="0.3"/>
  <pageSetup paperSize="9" orientation="portrait" horizontalDpi="1200" verticalDpi="12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U31"/>
  <sheetViews>
    <sheetView zoomScaleNormal="100" workbookViewId="0">
      <selection sqref="A1:U1"/>
    </sheetView>
  </sheetViews>
  <sheetFormatPr defaultRowHeight="15" x14ac:dyDescent="0.25"/>
  <cols>
    <col min="2" max="2" width="35.85546875" bestFit="1" customWidth="1"/>
    <col min="3" max="3" width="9.85546875" customWidth="1"/>
    <col min="4" max="4" width="15" style="25" customWidth="1"/>
    <col min="5" max="6" width="10" style="25" hidden="1" customWidth="1"/>
    <col min="7" max="7" width="15" style="25" customWidth="1"/>
    <col min="8" max="9" width="10" style="25" hidden="1" customWidth="1"/>
    <col min="10" max="10" width="15" style="25" customWidth="1"/>
    <col min="11" max="12" width="10" style="25" hidden="1" customWidth="1"/>
    <col min="13" max="13" width="15" style="25" customWidth="1"/>
    <col min="14" max="15" width="10" style="25" hidden="1" customWidth="1"/>
    <col min="16" max="16" width="15" style="25" customWidth="1"/>
    <col min="17" max="18" width="10" style="25" hidden="1" customWidth="1"/>
    <col min="19" max="19" width="15" style="25" customWidth="1"/>
    <col min="20" max="21" width="10" style="25" hidden="1" customWidth="1"/>
  </cols>
  <sheetData>
    <row r="1" spans="1:21" ht="56.25" customHeight="1" x14ac:dyDescent="0.25">
      <c r="A1" s="316" t="s">
        <v>867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</row>
    <row r="2" spans="1:21" ht="18" customHeight="1" x14ac:dyDescent="0.25">
      <c r="A2" s="73"/>
      <c r="B2" s="73"/>
      <c r="C2" s="73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18" customHeight="1" x14ac:dyDescent="0.25">
      <c r="A3" s="73"/>
      <c r="B3" s="73"/>
      <c r="C3" s="73"/>
      <c r="D3" s="315" t="s">
        <v>2</v>
      </c>
      <c r="E3" s="315"/>
      <c r="F3" s="315"/>
      <c r="G3" s="315" t="s">
        <v>3</v>
      </c>
      <c r="H3" s="315"/>
      <c r="I3" s="315"/>
      <c r="J3" s="315" t="s">
        <v>311</v>
      </c>
      <c r="K3" s="315"/>
      <c r="L3" s="315"/>
      <c r="M3" s="315" t="s">
        <v>312</v>
      </c>
      <c r="N3" s="315"/>
      <c r="O3" s="315"/>
      <c r="P3" s="315" t="s">
        <v>4</v>
      </c>
      <c r="Q3" s="315"/>
      <c r="R3" s="315"/>
      <c r="S3" s="315" t="s">
        <v>19</v>
      </c>
      <c r="T3" s="315"/>
      <c r="U3" s="315"/>
    </row>
    <row r="4" spans="1:21" ht="20.25" customHeight="1" x14ac:dyDescent="0.25">
      <c r="A4" s="85" t="s">
        <v>5</v>
      </c>
      <c r="B4" s="79" t="s">
        <v>297</v>
      </c>
      <c r="C4" s="146" t="s">
        <v>346</v>
      </c>
      <c r="D4" s="242" t="s">
        <v>300</v>
      </c>
      <c r="E4" s="242" t="s">
        <v>299</v>
      </c>
      <c r="F4" s="242" t="s">
        <v>339</v>
      </c>
      <c r="G4" s="242" t="s">
        <v>301</v>
      </c>
      <c r="H4" s="242" t="s">
        <v>302</v>
      </c>
      <c r="I4" s="242" t="s">
        <v>340</v>
      </c>
      <c r="J4" s="242" t="s">
        <v>303</v>
      </c>
      <c r="K4" s="242" t="s">
        <v>304</v>
      </c>
      <c r="L4" s="242" t="s">
        <v>341</v>
      </c>
      <c r="M4" s="242" t="s">
        <v>305</v>
      </c>
      <c r="N4" s="242" t="s">
        <v>306</v>
      </c>
      <c r="O4" s="242" t="s">
        <v>342</v>
      </c>
      <c r="P4" s="242" t="s">
        <v>307</v>
      </c>
      <c r="Q4" s="242" t="s">
        <v>308</v>
      </c>
      <c r="R4" s="242" t="s">
        <v>343</v>
      </c>
      <c r="S4" s="242" t="s">
        <v>309</v>
      </c>
      <c r="T4" s="242" t="s">
        <v>310</v>
      </c>
      <c r="U4" s="243" t="s">
        <v>344</v>
      </c>
    </row>
    <row r="5" spans="1:21" ht="20.25" customHeight="1" x14ac:dyDescent="0.25">
      <c r="A5" s="392">
        <v>1</v>
      </c>
      <c r="B5" s="393" t="s">
        <v>65</v>
      </c>
      <c r="C5" s="394" t="s">
        <v>7</v>
      </c>
      <c r="D5" s="395">
        <f>AVERAGE(ATATÜRK!K5:K23)</f>
        <v>71.05263157894737</v>
      </c>
      <c r="E5" s="395" t="e">
        <f>AVERAGE(ATATÜRK!L5:L23)</f>
        <v>#DIV/0!</v>
      </c>
      <c r="F5" s="395" t="e">
        <f>Tablo17[[#This Row],[2. DÖNEM]]-Tablo17[[#This Row],[1. DÖNEM]]</f>
        <v>#DIV/0!</v>
      </c>
      <c r="G5" s="395">
        <f>AVERAGE(ATATÜRK!N5:N23)</f>
        <v>56.315789473684212</v>
      </c>
      <c r="H5" s="395" t="e">
        <f>AVERAGE(ATATÜRK!O5:O23)</f>
        <v>#DIV/0!</v>
      </c>
      <c r="I5" s="395" t="e">
        <f>Tablo17[[#This Row],[2. DÖNEM3]]-Tablo17[[#This Row],[1. DÖNEM2]]</f>
        <v>#DIV/0!</v>
      </c>
      <c r="J5" s="395">
        <f>AVERAGE(ATATÜRK!Q5:Q23)</f>
        <v>68.421052631578945</v>
      </c>
      <c r="K5" s="395" t="e">
        <f>AVERAGE(ATATÜRK!R5:R23)</f>
        <v>#DIV/0!</v>
      </c>
      <c r="L5" s="395" t="e">
        <f>Tablo17[[#This Row],[2. DÖNEM4]]-Tablo17[[#This Row],[1. DÖNEM3]]</f>
        <v>#DIV/0!</v>
      </c>
      <c r="M5" s="395">
        <f>AVERAGE(ATATÜRK!T5:T23)</f>
        <v>68.684210526315795</v>
      </c>
      <c r="N5" s="395" t="e">
        <f>AVERAGE(ATATÜRK!U5:U23)</f>
        <v>#DIV/0!</v>
      </c>
      <c r="O5" s="395" t="e">
        <f>Tablo17[[#This Row],[2. DÖNEM5]]-Tablo17[[#This Row],[1. DÖNEM4]]</f>
        <v>#DIV/0!</v>
      </c>
      <c r="P5" s="395">
        <f>AVERAGE(ATATÜRK!W5:W23)</f>
        <v>60.526315789473685</v>
      </c>
      <c r="Q5" s="395" t="e">
        <f>AVERAGE(ATATÜRK!X5:X23)</f>
        <v>#DIV/0!</v>
      </c>
      <c r="R5" s="395" t="e">
        <f>Tablo17[[#This Row],[2. DÖNEM6]]-Tablo17[[#This Row],[1. DÖNEM5]]</f>
        <v>#DIV/0!</v>
      </c>
      <c r="S5" s="395">
        <f>AVERAGE(ATATÜRK!Z5:Z23)</f>
        <v>88.94736842105263</v>
      </c>
      <c r="T5" s="244" t="e">
        <f>AVERAGE(ATATÜRK!AA5:AA23)</f>
        <v>#DIV/0!</v>
      </c>
      <c r="U5" s="244" t="e">
        <f>Tablo17[[#This Row],[2. DÖNEM7]]-Tablo17[[#This Row],[1. DÖNEM6]]</f>
        <v>#DIV/0!</v>
      </c>
    </row>
    <row r="6" spans="1:21" ht="20.25" customHeight="1" x14ac:dyDescent="0.25">
      <c r="A6" s="396">
        <v>2</v>
      </c>
      <c r="B6" s="397" t="s">
        <v>65</v>
      </c>
      <c r="C6" s="398" t="s">
        <v>6</v>
      </c>
      <c r="D6" s="395">
        <f>AVERAGE(ATATÜRK!K24:K41)</f>
        <v>42.777777777777779</v>
      </c>
      <c r="E6" s="399" t="e">
        <f>AVERAGE(ATATÜRK!L24:L41)</f>
        <v>#DIV/0!</v>
      </c>
      <c r="F6" s="399" t="e">
        <f>Tablo17[[#This Row],[2. DÖNEM]]-Tablo17[[#This Row],[1. DÖNEM]]</f>
        <v>#DIV/0!</v>
      </c>
      <c r="G6" s="395">
        <f>AVERAGE(ATATÜRK!N24:N41)</f>
        <v>30.277777777777779</v>
      </c>
      <c r="H6" s="395" t="e">
        <f>AVERAGE(ATATÜRK!O24:O41)</f>
        <v>#DIV/0!</v>
      </c>
      <c r="I6" s="399" t="e">
        <f>Tablo17[[#This Row],[2. DÖNEM3]]-Tablo17[[#This Row],[1. DÖNEM2]]</f>
        <v>#DIV/0!</v>
      </c>
      <c r="J6" s="395">
        <f>AVERAGE(ATATÜRK!Q24:Q41)</f>
        <v>53.333333333333336</v>
      </c>
      <c r="K6" s="395" t="e">
        <f>AVERAGE(ATATÜRK!R24:R41)</f>
        <v>#DIV/0!</v>
      </c>
      <c r="L6" s="399" t="e">
        <f>Tablo17[[#This Row],[2. DÖNEM4]]-Tablo17[[#This Row],[1. DÖNEM3]]</f>
        <v>#DIV/0!</v>
      </c>
      <c r="M6" s="395">
        <f>AVERAGE(ATATÜRK!T24:T41)</f>
        <v>40.833333333333336</v>
      </c>
      <c r="N6" s="395" t="e">
        <f>AVERAGE(ATATÜRK!U24:U41)</f>
        <v>#DIV/0!</v>
      </c>
      <c r="O6" s="399" t="e">
        <f>Tablo17[[#This Row],[2. DÖNEM5]]-Tablo17[[#This Row],[1. DÖNEM4]]</f>
        <v>#DIV/0!</v>
      </c>
      <c r="P6" s="395">
        <f>AVERAGE(ATATÜRK!W24:W41)</f>
        <v>31.388888888888889</v>
      </c>
      <c r="Q6" s="395" t="e">
        <f>AVERAGE(ATATÜRK!X24:X41)</f>
        <v>#DIV/0!</v>
      </c>
      <c r="R6" s="399" t="e">
        <f>Tablo17[[#This Row],[2. DÖNEM6]]-Tablo17[[#This Row],[1. DÖNEM5]]</f>
        <v>#DIV/0!</v>
      </c>
      <c r="S6" s="399">
        <f>AVERAGE(ATATÜRK!Z24:Z41)</f>
        <v>59.166666666666664</v>
      </c>
      <c r="T6" s="245" t="e">
        <f>AVERAGE(ATATÜRK!AA24:AA41)</f>
        <v>#DIV/0!</v>
      </c>
      <c r="U6" s="244" t="e">
        <f>Tablo17[[#This Row],[2. DÖNEM7]]-Tablo17[[#This Row],[1. DÖNEM6]]</f>
        <v>#DIV/0!</v>
      </c>
    </row>
    <row r="7" spans="1:21" ht="20.25" customHeight="1" x14ac:dyDescent="0.25">
      <c r="A7" s="392">
        <v>3</v>
      </c>
      <c r="B7" s="397" t="s">
        <v>65</v>
      </c>
      <c r="C7" s="398" t="s">
        <v>8</v>
      </c>
      <c r="D7" s="395">
        <f>AVERAGE(ATATÜRK!K42:K59)</f>
        <v>39.722222222222221</v>
      </c>
      <c r="E7" s="395" t="e">
        <f>AVERAGE(ATATÜRK!L42:L59)</f>
        <v>#DIV/0!</v>
      </c>
      <c r="F7" s="399" t="e">
        <f>Tablo17[[#This Row],[2. DÖNEM]]-Tablo17[[#This Row],[1. DÖNEM]]</f>
        <v>#DIV/0!</v>
      </c>
      <c r="G7" s="395">
        <f>AVERAGE(ATATÜRK!N42:N49)</f>
        <v>28.125</v>
      </c>
      <c r="H7" s="395" t="e">
        <f>AVERAGE(ATATÜRK!O42:O49)</f>
        <v>#DIV/0!</v>
      </c>
      <c r="I7" s="399" t="e">
        <f>Tablo17[[#This Row],[2. DÖNEM3]]-Tablo17[[#This Row],[1. DÖNEM2]]</f>
        <v>#DIV/0!</v>
      </c>
      <c r="J7" s="395">
        <f>AVERAGE(ATATÜRK!Q42:Q49)</f>
        <v>36.875</v>
      </c>
      <c r="K7" s="395" t="e">
        <f>AVERAGE(ATATÜRK!R42:R49)</f>
        <v>#DIV/0!</v>
      </c>
      <c r="L7" s="399" t="e">
        <f>Tablo17[[#This Row],[2. DÖNEM4]]-Tablo17[[#This Row],[1. DÖNEM3]]</f>
        <v>#DIV/0!</v>
      </c>
      <c r="M7" s="395">
        <f>AVERAGE(ATATÜRK!T42:T49)</f>
        <v>33.125</v>
      </c>
      <c r="N7" s="395" t="e">
        <f>AVERAGE(ATATÜRK!U42:U49)</f>
        <v>#DIV/0!</v>
      </c>
      <c r="O7" s="399" t="e">
        <f>Tablo17[[#This Row],[2. DÖNEM5]]-Tablo17[[#This Row],[1. DÖNEM4]]</f>
        <v>#DIV/0!</v>
      </c>
      <c r="P7" s="395">
        <f>AVERAGE(ATATÜRK!W42:W49)</f>
        <v>30.625</v>
      </c>
      <c r="Q7" s="395" t="e">
        <f>AVERAGE(ATATÜRK!X42:X49)</f>
        <v>#DIV/0!</v>
      </c>
      <c r="R7" s="399" t="e">
        <f>Tablo17[[#This Row],[2. DÖNEM6]]-Tablo17[[#This Row],[1. DÖNEM5]]</f>
        <v>#DIV/0!</v>
      </c>
      <c r="S7" s="399">
        <f>AVERAGE(ATATÜRK!Z42:Z49)</f>
        <v>48.75</v>
      </c>
      <c r="T7" s="245" t="e">
        <f>AVERAGE(ATATÜRK!AA42:AA49)</f>
        <v>#DIV/0!</v>
      </c>
      <c r="U7" s="244" t="e">
        <f>Tablo17[[#This Row],[2. DÖNEM7]]-Tablo17[[#This Row],[1. DÖNEM6]]</f>
        <v>#DIV/0!</v>
      </c>
    </row>
    <row r="8" spans="1:21" ht="20.25" customHeight="1" x14ac:dyDescent="0.25">
      <c r="A8" s="110">
        <v>4</v>
      </c>
      <c r="B8" s="80" t="s">
        <v>376</v>
      </c>
      <c r="C8" s="160" t="s">
        <v>7</v>
      </c>
      <c r="D8" s="244">
        <f>AVERAGE(CEVİZKENT!K$5:K$200)</f>
        <v>64.21052631578948</v>
      </c>
      <c r="E8" s="244" t="e">
        <f>AVERAGE(CEVİZKENT!L$5:L$200)</f>
        <v>#DIV/0!</v>
      </c>
      <c r="F8" s="244" t="e">
        <f>Tablo17[[#This Row],[2. DÖNEM]]-Tablo17[[#This Row],[1. DÖNEM]]</f>
        <v>#DIV/0!</v>
      </c>
      <c r="G8" s="244">
        <f>AVERAGE(CEVİZKENT!N$5:N$200)</f>
        <v>40.789473684210527</v>
      </c>
      <c r="H8" s="244" t="e">
        <f>AVERAGE(CEVİZKENT!O$5:O$200)</f>
        <v>#DIV/0!</v>
      </c>
      <c r="I8" s="244" t="e">
        <f>Tablo17[[#This Row],[2. DÖNEM3]]-Tablo17[[#This Row],[1. DÖNEM2]]</f>
        <v>#DIV/0!</v>
      </c>
      <c r="J8" s="244">
        <f>AVERAGE(CEVİZKENT!Q$5:Q$200)</f>
        <v>64.736842105263165</v>
      </c>
      <c r="K8" s="244" t="e">
        <f>AVERAGE(CEVİZKENT!R$5:R$200)</f>
        <v>#DIV/0!</v>
      </c>
      <c r="L8" s="244" t="e">
        <f>Tablo17[[#This Row],[2. DÖNEM4]]-Tablo17[[#This Row],[1. DÖNEM3]]</f>
        <v>#DIV/0!</v>
      </c>
      <c r="M8" s="244">
        <f>AVERAGE(CEVİZKENT!T$5:T$200)</f>
        <v>63.684210526315788</v>
      </c>
      <c r="N8" s="244" t="e">
        <f>AVERAGE(CEVİZKENT!U$5:U$200)</f>
        <v>#DIV/0!</v>
      </c>
      <c r="O8" s="244" t="e">
        <f>Tablo17[[#This Row],[2. DÖNEM5]]-Tablo17[[#This Row],[1. DÖNEM4]]</f>
        <v>#DIV/0!</v>
      </c>
      <c r="P8" s="244">
        <f>AVERAGE(CEVİZKENT!W$5:W$200)</f>
        <v>56.315789473684212</v>
      </c>
      <c r="Q8" s="244" t="e">
        <f>AVERAGE(CEVİZKENT!X$5:X$200)</f>
        <v>#DIV/0!</v>
      </c>
      <c r="R8" s="244" t="e">
        <f>Tablo17[[#This Row],[2. DÖNEM6]]-Tablo17[[#This Row],[1. DÖNEM5]]</f>
        <v>#DIV/0!</v>
      </c>
      <c r="S8" s="244">
        <f>AVERAGE(CEVİZKENT!Z$5:Z$200)</f>
        <v>86.578947368421055</v>
      </c>
      <c r="T8" s="244" t="e">
        <f>AVERAGE(CEVİZKENT!AA$5:AA$200)</f>
        <v>#DIV/0!</v>
      </c>
      <c r="U8" s="244" t="e">
        <f>Tablo17[[#This Row],[2. DÖNEM7]]-Tablo17[[#This Row],[1. DÖNEM6]]</f>
        <v>#DIV/0!</v>
      </c>
    </row>
    <row r="9" spans="1:21" ht="20.25" customHeight="1" x14ac:dyDescent="0.25">
      <c r="A9" s="392">
        <v>5</v>
      </c>
      <c r="B9" s="393" t="s">
        <v>124</v>
      </c>
      <c r="C9" s="394" t="s">
        <v>7</v>
      </c>
      <c r="D9" s="395">
        <f>AVERAGE(MELİKŞAH!K5:K25)</f>
        <v>61.428571428571431</v>
      </c>
      <c r="E9" s="395" t="e">
        <f>AVERAGE(MELİKŞAH!L5:L25)</f>
        <v>#DIV/0!</v>
      </c>
      <c r="F9" s="395" t="e">
        <f>Tablo17[[#This Row],[2. DÖNEM]]-Tablo17[[#This Row],[1. DÖNEM]]</f>
        <v>#DIV/0!</v>
      </c>
      <c r="G9" s="395">
        <f>AVERAGE(MELİKŞAH!N5:N25)</f>
        <v>43.333333333333336</v>
      </c>
      <c r="H9" s="395" t="e">
        <f>AVERAGE(MELİKŞAH!O5:O25)</f>
        <v>#DIV/0!</v>
      </c>
      <c r="I9" s="395" t="e">
        <f>Tablo17[[#This Row],[2. DÖNEM3]]-Tablo17[[#This Row],[1. DÖNEM2]]</f>
        <v>#DIV/0!</v>
      </c>
      <c r="J9" s="395">
        <f>AVERAGE(MELİKŞAH!Q5:Q25)</f>
        <v>54.047619047619051</v>
      </c>
      <c r="K9" s="395" t="e">
        <f>AVERAGE(MELİKŞAH!R5:R25)</f>
        <v>#DIV/0!</v>
      </c>
      <c r="L9" s="395" t="e">
        <f>Tablo17[[#This Row],[2. DÖNEM4]]-Tablo17[[#This Row],[1. DÖNEM3]]</f>
        <v>#DIV/0!</v>
      </c>
      <c r="M9" s="395">
        <f>AVERAGE(MELİKŞAH!T5:T25)</f>
        <v>56.904761904761905</v>
      </c>
      <c r="N9" s="395" t="e">
        <f>AVERAGE(MELİKŞAH!U5:U25)</f>
        <v>#DIV/0!</v>
      </c>
      <c r="O9" s="395" t="e">
        <f>Tablo17[[#This Row],[2. DÖNEM5]]-Tablo17[[#This Row],[1. DÖNEM4]]</f>
        <v>#DIV/0!</v>
      </c>
      <c r="P9" s="395">
        <f>AVERAGE(MELİKŞAH!W5:W25)</f>
        <v>45.238095238095241</v>
      </c>
      <c r="Q9" s="395" t="e">
        <f>AVERAGE(MELİKŞAH!X5:X25)</f>
        <v>#DIV/0!</v>
      </c>
      <c r="R9" s="395" t="e">
        <f>Tablo17[[#This Row],[2. DÖNEM6]]-Tablo17[[#This Row],[1. DÖNEM5]]</f>
        <v>#DIV/0!</v>
      </c>
      <c r="S9" s="395">
        <f>AVERAGE(MELİKŞAH!Z5:Z25)</f>
        <v>70.714285714285708</v>
      </c>
      <c r="T9" s="244" t="e">
        <f>AVERAGE(MELİKŞAH!AA5:AA25)</f>
        <v>#DIV/0!</v>
      </c>
      <c r="U9" s="244" t="e">
        <f>Tablo17[[#This Row],[2. DÖNEM7]]-Tablo17[[#This Row],[1. DÖNEM6]]</f>
        <v>#DIV/0!</v>
      </c>
    </row>
    <row r="10" spans="1:21" ht="20.25" customHeight="1" x14ac:dyDescent="0.25">
      <c r="A10" s="396">
        <v>6</v>
      </c>
      <c r="B10" s="397" t="s">
        <v>124</v>
      </c>
      <c r="C10" s="398" t="s">
        <v>6</v>
      </c>
      <c r="D10" s="395">
        <f>AVERAGE(MELİKŞAH!K26:K47)</f>
        <v>72.272727272727266</v>
      </c>
      <c r="E10" s="395" t="e">
        <f>AVERAGE(MELİKŞAH!L26:L47)</f>
        <v>#DIV/0!</v>
      </c>
      <c r="F10" s="399" t="e">
        <f>Tablo17[[#This Row],[2. DÖNEM]]-Tablo17[[#This Row],[1. DÖNEM]]</f>
        <v>#DIV/0!</v>
      </c>
      <c r="G10" s="395">
        <f>AVERAGE(MELİKŞAH!N26:N47)</f>
        <v>62.272727272727273</v>
      </c>
      <c r="H10" s="395" t="e">
        <f>AVERAGE(MELİKŞAH!O26:O47)</f>
        <v>#DIV/0!</v>
      </c>
      <c r="I10" s="399" t="e">
        <f>Tablo17[[#This Row],[2. DÖNEM3]]-Tablo17[[#This Row],[1. DÖNEM2]]</f>
        <v>#DIV/0!</v>
      </c>
      <c r="J10" s="395">
        <f>AVERAGE(MELİKŞAH!Q26:Q47)</f>
        <v>72.272727272727266</v>
      </c>
      <c r="K10" s="395" t="e">
        <f>AVERAGE(MELİKŞAH!R26:R47)</f>
        <v>#DIV/0!</v>
      </c>
      <c r="L10" s="399" t="e">
        <f>Tablo17[[#This Row],[2. DÖNEM4]]-Tablo17[[#This Row],[1. DÖNEM3]]</f>
        <v>#DIV/0!</v>
      </c>
      <c r="M10" s="395">
        <f>AVERAGE(MELİKŞAH!T26:T47)</f>
        <v>76.818181818181813</v>
      </c>
      <c r="N10" s="395" t="e">
        <f>AVERAGE(MELİKŞAH!U26:U47)</f>
        <v>#DIV/0!</v>
      </c>
      <c r="O10" s="399" t="e">
        <f>Tablo17[[#This Row],[2. DÖNEM5]]-Tablo17[[#This Row],[1. DÖNEM4]]</f>
        <v>#DIV/0!</v>
      </c>
      <c r="P10" s="395">
        <f>AVERAGE(MELİKŞAH!W26:W47)</f>
        <v>63.18181818181818</v>
      </c>
      <c r="Q10" s="395" t="e">
        <f>AVERAGE(MELİKŞAH!X26:X47)</f>
        <v>#DIV/0!</v>
      </c>
      <c r="R10" s="399" t="e">
        <f>Tablo17[[#This Row],[2. DÖNEM6]]-Tablo17[[#This Row],[1. DÖNEM5]]</f>
        <v>#DIV/0!</v>
      </c>
      <c r="S10" s="399">
        <f>AVERAGE(MELİKŞAH!Z26:Z47)</f>
        <v>87.045454545454547</v>
      </c>
      <c r="T10" s="245" t="e">
        <f>AVERAGE(MELİKŞAH!AA26:AA47)</f>
        <v>#DIV/0!</v>
      </c>
      <c r="U10" s="244" t="e">
        <f>Tablo17[[#This Row],[2. DÖNEM7]]-Tablo17[[#This Row],[1. DÖNEM6]]</f>
        <v>#DIV/0!</v>
      </c>
    </row>
    <row r="11" spans="1:21" ht="20.25" customHeight="1" x14ac:dyDescent="0.25">
      <c r="A11" s="392">
        <v>7</v>
      </c>
      <c r="B11" s="397" t="s">
        <v>124</v>
      </c>
      <c r="C11" s="398" t="s">
        <v>8</v>
      </c>
      <c r="D11" s="395">
        <f>AVERAGE(MELİKŞAH!K48:K65)</f>
        <v>48.611111111111114</v>
      </c>
      <c r="E11" s="395" t="e">
        <f>AVERAGE(MELİKŞAH!L48:L65)</f>
        <v>#DIV/0!</v>
      </c>
      <c r="F11" s="399" t="e">
        <f>Tablo17[[#This Row],[2. DÖNEM]]-Tablo17[[#This Row],[1. DÖNEM]]</f>
        <v>#DIV/0!</v>
      </c>
      <c r="G11" s="395">
        <f>AVERAGE(MELİKŞAH!N48:N65)</f>
        <v>38.888888888888886</v>
      </c>
      <c r="H11" s="395" t="e">
        <f>AVERAGE(MELİKŞAH!O48:O65)</f>
        <v>#DIV/0!</v>
      </c>
      <c r="I11" s="399" t="e">
        <f>Tablo17[[#This Row],[2. DÖNEM3]]-Tablo17[[#This Row],[1. DÖNEM2]]</f>
        <v>#DIV/0!</v>
      </c>
      <c r="J11" s="395">
        <f>AVERAGE(MELİKŞAH!Q48:Q65)</f>
        <v>48.611111111111114</v>
      </c>
      <c r="K11" s="395" t="e">
        <f>AVERAGE(MELİKŞAH!R48:R65)</f>
        <v>#DIV/0!</v>
      </c>
      <c r="L11" s="399" t="e">
        <f>Tablo17[[#This Row],[2. DÖNEM4]]-Tablo17[[#This Row],[1. DÖNEM3]]</f>
        <v>#DIV/0!</v>
      </c>
      <c r="M11" s="395">
        <f>AVERAGE(MELİKŞAH!T48:T65)</f>
        <v>49.166666666666664</v>
      </c>
      <c r="N11" s="395" t="e">
        <f>AVERAGE(MELİKŞAH!U48:U65)</f>
        <v>#DIV/0!</v>
      </c>
      <c r="O11" s="399" t="e">
        <f>Tablo17[[#This Row],[2. DÖNEM5]]-Tablo17[[#This Row],[1. DÖNEM4]]</f>
        <v>#DIV/0!</v>
      </c>
      <c r="P11" s="395">
        <f>AVERAGE(MELİKŞAH!W48:W65)</f>
        <v>43.611111111111114</v>
      </c>
      <c r="Q11" s="395" t="e">
        <f>AVERAGE(MELİKŞAH!X48:X65)</f>
        <v>#DIV/0!</v>
      </c>
      <c r="R11" s="399" t="e">
        <f>Tablo17[[#This Row],[2. DÖNEM6]]-Tablo17[[#This Row],[1. DÖNEM5]]</f>
        <v>#DIV/0!</v>
      </c>
      <c r="S11" s="399">
        <f>AVERAGE(MELİKŞAH!Z48:Z65)</f>
        <v>63.333333333333336</v>
      </c>
      <c r="T11" s="245" t="e">
        <f>AVERAGE(MELİKŞAH!AA48:AA65)</f>
        <v>#DIV/0!</v>
      </c>
      <c r="U11" s="244" t="e">
        <f>Tablo17[[#This Row],[2. DÖNEM7]]-Tablo17[[#This Row],[1. DÖNEM6]]</f>
        <v>#DIV/0!</v>
      </c>
    </row>
    <row r="12" spans="1:21" ht="20.25" customHeight="1" x14ac:dyDescent="0.25">
      <c r="A12" s="396">
        <v>8</v>
      </c>
      <c r="B12" s="397" t="s">
        <v>124</v>
      </c>
      <c r="C12" s="398" t="s">
        <v>9</v>
      </c>
      <c r="D12" s="395">
        <f>AVERAGE(MELİKŞAH!K66:K85)</f>
        <v>80.5</v>
      </c>
      <c r="E12" s="395" t="e">
        <f>AVERAGE(MELİKŞAH!L66:L85)</f>
        <v>#DIV/0!</v>
      </c>
      <c r="F12" s="399" t="e">
        <f>Tablo17[[#This Row],[2. DÖNEM]]-Tablo17[[#This Row],[1. DÖNEM]]</f>
        <v>#DIV/0!</v>
      </c>
      <c r="G12" s="395">
        <f>AVERAGE(MELİKŞAH!N66:N85)</f>
        <v>69</v>
      </c>
      <c r="H12" s="395" t="e">
        <f>AVERAGE(MELİKŞAH!O66:O85)</f>
        <v>#DIV/0!</v>
      </c>
      <c r="I12" s="399" t="e">
        <f>Tablo17[[#This Row],[2. DÖNEM3]]-Tablo17[[#This Row],[1. DÖNEM2]]</f>
        <v>#DIV/0!</v>
      </c>
      <c r="J12" s="395">
        <f>AVERAGE(MELİKŞAH!Q66:Q85)</f>
        <v>78.75</v>
      </c>
      <c r="K12" s="395" t="e">
        <f>AVERAGE(MELİKŞAH!R66:R85)</f>
        <v>#DIV/0!</v>
      </c>
      <c r="L12" s="399" t="e">
        <f>Tablo17[[#This Row],[2. DÖNEM4]]-Tablo17[[#This Row],[1. DÖNEM3]]</f>
        <v>#DIV/0!</v>
      </c>
      <c r="M12" s="395">
        <f>AVERAGE(MELİKŞAH!T66:T85)</f>
        <v>80.25</v>
      </c>
      <c r="N12" s="395" t="e">
        <f>AVERAGE(MELİKŞAH!U66:U85)</f>
        <v>#DIV/0!</v>
      </c>
      <c r="O12" s="399" t="e">
        <f>Tablo17[[#This Row],[2. DÖNEM5]]-Tablo17[[#This Row],[1. DÖNEM4]]</f>
        <v>#DIV/0!</v>
      </c>
      <c r="P12" s="395">
        <f>AVERAGE(MELİKŞAH!W66:W85)</f>
        <v>77.75</v>
      </c>
      <c r="Q12" s="395" t="e">
        <f>AVERAGE(MELİKŞAH!X66:X85)</f>
        <v>#DIV/0!</v>
      </c>
      <c r="R12" s="399" t="e">
        <f>Tablo17[[#This Row],[2. DÖNEM6]]-Tablo17[[#This Row],[1. DÖNEM5]]</f>
        <v>#DIV/0!</v>
      </c>
      <c r="S12" s="399">
        <f>AVERAGE(MELİKŞAH!Z66:Z85)</f>
        <v>89.75</v>
      </c>
      <c r="T12" s="245" t="e">
        <f>AVERAGE(MELİKŞAH!AA66:AA85)</f>
        <v>#DIV/0!</v>
      </c>
      <c r="U12" s="244" t="e">
        <f>Tablo17[[#This Row],[2. DÖNEM7]]-Tablo17[[#This Row],[1. DÖNEM6]]</f>
        <v>#DIV/0!</v>
      </c>
    </row>
    <row r="13" spans="1:21" ht="20.25" customHeight="1" x14ac:dyDescent="0.25">
      <c r="A13" s="400">
        <v>9</v>
      </c>
      <c r="B13" s="401" t="s">
        <v>160</v>
      </c>
      <c r="C13" s="402" t="s">
        <v>7</v>
      </c>
      <c r="D13" s="403">
        <f>AVERAGE(KAMAN!K5:K28)</f>
        <v>58.75</v>
      </c>
      <c r="E13" s="403" t="e">
        <f>AVERAGE(KAMAN!L5:L28)</f>
        <v>#DIV/0!</v>
      </c>
      <c r="F13" s="403" t="e">
        <f>Tablo17[[#This Row],[2. DÖNEM]]-Tablo17[[#This Row],[1. DÖNEM]]</f>
        <v>#DIV/0!</v>
      </c>
      <c r="G13" s="403">
        <f>AVERAGE(KAMAN!N5:N28)</f>
        <v>51.458333333333336</v>
      </c>
      <c r="H13" s="403" t="e">
        <f>AVERAGE(KAMAN!O5:O28)</f>
        <v>#DIV/0!</v>
      </c>
      <c r="I13" s="403" t="e">
        <f>Tablo17[[#This Row],[2. DÖNEM3]]-Tablo17[[#This Row],[1. DÖNEM2]]</f>
        <v>#DIV/0!</v>
      </c>
      <c r="J13" s="403">
        <f>AVERAGE(KAMAN!Q5:Q28)</f>
        <v>58.958333333333336</v>
      </c>
      <c r="K13" s="403" t="e">
        <f>AVERAGE(KAMAN!R5:R28)</f>
        <v>#DIV/0!</v>
      </c>
      <c r="L13" s="403" t="e">
        <f>Tablo17[[#This Row],[2. DÖNEM4]]-Tablo17[[#This Row],[1. DÖNEM3]]</f>
        <v>#DIV/0!</v>
      </c>
      <c r="M13" s="403">
        <f>AVERAGE(KAMAN!T5:T28)</f>
        <v>60.416666666666664</v>
      </c>
      <c r="N13" s="403" t="e">
        <f>AVERAGE(KAMAN!U5:U28)</f>
        <v>#DIV/0!</v>
      </c>
      <c r="O13" s="403" t="e">
        <f>Tablo17[[#This Row],[2. DÖNEM5]]-Tablo17[[#This Row],[1. DÖNEM4]]</f>
        <v>#DIV/0!</v>
      </c>
      <c r="P13" s="403">
        <f>AVERAGE(KAMAN!W5:W28)</f>
        <v>57.5</v>
      </c>
      <c r="Q13" s="403" t="e">
        <f>AVERAGE(KAMAN!X5:X28)</f>
        <v>#DIV/0!</v>
      </c>
      <c r="R13" s="403" t="e">
        <f>Tablo17[[#This Row],[2. DÖNEM6]]-Tablo17[[#This Row],[1. DÖNEM5]]</f>
        <v>#DIV/0!</v>
      </c>
      <c r="S13" s="403">
        <f>AVERAGE(KAMAN!Z5:Z28)</f>
        <v>78.125</v>
      </c>
      <c r="T13" s="244" t="e">
        <f>AVERAGE(KAMAN!AA5:AA28)</f>
        <v>#DIV/0!</v>
      </c>
      <c r="U13" s="244" t="e">
        <f>Tablo17[[#This Row],[2. DÖNEM7]]-Tablo17[[#This Row],[1. DÖNEM6]]</f>
        <v>#DIV/0!</v>
      </c>
    </row>
    <row r="14" spans="1:21" ht="20.25" customHeight="1" x14ac:dyDescent="0.25">
      <c r="A14" s="110">
        <v>10</v>
      </c>
      <c r="B14" s="404" t="s">
        <v>160</v>
      </c>
      <c r="C14" s="405" t="s">
        <v>6</v>
      </c>
      <c r="D14" s="403">
        <f>AVERAGE(KAMAN!K29:K49)</f>
        <v>65</v>
      </c>
      <c r="E14" s="403" t="e">
        <f>AVERAGE(KAMAN!L29:L49)</f>
        <v>#DIV/0!</v>
      </c>
      <c r="F14" s="406" t="e">
        <f>Tablo17[[#This Row],[2. DÖNEM]]-Tablo17[[#This Row],[1. DÖNEM]]</f>
        <v>#DIV/0!</v>
      </c>
      <c r="G14" s="403">
        <f>AVERAGE(KAMAN!N29:N49)</f>
        <v>55.476190476190474</v>
      </c>
      <c r="H14" s="403" t="e">
        <f>AVERAGE(KAMAN!O29:O49)</f>
        <v>#DIV/0!</v>
      </c>
      <c r="I14" s="406" t="e">
        <f>Tablo17[[#This Row],[2. DÖNEM3]]-Tablo17[[#This Row],[1. DÖNEM2]]</f>
        <v>#DIV/0!</v>
      </c>
      <c r="J14" s="403">
        <f>AVERAGE(KAMAN!Q29:Q49)</f>
        <v>65.714285714285708</v>
      </c>
      <c r="K14" s="403" t="e">
        <f>AVERAGE(KAMAN!R29:R49)</f>
        <v>#DIV/0!</v>
      </c>
      <c r="L14" s="406" t="e">
        <f>Tablo17[[#This Row],[2. DÖNEM4]]-Tablo17[[#This Row],[1. DÖNEM3]]</f>
        <v>#DIV/0!</v>
      </c>
      <c r="M14" s="403">
        <f>AVERAGE(KAMAN!T29:T49)</f>
        <v>59.047619047619051</v>
      </c>
      <c r="N14" s="403" t="e">
        <f>AVERAGE(KAMAN!U29:U49)</f>
        <v>#DIV/0!</v>
      </c>
      <c r="O14" s="406" t="e">
        <f>Tablo17[[#This Row],[2. DÖNEM5]]-Tablo17[[#This Row],[1. DÖNEM4]]</f>
        <v>#DIV/0!</v>
      </c>
      <c r="P14" s="403">
        <f>AVERAGE(KAMAN!W29:W49)</f>
        <v>66.25</v>
      </c>
      <c r="Q14" s="403" t="e">
        <f>AVERAGE(KAMAN!X29:X49)</f>
        <v>#DIV/0!</v>
      </c>
      <c r="R14" s="406" t="e">
        <f>Tablo17[[#This Row],[2. DÖNEM6]]-Tablo17[[#This Row],[1. DÖNEM5]]</f>
        <v>#DIV/0!</v>
      </c>
      <c r="S14" s="406">
        <f>AVERAGE(KAMAN!Z29:Z49)</f>
        <v>77.38095238095238</v>
      </c>
      <c r="T14" s="245" t="e">
        <f>AVERAGE(KAMAN!AA29:AA49)</f>
        <v>#DIV/0!</v>
      </c>
      <c r="U14" s="244" t="e">
        <f>Tablo17[[#This Row],[2. DÖNEM7]]-Tablo17[[#This Row],[1. DÖNEM6]]</f>
        <v>#DIV/0!</v>
      </c>
    </row>
    <row r="15" spans="1:21" ht="20.25" customHeight="1" x14ac:dyDescent="0.25">
      <c r="A15" s="400">
        <v>11</v>
      </c>
      <c r="B15" s="404" t="s">
        <v>160</v>
      </c>
      <c r="C15" s="405" t="s">
        <v>8</v>
      </c>
      <c r="D15" s="403">
        <f>AVERAGE(KAMAN!K50:K72)</f>
        <v>73.260869565217391</v>
      </c>
      <c r="E15" s="403" t="e">
        <f>AVERAGE(KAMAN!L50:L72)</f>
        <v>#DIV/0!</v>
      </c>
      <c r="F15" s="406" t="e">
        <f>Tablo17[[#This Row],[2. DÖNEM]]-Tablo17[[#This Row],[1. DÖNEM]]</f>
        <v>#DIV/0!</v>
      </c>
      <c r="G15" s="403">
        <f>AVERAGE(KAMAN!N50:N72)</f>
        <v>54.565217391304351</v>
      </c>
      <c r="H15" s="403" t="e">
        <f>AVERAGE(KAMAN!O50:O72)</f>
        <v>#DIV/0!</v>
      </c>
      <c r="I15" s="406" t="e">
        <f>Tablo17[[#This Row],[2. DÖNEM3]]-Tablo17[[#This Row],[1. DÖNEM2]]</f>
        <v>#DIV/0!</v>
      </c>
      <c r="J15" s="403">
        <f>AVERAGE(KAMAN!Q50:Q72)</f>
        <v>68.695652173913047</v>
      </c>
      <c r="K15" s="403" t="e">
        <f>AVERAGE(KAMAN!R50:R72)</f>
        <v>#DIV/0!</v>
      </c>
      <c r="L15" s="406" t="e">
        <f>Tablo17[[#This Row],[2. DÖNEM4]]-Tablo17[[#This Row],[1. DÖNEM3]]</f>
        <v>#DIV/0!</v>
      </c>
      <c r="M15" s="403">
        <f>AVERAGE(KAMAN!T50:T72)</f>
        <v>72.391304347826093</v>
      </c>
      <c r="N15" s="403" t="e">
        <f>AVERAGE(KAMAN!U50:U72)</f>
        <v>#DIV/0!</v>
      </c>
      <c r="O15" s="406" t="e">
        <f>Tablo17[[#This Row],[2. DÖNEM5]]-Tablo17[[#This Row],[1. DÖNEM4]]</f>
        <v>#DIV/0!</v>
      </c>
      <c r="P15" s="403">
        <f>AVERAGE(KAMAN!W50:W72)</f>
        <v>72.727272727272734</v>
      </c>
      <c r="Q15" s="403" t="e">
        <f>AVERAGE(KAMAN!X50:X72)</f>
        <v>#DIV/0!</v>
      </c>
      <c r="R15" s="406" t="e">
        <f>Tablo17[[#This Row],[2. DÖNEM6]]-Tablo17[[#This Row],[1. DÖNEM5]]</f>
        <v>#DIV/0!</v>
      </c>
      <c r="S15" s="406">
        <f>AVERAGE(KAMAN!Z50:Z72)</f>
        <v>87.173913043478265</v>
      </c>
      <c r="T15" s="245" t="e">
        <f>AVERAGE(KAMAN!AA50:AA72)</f>
        <v>#DIV/0!</v>
      </c>
      <c r="U15" s="244" t="e">
        <f>Tablo17[[#This Row],[2. DÖNEM7]]-Tablo17[[#This Row],[1. DÖNEM6]]</f>
        <v>#DIV/0!</v>
      </c>
    </row>
    <row r="16" spans="1:21" ht="20.25" customHeight="1" x14ac:dyDescent="0.25">
      <c r="A16" s="110">
        <v>12</v>
      </c>
      <c r="B16" s="404" t="s">
        <v>160</v>
      </c>
      <c r="C16" s="405" t="s">
        <v>9</v>
      </c>
      <c r="D16" s="403">
        <f>AVERAGE(KAMAN!K73:K93)</f>
        <v>77.142857142857139</v>
      </c>
      <c r="E16" s="403" t="e">
        <f>AVERAGE(KAMAN!L73:L93)</f>
        <v>#DIV/0!</v>
      </c>
      <c r="F16" s="406" t="e">
        <f>Tablo17[[#This Row],[2. DÖNEM]]-Tablo17[[#This Row],[1. DÖNEM]]</f>
        <v>#DIV/0!</v>
      </c>
      <c r="G16" s="403">
        <f>AVERAGE(KAMAN!N73:N93)</f>
        <v>60.714285714285715</v>
      </c>
      <c r="H16" s="403" t="e">
        <f>AVERAGE(KAMAN!O73:O93)</f>
        <v>#DIV/0!</v>
      </c>
      <c r="I16" s="406" t="e">
        <f>Tablo17[[#This Row],[2. DÖNEM3]]-Tablo17[[#This Row],[1. DÖNEM2]]</f>
        <v>#DIV/0!</v>
      </c>
      <c r="J16" s="403">
        <f>AVERAGE(KAMAN!Q73:Q93)</f>
        <v>75</v>
      </c>
      <c r="K16" s="403" t="e">
        <f>AVERAGE(KAMAN!R73:R93)</f>
        <v>#DIV/0!</v>
      </c>
      <c r="L16" s="406" t="e">
        <f>Tablo17[[#This Row],[2. DÖNEM4]]-Tablo17[[#This Row],[1. DÖNEM3]]</f>
        <v>#DIV/0!</v>
      </c>
      <c r="M16" s="403">
        <f>AVERAGE(KAMAN!T73:T93)</f>
        <v>72.61904761904762</v>
      </c>
      <c r="N16" s="403" t="e">
        <f>AVERAGE(KAMAN!U73:U93)</f>
        <v>#DIV/0!</v>
      </c>
      <c r="O16" s="406" t="e">
        <f>Tablo17[[#This Row],[2. DÖNEM5]]-Tablo17[[#This Row],[1. DÖNEM4]]</f>
        <v>#DIV/0!</v>
      </c>
      <c r="P16" s="403">
        <f>AVERAGE(KAMAN!W73:W93)</f>
        <v>67.142857142857139</v>
      </c>
      <c r="Q16" s="403" t="e">
        <f>AVERAGE(KAMAN!X73:X93)</f>
        <v>#DIV/0!</v>
      </c>
      <c r="R16" s="406" t="e">
        <f>Tablo17[[#This Row],[2. DÖNEM6]]-Tablo17[[#This Row],[1. DÖNEM5]]</f>
        <v>#DIV/0!</v>
      </c>
      <c r="S16" s="406">
        <f>AVERAGE(KAMAN!Z73:Z93)</f>
        <v>92.61904761904762</v>
      </c>
      <c r="T16" s="245" t="e">
        <f>AVERAGE(KAMAN!AA73:AA93)</f>
        <v>#DIV/0!</v>
      </c>
      <c r="U16" s="244" t="e">
        <f>Tablo17[[#This Row],[2. DÖNEM7]]-Tablo17[[#This Row],[1. DÖNEM6]]</f>
        <v>#DIV/0!</v>
      </c>
    </row>
    <row r="17" spans="1:21" ht="20.25" customHeight="1" x14ac:dyDescent="0.25">
      <c r="A17" s="400">
        <v>13</v>
      </c>
      <c r="B17" s="404" t="s">
        <v>160</v>
      </c>
      <c r="C17" s="405" t="s">
        <v>347</v>
      </c>
      <c r="D17" s="403">
        <f>AVERAGE(KAMAN!K94:K115)</f>
        <v>63.863636363636367</v>
      </c>
      <c r="E17" s="403" t="e">
        <f>AVERAGE(KAMAN!L94:L115)</f>
        <v>#DIV/0!</v>
      </c>
      <c r="F17" s="406" t="e">
        <f>Tablo17[[#This Row],[2. DÖNEM]]-Tablo17[[#This Row],[1. DÖNEM]]</f>
        <v>#DIV/0!</v>
      </c>
      <c r="G17" s="403">
        <f>AVERAGE(KAMAN!N94:N115)</f>
        <v>50.227272727272727</v>
      </c>
      <c r="H17" s="403" t="e">
        <f>AVERAGE(KAMAN!O94:O115)</f>
        <v>#DIV/0!</v>
      </c>
      <c r="I17" s="406" t="e">
        <f>Tablo17[[#This Row],[2. DÖNEM3]]-Tablo17[[#This Row],[1. DÖNEM2]]</f>
        <v>#DIV/0!</v>
      </c>
      <c r="J17" s="403">
        <f>AVERAGE(KAMAN!Q94:Q115)</f>
        <v>63.636363636363633</v>
      </c>
      <c r="K17" s="403" t="e">
        <f>AVERAGE(KAMAN!R94:R115)</f>
        <v>#DIV/0!</v>
      </c>
      <c r="L17" s="406" t="e">
        <f>Tablo17[[#This Row],[2. DÖNEM4]]-Tablo17[[#This Row],[1. DÖNEM3]]</f>
        <v>#DIV/0!</v>
      </c>
      <c r="M17" s="403">
        <f>AVERAGE(KAMAN!T94:T115)</f>
        <v>57.727272727272727</v>
      </c>
      <c r="N17" s="403" t="e">
        <f>AVERAGE(KAMAN!U94:U115)</f>
        <v>#DIV/0!</v>
      </c>
      <c r="O17" s="406" t="e">
        <f>Tablo17[[#This Row],[2. DÖNEM5]]-Tablo17[[#This Row],[1. DÖNEM4]]</f>
        <v>#DIV/0!</v>
      </c>
      <c r="P17" s="403">
        <f>AVERAGE(KAMAN!W94:W115)</f>
        <v>55.454545454545453</v>
      </c>
      <c r="Q17" s="403" t="e">
        <f>AVERAGE(KAMAN!X94:X115)</f>
        <v>#DIV/0!</v>
      </c>
      <c r="R17" s="406" t="e">
        <f>Tablo17[[#This Row],[2. DÖNEM6]]-Tablo17[[#This Row],[1. DÖNEM5]]</f>
        <v>#DIV/0!</v>
      </c>
      <c r="S17" s="406">
        <f>AVERAGE(KAMAN!Z94:Z115)</f>
        <v>74.772727272727266</v>
      </c>
      <c r="T17" s="245" t="e">
        <f>AVERAGE(KAMAN!AA94:AA115)</f>
        <v>#DIV/0!</v>
      </c>
      <c r="U17" s="244" t="e">
        <f>Tablo17[[#This Row],[2. DÖNEM7]]-Tablo17[[#This Row],[1. DÖNEM6]]</f>
        <v>#DIV/0!</v>
      </c>
    </row>
    <row r="18" spans="1:21" ht="20.25" customHeight="1" x14ac:dyDescent="0.25">
      <c r="A18" s="110">
        <v>14</v>
      </c>
      <c r="B18" s="404" t="s">
        <v>160</v>
      </c>
      <c r="C18" s="402" t="s">
        <v>868</v>
      </c>
      <c r="D18" s="403">
        <f>AVERAGE(KAMAN!K116:K139)</f>
        <v>71.25</v>
      </c>
      <c r="E18" s="403" t="e">
        <f>AVERAGE(KAMAN!L116:L139)</f>
        <v>#DIV/0!</v>
      </c>
      <c r="F18" s="403" t="e">
        <f>Tablo17[[#This Row],[2. DÖNEM]]-Tablo17[[#This Row],[1. DÖNEM]]</f>
        <v>#DIV/0!</v>
      </c>
      <c r="G18" s="403">
        <f>AVERAGE(KAMAN!N116:N139)</f>
        <v>61.25</v>
      </c>
      <c r="H18" s="403" t="e">
        <f>AVERAGE(KAMAN!O116:O139)</f>
        <v>#DIV/0!</v>
      </c>
      <c r="I18" s="403" t="e">
        <f>Tablo17[[#This Row],[2. DÖNEM3]]-Tablo17[[#This Row],[1. DÖNEM2]]</f>
        <v>#DIV/0!</v>
      </c>
      <c r="J18" s="403">
        <f>AVERAGE(KAMAN!Q116:Q139)</f>
        <v>76.458333333333329</v>
      </c>
      <c r="K18" s="403" t="e">
        <f>AVERAGE(KAMAN!R116:R139)</f>
        <v>#DIV/0!</v>
      </c>
      <c r="L18" s="403" t="e">
        <f>Tablo17[[#This Row],[2. DÖNEM4]]-Tablo17[[#This Row],[1. DÖNEM3]]</f>
        <v>#DIV/0!</v>
      </c>
      <c r="M18" s="403">
        <f>AVERAGE(KAMAN!T116:T139)</f>
        <v>77.916666666666671</v>
      </c>
      <c r="N18" s="403" t="e">
        <f>AVERAGE(KAMAN!U116:U139)</f>
        <v>#DIV/0!</v>
      </c>
      <c r="O18" s="403" t="e">
        <f>Tablo17[[#This Row],[2. DÖNEM5]]-Tablo17[[#This Row],[1. DÖNEM4]]</f>
        <v>#DIV/0!</v>
      </c>
      <c r="P18" s="403">
        <f>AVERAGE(KAMAN!W116:W139)</f>
        <v>73.913043478260875</v>
      </c>
      <c r="Q18" s="403" t="e">
        <f>AVERAGE(KAMAN!X116:X139)</f>
        <v>#DIV/0!</v>
      </c>
      <c r="R18" s="403" t="e">
        <f>Tablo17[[#This Row],[2. DÖNEM6]]-Tablo17[[#This Row],[1. DÖNEM5]]</f>
        <v>#DIV/0!</v>
      </c>
      <c r="S18" s="406">
        <f>AVERAGE(KAMAN!Z116:Z139)</f>
        <v>82.916666666666671</v>
      </c>
      <c r="T18" s="244" t="e">
        <f>AVERAGE(KAMAN!AA116:AA139)</f>
        <v>#DIV/0!</v>
      </c>
      <c r="U18" s="244" t="e">
        <f>Tablo17[[#This Row],[2. DÖNEM7]]-Tablo17[[#This Row],[1. DÖNEM6]]</f>
        <v>#DIV/0!</v>
      </c>
    </row>
    <row r="19" spans="1:21" ht="20.25" customHeight="1" x14ac:dyDescent="0.25">
      <c r="A19" s="392">
        <v>15</v>
      </c>
      <c r="B19" s="393" t="s">
        <v>226</v>
      </c>
      <c r="C19" s="394" t="s">
        <v>7</v>
      </c>
      <c r="D19" s="395">
        <f>AVERAGE(YENİHAYAT!K5:K30)</f>
        <v>59.807692307692307</v>
      </c>
      <c r="E19" s="395" t="e">
        <f>AVERAGE(YENİHAYAT!L5:L30)</f>
        <v>#DIV/0!</v>
      </c>
      <c r="F19" s="395" t="e">
        <f>Tablo17[[#This Row],[2. DÖNEM]]-Tablo17[[#This Row],[1. DÖNEM]]</f>
        <v>#DIV/0!</v>
      </c>
      <c r="G19" s="395">
        <f>AVERAGE(YENİHAYAT!N5:N30)</f>
        <v>32.115384615384613</v>
      </c>
      <c r="H19" s="395" t="e">
        <f>AVERAGE(YENİHAYAT!O5:O30)</f>
        <v>#DIV/0!</v>
      </c>
      <c r="I19" s="395" t="e">
        <f>Tablo17[[#This Row],[2. DÖNEM3]]-Tablo17[[#This Row],[1. DÖNEM2]]</f>
        <v>#DIV/0!</v>
      </c>
      <c r="J19" s="395">
        <f>AVERAGE(YENİHAYAT!Q5:Q30)</f>
        <v>61.92307692307692</v>
      </c>
      <c r="K19" s="395" t="e">
        <f>AVERAGE(YENİHAYAT!R5:R30)</f>
        <v>#DIV/0!</v>
      </c>
      <c r="L19" s="395" t="e">
        <f>Tablo17[[#This Row],[2. DÖNEM4]]-Tablo17[[#This Row],[1. DÖNEM3]]</f>
        <v>#DIV/0!</v>
      </c>
      <c r="M19" s="395">
        <f>AVERAGE(YENİHAYAT!T5:T30)</f>
        <v>61.346153846153847</v>
      </c>
      <c r="N19" s="395" t="e">
        <f>AVERAGE(YENİHAYAT!U5:U30)</f>
        <v>#DIV/0!</v>
      </c>
      <c r="O19" s="395" t="e">
        <f>Tablo17[[#This Row],[2. DÖNEM5]]-Tablo17[[#This Row],[1. DÖNEM4]]</f>
        <v>#DIV/0!</v>
      </c>
      <c r="P19" s="395">
        <f>AVERAGE(YENİHAYAT!W5:W30)</f>
        <v>55.96153846153846</v>
      </c>
      <c r="Q19" s="395" t="e">
        <f>AVERAGE(YENİHAYAT!X5:X30)</f>
        <v>#DIV/0!</v>
      </c>
      <c r="R19" s="395" t="e">
        <f>Tablo17[[#This Row],[2. DÖNEM6]]-Tablo17[[#This Row],[1. DÖNEM5]]</f>
        <v>#DIV/0!</v>
      </c>
      <c r="S19" s="395">
        <f>AVERAGE(YENİHAYAT!Z5:Z30)</f>
        <v>83.269230769230774</v>
      </c>
      <c r="T19" s="244" t="e">
        <f>AVERAGE(YENİHAYAT!AA5:AA30)</f>
        <v>#DIV/0!</v>
      </c>
      <c r="U19" s="244" t="e">
        <f>Tablo17[[#This Row],[2. DÖNEM7]]-Tablo17[[#This Row],[1. DÖNEM6]]</f>
        <v>#DIV/0!</v>
      </c>
    </row>
    <row r="20" spans="1:21" ht="20.25" customHeight="1" x14ac:dyDescent="0.25">
      <c r="A20" s="396">
        <v>16</v>
      </c>
      <c r="B20" s="397" t="s">
        <v>226</v>
      </c>
      <c r="C20" s="398" t="s">
        <v>6</v>
      </c>
      <c r="D20" s="395">
        <f>AVERAGE(YENİHAYAT!K31:K54)</f>
        <v>50.833333333333336</v>
      </c>
      <c r="E20" s="395" t="e">
        <f>AVERAGE(YENİHAYAT!L31:L54)</f>
        <v>#DIV/0!</v>
      </c>
      <c r="F20" s="399" t="e">
        <f>Tablo17[[#This Row],[2. DÖNEM]]-Tablo17[[#This Row],[1. DÖNEM]]</f>
        <v>#DIV/0!</v>
      </c>
      <c r="G20" s="395">
        <f>AVERAGE(YENİHAYAT!N31:N54)</f>
        <v>28.75</v>
      </c>
      <c r="H20" s="395" t="e">
        <f>AVERAGE(YENİHAYAT!O31:O54)</f>
        <v>#DIV/0!</v>
      </c>
      <c r="I20" s="399" t="e">
        <f>Tablo17[[#This Row],[2. DÖNEM3]]-Tablo17[[#This Row],[1. DÖNEM2]]</f>
        <v>#DIV/0!</v>
      </c>
      <c r="J20" s="395">
        <f>AVERAGE(YENİHAYAT!Q31:Q54)</f>
        <v>57.708333333333336</v>
      </c>
      <c r="K20" s="395" t="e">
        <f>AVERAGE(YENİHAYAT!R31:R54)</f>
        <v>#DIV/0!</v>
      </c>
      <c r="L20" s="399" t="e">
        <f>Tablo17[[#This Row],[2. DÖNEM4]]-Tablo17[[#This Row],[1. DÖNEM3]]</f>
        <v>#DIV/0!</v>
      </c>
      <c r="M20" s="395">
        <f>AVERAGE(YENİHAYAT!T31:T54)</f>
        <v>53.541666666666664</v>
      </c>
      <c r="N20" s="395" t="e">
        <f>AVERAGE(YENİHAYAT!U31:U54)</f>
        <v>#DIV/0!</v>
      </c>
      <c r="O20" s="399" t="e">
        <f>Tablo17[[#This Row],[2. DÖNEM5]]-Tablo17[[#This Row],[1. DÖNEM4]]</f>
        <v>#DIV/0!</v>
      </c>
      <c r="P20" s="395">
        <f>AVERAGE(YENİHAYAT!W31:W54)</f>
        <v>49.130434782608695</v>
      </c>
      <c r="Q20" s="395" t="e">
        <f>AVERAGE(YENİHAYAT!X31:X54)</f>
        <v>#DIV/0!</v>
      </c>
      <c r="R20" s="399" t="e">
        <f>Tablo17[[#This Row],[2. DÖNEM6]]-Tablo17[[#This Row],[1. DÖNEM5]]</f>
        <v>#DIV/0!</v>
      </c>
      <c r="S20" s="399">
        <f>AVERAGE(YENİHAYAT!Z31:Z54)</f>
        <v>75.208333333333329</v>
      </c>
      <c r="T20" s="245" t="e">
        <f>AVERAGE(YENİHAYAT!AA31:AA54)</f>
        <v>#DIV/0!</v>
      </c>
      <c r="U20" s="244" t="e">
        <f>Tablo17[[#This Row],[2. DÖNEM7]]-Tablo17[[#This Row],[1. DÖNEM6]]</f>
        <v>#DIV/0!</v>
      </c>
    </row>
    <row r="21" spans="1:21" ht="20.25" customHeight="1" x14ac:dyDescent="0.25">
      <c r="A21" s="392">
        <v>17</v>
      </c>
      <c r="B21" s="397" t="s">
        <v>226</v>
      </c>
      <c r="C21" s="398" t="s">
        <v>8</v>
      </c>
      <c r="D21" s="395">
        <f>AVERAGE(YENİHAYAT!K55:K81)</f>
        <v>83.703703703703709</v>
      </c>
      <c r="E21" s="395" t="e">
        <f>AVERAGE(YENİHAYAT!L55:L81)</f>
        <v>#DIV/0!</v>
      </c>
      <c r="F21" s="399" t="e">
        <f>Tablo17[[#This Row],[2. DÖNEM]]-Tablo17[[#This Row],[1. DÖNEM]]</f>
        <v>#DIV/0!</v>
      </c>
      <c r="G21" s="395">
        <f>AVERAGE(YENİHAYAT!N55:N81)</f>
        <v>76.296296296296291</v>
      </c>
      <c r="H21" s="395" t="e">
        <f>AVERAGE(YENİHAYAT!O55:O81)</f>
        <v>#DIV/0!</v>
      </c>
      <c r="I21" s="399" t="e">
        <f>Tablo17[[#This Row],[2. DÖNEM3]]-Tablo17[[#This Row],[1. DÖNEM2]]</f>
        <v>#DIV/0!</v>
      </c>
      <c r="J21" s="395">
        <f>AVERAGE(YENİHAYAT!Q55:Q81)</f>
        <v>85.740740740740748</v>
      </c>
      <c r="K21" s="395" t="e">
        <f>AVERAGE(YENİHAYAT!R55:R81)</f>
        <v>#DIV/0!</v>
      </c>
      <c r="L21" s="399" t="e">
        <f>Tablo17[[#This Row],[2. DÖNEM4]]-Tablo17[[#This Row],[1. DÖNEM3]]</f>
        <v>#DIV/0!</v>
      </c>
      <c r="M21" s="395">
        <f>AVERAGE(YENİHAYAT!T55:T81)</f>
        <v>87.407407407407405</v>
      </c>
      <c r="N21" s="395" t="e">
        <f>AVERAGE(YENİHAYAT!U55:U81)</f>
        <v>#DIV/0!</v>
      </c>
      <c r="O21" s="399" t="e">
        <f>Tablo17[[#This Row],[2. DÖNEM5]]-Tablo17[[#This Row],[1. DÖNEM4]]</f>
        <v>#DIV/0!</v>
      </c>
      <c r="P21" s="395">
        <f>AVERAGE(YENİHAYAT!W55:W81)</f>
        <v>82.962962962962962</v>
      </c>
      <c r="Q21" s="395" t="e">
        <f>AVERAGE(YENİHAYAT!X55:X81)</f>
        <v>#DIV/0!</v>
      </c>
      <c r="R21" s="399" t="e">
        <f>Tablo17[[#This Row],[2. DÖNEM6]]-Tablo17[[#This Row],[1. DÖNEM5]]</f>
        <v>#DIV/0!</v>
      </c>
      <c r="S21" s="399">
        <f>AVERAGE(YENİHAYAT!Z55:Z81)</f>
        <v>95.370370370370367</v>
      </c>
      <c r="T21" s="245" t="e">
        <f>AVERAGE(YENİHAYAT!AA55:AA81)</f>
        <v>#DIV/0!</v>
      </c>
      <c r="U21" s="244" t="e">
        <f>Tablo17[[#This Row],[2. DÖNEM7]]-Tablo17[[#This Row],[1. DÖNEM6]]</f>
        <v>#DIV/0!</v>
      </c>
    </row>
    <row r="22" spans="1:21" ht="20.25" customHeight="1" x14ac:dyDescent="0.25">
      <c r="A22" s="110">
        <v>18</v>
      </c>
      <c r="B22" s="80" t="s">
        <v>296</v>
      </c>
      <c r="C22" s="160" t="s">
        <v>7</v>
      </c>
      <c r="D22" s="244">
        <f>AVERAGE(ÇAĞIRKAN!K$5:K$200)</f>
        <v>61</v>
      </c>
      <c r="E22" s="244" t="e">
        <f>AVERAGE(ÇAĞIRKAN!L$5:L$200)</f>
        <v>#DIV/0!</v>
      </c>
      <c r="F22" s="244" t="e">
        <f>Tablo17[[#This Row],[2. DÖNEM]]-Tablo17[[#This Row],[1. DÖNEM]]</f>
        <v>#DIV/0!</v>
      </c>
      <c r="G22" s="244">
        <f>AVERAGE(ÇAĞIRKAN!N$5:N$200)</f>
        <v>44.5</v>
      </c>
      <c r="H22" s="244" t="e">
        <f>AVERAGE(ÇAĞIRKAN!O$5:O$200)</f>
        <v>#DIV/0!</v>
      </c>
      <c r="I22" s="244" t="e">
        <f>Tablo17[[#This Row],[2. DÖNEM3]]-Tablo17[[#This Row],[1. DÖNEM2]]</f>
        <v>#DIV/0!</v>
      </c>
      <c r="J22" s="244">
        <f>AVERAGE(ÇAĞIRKAN!Q$5:Q$200)</f>
        <v>59.5</v>
      </c>
      <c r="K22" s="244" t="e">
        <f>AVERAGE(ÇAĞIRKAN!R$5:R$200)</f>
        <v>#DIV/0!</v>
      </c>
      <c r="L22" s="244" t="e">
        <f>Tablo17[[#This Row],[2. DÖNEM4]]-Tablo17[[#This Row],[1. DÖNEM3]]</f>
        <v>#DIV/0!</v>
      </c>
      <c r="M22" s="244">
        <f>AVERAGE(ÇAĞIRKAN!T$5:T$200)</f>
        <v>72.5</v>
      </c>
      <c r="N22" s="244" t="e">
        <f>AVERAGE(ÇAĞIRKAN!U$5:U$200)</f>
        <v>#DIV/0!</v>
      </c>
      <c r="O22" s="244" t="e">
        <f>Tablo17[[#This Row],[2. DÖNEM5]]-Tablo17[[#This Row],[1. DÖNEM4]]</f>
        <v>#DIV/0!</v>
      </c>
      <c r="P22" s="244">
        <f>AVERAGE(ÇAĞIRKAN!W$5:W$200)</f>
        <v>67</v>
      </c>
      <c r="Q22" s="244" t="e">
        <f>AVERAGE(ÇAĞIRKAN!X$5:X$200)</f>
        <v>#DIV/0!</v>
      </c>
      <c r="R22" s="244" t="e">
        <f>Tablo17[[#This Row],[2. DÖNEM6]]-Tablo17[[#This Row],[1. DÖNEM5]]</f>
        <v>#DIV/0!</v>
      </c>
      <c r="S22" s="244">
        <f>AVERAGE(ÇAĞIRKAN!Z$5:Z$200)</f>
        <v>83.5</v>
      </c>
      <c r="T22" s="244" t="e">
        <f>AVERAGE(ÇAĞIRKAN!AA$5:AA$200)</f>
        <v>#DIV/0!</v>
      </c>
      <c r="U22" s="244" t="e">
        <f>Tablo17[[#This Row],[2. DÖNEM7]]-Tablo17[[#This Row],[1. DÖNEM6]]</f>
        <v>#DIV/0!</v>
      </c>
    </row>
    <row r="23" spans="1:21" ht="20.25" customHeight="1" x14ac:dyDescent="0.25">
      <c r="A23" s="392">
        <v>19</v>
      </c>
      <c r="B23" s="393" t="s">
        <v>37</v>
      </c>
      <c r="C23" s="394" t="s">
        <v>7</v>
      </c>
      <c r="D23" s="395">
        <f>AVERAGE(DEMİRLİ!K$5:K$200)</f>
        <v>55.357142857142854</v>
      </c>
      <c r="E23" s="395" t="e">
        <f>AVERAGE(DEMİRLİ!L$5:L$200)</f>
        <v>#DIV/0!</v>
      </c>
      <c r="F23" s="395" t="e">
        <f>Tablo17[[#This Row],[2. DÖNEM]]-Tablo17[[#This Row],[1. DÖNEM]]</f>
        <v>#DIV/0!</v>
      </c>
      <c r="G23" s="395">
        <f>AVERAGE(DEMİRLİ!N$5:N$200)</f>
        <v>47.5</v>
      </c>
      <c r="H23" s="395" t="e">
        <f>AVERAGE(DEMİRLİ!O$5:O$200)</f>
        <v>#DIV/0!</v>
      </c>
      <c r="I23" s="395" t="e">
        <f>Tablo17[[#This Row],[2. DÖNEM3]]-Tablo17[[#This Row],[1. DÖNEM2]]</f>
        <v>#DIV/0!</v>
      </c>
      <c r="J23" s="395">
        <f>AVERAGE(DEMİRLİ!Q$5:Q$200)</f>
        <v>58.571428571428569</v>
      </c>
      <c r="K23" s="395" t="e">
        <f>AVERAGE(DEMİRLİ!R$5:R$200)</f>
        <v>#DIV/0!</v>
      </c>
      <c r="L23" s="395" t="e">
        <f>Tablo17[[#This Row],[2. DÖNEM4]]-Tablo17[[#This Row],[1. DÖNEM3]]</f>
        <v>#DIV/0!</v>
      </c>
      <c r="M23" s="395">
        <f>AVERAGE(DEMİRLİ!T$5:T$200)</f>
        <v>65.714285714285708</v>
      </c>
      <c r="N23" s="395" t="e">
        <f>AVERAGE(DEMİRLİ!U$5:U$200)</f>
        <v>#DIV/0!</v>
      </c>
      <c r="O23" s="395" t="e">
        <f>Tablo17[[#This Row],[2. DÖNEM5]]-Tablo17[[#This Row],[1. DÖNEM4]]</f>
        <v>#DIV/0!</v>
      </c>
      <c r="P23" s="395">
        <f>AVERAGE(DEMİRLİ!W$5:W$200)</f>
        <v>62.692307692307693</v>
      </c>
      <c r="Q23" s="244" t="e">
        <f>AVERAGE(DEMİRLİ!X$5:X$200)</f>
        <v>#DIV/0!</v>
      </c>
      <c r="R23" s="244" t="e">
        <f>Tablo17[[#This Row],[2. DÖNEM6]]-Tablo17[[#This Row],[1. DÖNEM5]]</f>
        <v>#DIV/0!</v>
      </c>
      <c r="S23" s="395">
        <f>AVERAGE(DEMİRLİ!Z$5:Z$200)</f>
        <v>76.071428571428569</v>
      </c>
      <c r="T23" s="244" t="e">
        <f>AVERAGE(DEMİRLİ!AA$5:AA$200)</f>
        <v>#DIV/0!</v>
      </c>
      <c r="U23" s="244" t="e">
        <f>Tablo17[[#This Row],[2. DÖNEM7]]-Tablo17[[#This Row],[1. DÖNEM6]]</f>
        <v>#DIV/0!</v>
      </c>
    </row>
    <row r="24" spans="1:21" ht="20.25" customHeight="1" x14ac:dyDescent="0.25">
      <c r="A24" s="110">
        <v>20</v>
      </c>
      <c r="B24" s="80" t="s">
        <v>295</v>
      </c>
      <c r="C24" s="160" t="s">
        <v>7</v>
      </c>
      <c r="D24" s="244">
        <f>AVERAGE(HAMİT!K$5:K$200)</f>
        <v>60.416666666666664</v>
      </c>
      <c r="E24" s="244" t="e">
        <f>AVERAGE(HAMİT!L$5:L$200)</f>
        <v>#DIV/0!</v>
      </c>
      <c r="F24" s="244" t="e">
        <f>Tablo17[[#This Row],[2. DÖNEM]]-Tablo17[[#This Row],[1. DÖNEM]]</f>
        <v>#DIV/0!</v>
      </c>
      <c r="G24" s="244">
        <f>AVERAGE(HAMİT!N$5:N$200)</f>
        <v>42.916666666666664</v>
      </c>
      <c r="H24" s="244" t="e">
        <f>AVERAGE(HAMİT!O$5:O$200)</f>
        <v>#DIV/0!</v>
      </c>
      <c r="I24" s="244" t="e">
        <f>Tablo17[[#This Row],[2. DÖNEM3]]-Tablo17[[#This Row],[1. DÖNEM2]]</f>
        <v>#DIV/0!</v>
      </c>
      <c r="J24" s="244">
        <f>AVERAGE(HAMİT!Q$5:Q$200)</f>
        <v>70</v>
      </c>
      <c r="K24" s="244" t="e">
        <f>AVERAGE(HAMİT!R$5:R$200)</f>
        <v>#DIV/0!</v>
      </c>
      <c r="L24" s="244" t="e">
        <f>Tablo17[[#This Row],[2. DÖNEM4]]-Tablo17[[#This Row],[1. DÖNEM3]]</f>
        <v>#DIV/0!</v>
      </c>
      <c r="M24" s="244">
        <f>AVERAGE(HAMİT!T$5:T$200)</f>
        <v>65.416666666666671</v>
      </c>
      <c r="N24" s="244" t="e">
        <f>AVERAGE(HAMİT!U$5:U$200)</f>
        <v>#DIV/0!</v>
      </c>
      <c r="O24" s="244" t="e">
        <f>Tablo17[[#This Row],[2. DÖNEM5]]-Tablo17[[#This Row],[1. DÖNEM4]]</f>
        <v>#DIV/0!</v>
      </c>
      <c r="P24" s="244">
        <f>AVERAGE(HAMİT!W$5:W$200)</f>
        <v>77.727272727272734</v>
      </c>
      <c r="Q24" s="244" t="e">
        <f>AVERAGE(HAMİT!X$5:X$200)</f>
        <v>#DIV/0!</v>
      </c>
      <c r="R24" s="244" t="e">
        <f>Tablo17[[#This Row],[2. DÖNEM6]]-Tablo17[[#This Row],[1. DÖNEM5]]</f>
        <v>#DIV/0!</v>
      </c>
      <c r="S24" s="244">
        <f>AVERAGE(HAMİT!Z$5:Z$200)</f>
        <v>86.25</v>
      </c>
      <c r="T24" s="244" t="e">
        <f>AVERAGE(HAMİT!AA$5:AA$200)</f>
        <v>#DIV/0!</v>
      </c>
      <c r="U24" s="244" t="e">
        <f>Tablo17[[#This Row],[2. DÖNEM7]]-Tablo17[[#This Row],[1. DÖNEM6]]</f>
        <v>#DIV/0!</v>
      </c>
    </row>
    <row r="25" spans="1:21" ht="20.25" customHeight="1" x14ac:dyDescent="0.25">
      <c r="A25" s="392">
        <v>21</v>
      </c>
      <c r="B25" s="393" t="s">
        <v>285</v>
      </c>
      <c r="C25" s="394" t="s">
        <v>7</v>
      </c>
      <c r="D25" s="395">
        <f>AVERAGE(İSAHOCALI!K$5:K$200)</f>
        <v>62.222222222222221</v>
      </c>
      <c r="E25" s="395" t="e">
        <f>AVERAGE(İSAHOCALI!L$5:L$200)</f>
        <v>#DIV/0!</v>
      </c>
      <c r="F25" s="395" t="e">
        <f>Tablo17[[#This Row],[2. DÖNEM]]-Tablo17[[#This Row],[1. DÖNEM]]</f>
        <v>#DIV/0!</v>
      </c>
      <c r="G25" s="395">
        <f>AVERAGE(İSAHOCALI!N$5:N$200)</f>
        <v>25.555555555555557</v>
      </c>
      <c r="H25" s="395" t="e">
        <f>AVERAGE(İSAHOCALI!O$5:O$200)</f>
        <v>#DIV/0!</v>
      </c>
      <c r="I25" s="395" t="e">
        <f>Tablo17[[#This Row],[2. DÖNEM3]]-Tablo17[[#This Row],[1. DÖNEM2]]</f>
        <v>#DIV/0!</v>
      </c>
      <c r="J25" s="395">
        <f>AVERAGE(İSAHOCALI!Q$5:Q$200)</f>
        <v>55</v>
      </c>
      <c r="K25" s="395" t="e">
        <f>AVERAGE(İSAHOCALI!R$5:R$200)</f>
        <v>#DIV/0!</v>
      </c>
      <c r="L25" s="395" t="e">
        <f>Tablo17[[#This Row],[2. DÖNEM4]]-Tablo17[[#This Row],[1. DÖNEM3]]</f>
        <v>#DIV/0!</v>
      </c>
      <c r="M25" s="395">
        <f>AVERAGE(İSAHOCALI!T$5:T$200)</f>
        <v>60.555555555555557</v>
      </c>
      <c r="N25" s="395" t="e">
        <f>AVERAGE(İSAHOCALI!U$5:U$200)</f>
        <v>#DIV/0!</v>
      </c>
      <c r="O25" s="395" t="e">
        <f>Tablo17[[#This Row],[2. DÖNEM5]]-Tablo17[[#This Row],[1. DÖNEM4]]</f>
        <v>#DIV/0!</v>
      </c>
      <c r="P25" s="395">
        <f>AVERAGE(İSAHOCALI!W$5:W$200)</f>
        <v>34.375</v>
      </c>
      <c r="Q25" s="395" t="e">
        <f>AVERAGE(İSAHOCALI!X$5:X$200)</f>
        <v>#DIV/0!</v>
      </c>
      <c r="R25" s="395" t="e">
        <f>Tablo17[[#This Row],[2. DÖNEM6]]-Tablo17[[#This Row],[1. DÖNEM5]]</f>
        <v>#DIV/0!</v>
      </c>
      <c r="S25" s="395">
        <f>AVERAGE(İSAHOCALI!Z$5:Z$200)</f>
        <v>66.111111111111114</v>
      </c>
      <c r="T25" s="244" t="e">
        <f>AVERAGE(İSAHOCALI!AA$5:AA$200)</f>
        <v>#DIV/0!</v>
      </c>
      <c r="U25" s="244" t="e">
        <f>Tablo17[[#This Row],[2. DÖNEM7]]-Tablo17[[#This Row],[1. DÖNEM6]]</f>
        <v>#DIV/0!</v>
      </c>
    </row>
    <row r="26" spans="1:21" ht="20.25" customHeight="1" x14ac:dyDescent="0.25">
      <c r="A26" s="110">
        <v>22</v>
      </c>
      <c r="B26" s="80" t="s">
        <v>294</v>
      </c>
      <c r="C26" s="160" t="s">
        <v>7</v>
      </c>
      <c r="D26" s="244">
        <f>AVERAGE(YENİCE!K5:K200)</f>
        <v>44.210526315789473</v>
      </c>
      <c r="E26" s="244" t="e">
        <f>AVERAGE(YENİCE!L5:L200)</f>
        <v>#DIV/0!</v>
      </c>
      <c r="F26" s="244" t="e">
        <f>Tablo17[[#This Row],[2. DÖNEM]]-Tablo17[[#This Row],[1. DÖNEM]]</f>
        <v>#DIV/0!</v>
      </c>
      <c r="G26" s="244">
        <f>AVERAGE(YENİCE!N5:N200)</f>
        <v>35.263157894736842</v>
      </c>
      <c r="H26" s="244" t="e">
        <f>AVERAGE(YENİCE!O5:O200)</f>
        <v>#DIV/0!</v>
      </c>
      <c r="I26" s="244" t="e">
        <f>Tablo17[[#This Row],[2. DÖNEM3]]-Tablo17[[#This Row],[1. DÖNEM2]]</f>
        <v>#DIV/0!</v>
      </c>
      <c r="J26" s="244">
        <f>AVERAGE(YENİCE!Q5:Q200)</f>
        <v>52.368421052631582</v>
      </c>
      <c r="K26" s="244" t="e">
        <f>AVERAGE(YENİCE!R5:R200)</f>
        <v>#DIV/0!</v>
      </c>
      <c r="L26" s="244" t="e">
        <f>Tablo17[[#This Row],[2. DÖNEM4]]-Tablo17[[#This Row],[1. DÖNEM3]]</f>
        <v>#DIV/0!</v>
      </c>
      <c r="M26" s="244">
        <f>AVERAGE(YENİCE!T5:T200)</f>
        <v>48.421052631578945</v>
      </c>
      <c r="N26" s="244" t="e">
        <f>AVERAGE(YENİCE!U5:U200)</f>
        <v>#DIV/0!</v>
      </c>
      <c r="O26" s="244" t="e">
        <f>Tablo17[[#This Row],[2. DÖNEM5]]-Tablo17[[#This Row],[1. DÖNEM4]]</f>
        <v>#DIV/0!</v>
      </c>
      <c r="P26" s="244">
        <f>AVERAGE(YENİCE!W5:W200)</f>
        <v>42.631578947368418</v>
      </c>
      <c r="Q26" s="244" t="e">
        <f>AVERAGE(YENİCE!X5:X200)</f>
        <v>#DIV/0!</v>
      </c>
      <c r="R26" s="244" t="e">
        <f>Tablo17[[#This Row],[2. DÖNEM6]]-Tablo17[[#This Row],[1. DÖNEM5]]</f>
        <v>#DIV/0!</v>
      </c>
      <c r="S26" s="244">
        <f>AVERAGE(YENİCE!Z5:Z200)</f>
        <v>60.789473684210527</v>
      </c>
      <c r="T26" s="244" t="e">
        <f>AVERAGE(YENİCE!AA5:AA200)</f>
        <v>#DIV/0!</v>
      </c>
      <c r="U26" s="244" t="e">
        <f>Tablo17[[#This Row],[2. DÖNEM7]]-Tablo17[[#This Row],[1. DÖNEM6]]</f>
        <v>#DIV/0!</v>
      </c>
    </row>
    <row r="27" spans="1:21" ht="20.25" customHeight="1" x14ac:dyDescent="0.25">
      <c r="A27" s="392">
        <v>23</v>
      </c>
      <c r="B27" s="393" t="s">
        <v>255</v>
      </c>
      <c r="C27" s="394" t="s">
        <v>7</v>
      </c>
      <c r="D27" s="395">
        <f>AVERAGE(KURANCILI!K5:K19)</f>
        <v>66</v>
      </c>
      <c r="E27" s="395" t="e">
        <f>AVERAGE(KURANCILI!L5:L19)</f>
        <v>#DIV/0!</v>
      </c>
      <c r="F27" s="395" t="e">
        <f>Tablo17[[#This Row],[2. DÖNEM]]-Tablo17[[#This Row],[1. DÖNEM]]</f>
        <v>#DIV/0!</v>
      </c>
      <c r="G27" s="395">
        <f>AVERAGE(KURANCILI!N5:N19)</f>
        <v>59</v>
      </c>
      <c r="H27" s="395" t="e">
        <f>AVERAGE(KURANCILI!O5:O19)</f>
        <v>#DIV/0!</v>
      </c>
      <c r="I27" s="395" t="e">
        <f>Tablo17[[#This Row],[2. DÖNEM3]]-Tablo17[[#This Row],[1. DÖNEM2]]</f>
        <v>#DIV/0!</v>
      </c>
      <c r="J27" s="395">
        <f>AVERAGE(KURANCILI!Q5:Q19)</f>
        <v>72.333333333333329</v>
      </c>
      <c r="K27" s="395" t="e">
        <f>AVERAGE(KURANCILI!R5:R19)</f>
        <v>#DIV/0!</v>
      </c>
      <c r="L27" s="395" t="e">
        <f>Tablo17[[#This Row],[2. DÖNEM4]]-Tablo17[[#This Row],[1. DÖNEM3]]</f>
        <v>#DIV/0!</v>
      </c>
      <c r="M27" s="395">
        <f>AVERAGE(KURANCILI!T5:T19)</f>
        <v>73</v>
      </c>
      <c r="N27" s="395" t="e">
        <f>AVERAGE(KURANCILI!U5:U19)</f>
        <v>#DIV/0!</v>
      </c>
      <c r="O27" s="395" t="e">
        <f>Tablo17[[#This Row],[2. DÖNEM5]]-Tablo17[[#This Row],[1. DÖNEM4]]</f>
        <v>#DIV/0!</v>
      </c>
      <c r="P27" s="395">
        <f>AVERAGE(KURANCILI!W5:W19)</f>
        <v>78.333333333333329</v>
      </c>
      <c r="Q27" s="395" t="e">
        <f>AVERAGE(KURANCILI!X5:X19)</f>
        <v>#DIV/0!</v>
      </c>
      <c r="R27" s="395" t="e">
        <f>Tablo17[[#This Row],[2. DÖNEM6]]-Tablo17[[#This Row],[1. DÖNEM5]]</f>
        <v>#DIV/0!</v>
      </c>
      <c r="S27" s="395">
        <f>AVERAGE(KURANCILI!Z5:Z19)</f>
        <v>90.666666666666671</v>
      </c>
      <c r="T27" s="244" t="e">
        <f>AVERAGE(KURANCILI!AA5:AA19)</f>
        <v>#DIV/0!</v>
      </c>
      <c r="U27" s="244" t="e">
        <f>Tablo17[[#This Row],[2. DÖNEM7]]-Tablo17[[#This Row],[1. DÖNEM6]]</f>
        <v>#DIV/0!</v>
      </c>
    </row>
    <row r="28" spans="1:21" ht="20.25" customHeight="1" x14ac:dyDescent="0.25">
      <c r="A28" s="396">
        <v>24</v>
      </c>
      <c r="B28" s="397" t="s">
        <v>255</v>
      </c>
      <c r="C28" s="398" t="s">
        <v>6</v>
      </c>
      <c r="D28" s="395">
        <f>AVERAGE(KURANCILI!K20:K35)</f>
        <v>57.8125</v>
      </c>
      <c r="E28" s="395" t="e">
        <f>AVERAGE(KURANCILI!L20:L35)</f>
        <v>#DIV/0!</v>
      </c>
      <c r="F28" s="399" t="e">
        <f>Tablo17[[#This Row],[2. DÖNEM]]-Tablo17[[#This Row],[1. DÖNEM]]</f>
        <v>#DIV/0!</v>
      </c>
      <c r="G28" s="395">
        <f>AVERAGE(KURANCILI!N20:N35)</f>
        <v>47.1875</v>
      </c>
      <c r="H28" s="395" t="e">
        <f>AVERAGE(KURANCILI!O20:O35)</f>
        <v>#DIV/0!</v>
      </c>
      <c r="I28" s="399" t="e">
        <f>Tablo17[[#This Row],[2. DÖNEM3]]-Tablo17[[#This Row],[1. DÖNEM2]]</f>
        <v>#DIV/0!</v>
      </c>
      <c r="J28" s="395">
        <f>AVERAGE(KURANCILI!Q20:Q35)</f>
        <v>68.125</v>
      </c>
      <c r="K28" s="395" t="e">
        <f>AVERAGE(KURANCILI!R20:R35)</f>
        <v>#DIV/0!</v>
      </c>
      <c r="L28" s="399" t="e">
        <f>Tablo17[[#This Row],[2. DÖNEM4]]-Tablo17[[#This Row],[1. DÖNEM3]]</f>
        <v>#DIV/0!</v>
      </c>
      <c r="M28" s="395">
        <f>AVERAGE(KURANCILI!T20:T35)</f>
        <v>68.75</v>
      </c>
      <c r="N28" s="395" t="e">
        <f>AVERAGE(KURANCILI!U20:U35)</f>
        <v>#DIV/0!</v>
      </c>
      <c r="O28" s="399" t="e">
        <f>Tablo17[[#This Row],[2. DÖNEM5]]-Tablo17[[#This Row],[1. DÖNEM4]]</f>
        <v>#DIV/0!</v>
      </c>
      <c r="P28" s="395">
        <f>AVERAGE(KURANCILI!W20:W35)</f>
        <v>74.375</v>
      </c>
      <c r="Q28" s="395" t="e">
        <f>AVERAGE(KURANCILI!X20:X35)</f>
        <v>#DIV/0!</v>
      </c>
      <c r="R28" s="399" t="e">
        <f>Tablo17[[#This Row],[2. DÖNEM6]]-Tablo17[[#This Row],[1. DÖNEM5]]</f>
        <v>#DIV/0!</v>
      </c>
      <c r="S28" s="399">
        <f>AVERAGE(KURANCILI!Z20:Z35)</f>
        <v>81.875</v>
      </c>
      <c r="T28" s="245" t="e">
        <f>AVERAGE(KURANCILI!AA20:AA35)</f>
        <v>#DIV/0!</v>
      </c>
      <c r="U28" s="244" t="e">
        <f>Tablo17[[#This Row],[2. DÖNEM7]]-Tablo17[[#This Row],[1. DÖNEM6]]</f>
        <v>#DIV/0!</v>
      </c>
    </row>
    <row r="29" spans="1:21" ht="20.25" customHeight="1" x14ac:dyDescent="0.25">
      <c r="A29" s="400">
        <v>25</v>
      </c>
      <c r="B29" s="401" t="s">
        <v>293</v>
      </c>
      <c r="C29" s="402" t="s">
        <v>7</v>
      </c>
      <c r="D29" s="403">
        <f>AVERAGE(ÖMERHACILI!K$5:K4200)</f>
        <v>57</v>
      </c>
      <c r="E29" s="403" t="e">
        <f>AVERAGE(ÖMERHACILI!L$5:L4200)</f>
        <v>#DIV/0!</v>
      </c>
      <c r="F29" s="403" t="e">
        <f>Tablo17[[#This Row],[2. DÖNEM]]-Tablo17[[#This Row],[1. DÖNEM]]</f>
        <v>#DIV/0!</v>
      </c>
      <c r="G29" s="403">
        <f>AVERAGE(ÖMERHACILI!N$5:N$200)</f>
        <v>37.75</v>
      </c>
      <c r="H29" s="403" t="e">
        <f>AVERAGE(ÖMERHACILI!O$5:O$200)</f>
        <v>#DIV/0!</v>
      </c>
      <c r="I29" s="403" t="e">
        <f>Tablo17[[#This Row],[2. DÖNEM3]]-Tablo17[[#This Row],[1. DÖNEM2]]</f>
        <v>#DIV/0!</v>
      </c>
      <c r="J29" s="403">
        <f>AVERAGE(ÖMERHACILI!Q$5:Q$200)</f>
        <v>59.25</v>
      </c>
      <c r="K29" s="403" t="e">
        <f>AVERAGE(ÖMERHACILI!R$5:R$200)</f>
        <v>#DIV/0!</v>
      </c>
      <c r="L29" s="403" t="e">
        <f>Tablo17[[#This Row],[2. DÖNEM4]]-Tablo17[[#This Row],[1. DÖNEM3]]</f>
        <v>#DIV/0!</v>
      </c>
      <c r="M29" s="403">
        <f>AVERAGE(ÖMERHACILI!T$5:T$200)</f>
        <v>58.5</v>
      </c>
      <c r="N29" s="403" t="e">
        <f>AVERAGE(ÖMERHACILI!U$5:U$200)</f>
        <v>#DIV/0!</v>
      </c>
      <c r="O29" s="403" t="e">
        <f>Tablo17[[#This Row],[2. DÖNEM5]]-Tablo17[[#This Row],[1. DÖNEM4]]</f>
        <v>#DIV/0!</v>
      </c>
      <c r="P29" s="403">
        <f>AVERAGE(ÖMERHACILI!W$5:W$200)</f>
        <v>44.5</v>
      </c>
      <c r="Q29" s="403" t="e">
        <f>AVERAGE(ÖMERHACILI!X$5:X$200)</f>
        <v>#DIV/0!</v>
      </c>
      <c r="R29" s="403" t="e">
        <f>Tablo17[[#This Row],[2. DÖNEM6]]-Tablo17[[#This Row],[1. DÖNEM5]]</f>
        <v>#DIV/0!</v>
      </c>
      <c r="S29" s="403">
        <f>AVERAGE(ÖMERHACILI!Z$5:Z$200)</f>
        <v>80</v>
      </c>
      <c r="T29" s="244" t="e">
        <f>AVERAGE(ÖMERHACILI!AA$5:AA$200)</f>
        <v>#DIV/0!</v>
      </c>
      <c r="U29" s="244" t="e">
        <f>Tablo17[[#This Row],[2. DÖNEM7]]-Tablo17[[#This Row],[1. DÖNEM6]]</f>
        <v>#DIV/0!</v>
      </c>
    </row>
    <row r="30" spans="1:21" ht="20.25" customHeight="1" x14ac:dyDescent="0.25">
      <c r="A30" s="396">
        <v>26</v>
      </c>
      <c r="B30" s="393" t="s">
        <v>271</v>
      </c>
      <c r="C30" s="394" t="s">
        <v>7</v>
      </c>
      <c r="D30" s="395">
        <f>AVERAGE(SAVCILI!K$5:K$200)</f>
        <v>73.571428571428569</v>
      </c>
      <c r="E30" s="395" t="e">
        <f>AVERAGE(SAVCILI!L$5:L$200)</f>
        <v>#DIV/0!</v>
      </c>
      <c r="F30" s="395" t="e">
        <f>Tablo17[[#This Row],[2. DÖNEM]]-Tablo17[[#This Row],[1. DÖNEM]]</f>
        <v>#DIV/0!</v>
      </c>
      <c r="G30" s="395">
        <f>AVERAGE(SAVCILI!N5:N17)</f>
        <v>50.769230769230766</v>
      </c>
      <c r="H30" s="395" t="e">
        <f>AVERAGE(SAVCILI!O5:O17)</f>
        <v>#DIV/0!</v>
      </c>
      <c r="I30" s="395" t="e">
        <f>Tablo17[[#This Row],[2. DÖNEM3]]-Tablo17[[#This Row],[1. DÖNEM2]]</f>
        <v>#DIV/0!</v>
      </c>
      <c r="J30" s="395">
        <f>AVERAGE(SAVCILI!Q5:Q17)</f>
        <v>79.615384615384613</v>
      </c>
      <c r="K30" s="395" t="e">
        <f>AVERAGE(SAVCILI!R5:R17)</f>
        <v>#DIV/0!</v>
      </c>
      <c r="L30" s="395" t="e">
        <f>Tablo17[[#This Row],[2. DÖNEM4]]-Tablo17[[#This Row],[1. DÖNEM3]]</f>
        <v>#DIV/0!</v>
      </c>
      <c r="M30" s="395">
        <f>AVERAGE(SAVCILI!T5:T17)</f>
        <v>81.92307692307692</v>
      </c>
      <c r="N30" s="395" t="e">
        <f>AVERAGE(SAVCILI!U5:U17)</f>
        <v>#DIV/0!</v>
      </c>
      <c r="O30" s="395" t="e">
        <f>Tablo17[[#This Row],[2. DÖNEM5]]-Tablo17[[#This Row],[1. DÖNEM4]]</f>
        <v>#DIV/0!</v>
      </c>
      <c r="P30" s="395">
        <f>AVERAGE(SAVCILI!W5:W17)</f>
        <v>76.92307692307692</v>
      </c>
      <c r="Q30" s="395" t="e">
        <f>AVERAGE(SAVCILI!X5:X17)</f>
        <v>#DIV/0!</v>
      </c>
      <c r="R30" s="395" t="e">
        <f>Tablo17[[#This Row],[2. DÖNEM6]]-Tablo17[[#This Row],[1. DÖNEM5]]</f>
        <v>#DIV/0!</v>
      </c>
      <c r="S30" s="395">
        <f>AVERAGE(SAVCILI!Z5:Z17)</f>
        <v>92.692307692307693</v>
      </c>
      <c r="T30" s="244" t="e">
        <f>AVERAGE(SAVCILI!AA5:AA17)</f>
        <v>#DIV/0!</v>
      </c>
      <c r="U30" s="244" t="e">
        <f>Tablo17[[#This Row],[2. DÖNEM7]]-Tablo17[[#This Row],[1. DÖNEM6]]</f>
        <v>#DIV/0!</v>
      </c>
    </row>
    <row r="31" spans="1:21" ht="20.25" customHeight="1" x14ac:dyDescent="0.25">
      <c r="A31" s="407">
        <v>27</v>
      </c>
      <c r="B31" s="408" t="s">
        <v>298</v>
      </c>
      <c r="C31" s="409"/>
      <c r="D31" s="410">
        <f>AVERAGE(ÇAĞIRKAN!K$5:K$200,DEMİRLİ!K$5:K$200,HAMİT!K$5:K$200,İSAHOCALI!K$5:K$200,ATATÜRK!K$5:K$200,MELİKŞAH!K$5:K$200,KAMAN!K$5:K$200,YENİHAYAT!K$5:K$200,YENİCE!K$5:K$200,KURANCILI!K$5:K$200,ÖMERHACILI!K$5:K$200,SAVCILI!K$5:K$200,CEVİZKENT!K5)</f>
        <v>62.897489539748953</v>
      </c>
      <c r="E31" s="410" t="e">
        <f>AVERAGE(ÇAĞIRKAN!L$5:L$200,DEMİRLİ!L$5:L$200,HAMİT!L$5:L$200,İSAHOCALI!L$5:L$200,ATATÜRK!L$5:L$200,MELİKŞAH!L$5:L$200,KAMAN!L$5:L$200,YENİHAYAT!L$5:L$200,YENİCE!L$5:L$200,KURANCILI!L$5:L$200,ÖMERHACILI!L$5:L$200,SAVCILI!L$5:L$200,CEVİZKENT!L5)</f>
        <v>#DIV/0!</v>
      </c>
      <c r="F31" s="410" t="e">
        <f>Tablo17[[#This Row],[2. DÖNEM]]-Tablo17[[#This Row],[1. DÖNEM]]</f>
        <v>#DIV/0!</v>
      </c>
      <c r="G31" s="410">
        <f>AVERAGE(ÇAĞIRKAN!N$5:N$200,DEMİRLİ!N$5:N$200,HAMİT!N$5:N$200,İSAHOCALI!N$5:N$200,ATATÜRK!N$5:N$200,MELİKŞAH!N$5:N$200,KAMAN!N$5:N$200,YENİHAYAT!N$5:N$200,YENİCE!N$5:N$200,KURANCILI!N$5:N$200,ÖMERHACILI!N$5:N$200,SAVCILI!N$5:N$200,CEVİZKENT!N5)</f>
        <v>48.65062761506276</v>
      </c>
      <c r="H31" s="410" t="e">
        <f>AVERAGE(ÇAĞIRKAN!O$5:O$200,DEMİRLİ!O$5:O$200,HAMİT!O$5:O$200,İSAHOCALI!O$5:O$200,ATATÜRK!O$5:O$200,MELİKŞAH!O$5:O$200,KAMAN!O$5:O$200,YENİHAYAT!O$5:O$200,YENİCE!O$5:O$200,KURANCILI!O$5:O$200,ÖMERHACILI!O$5:O$200,SAVCILI!O$5:O$200,CEVİZKENT!O5)</f>
        <v>#DIV/0!</v>
      </c>
      <c r="I31" s="410" t="e">
        <f>Tablo17[[#This Row],[2. DÖNEM3]]-Tablo17[[#This Row],[1. DÖNEM2]]</f>
        <v>#DIV/0!</v>
      </c>
      <c r="J31" s="410">
        <f>AVERAGE(ÇAĞIRKAN!Q$5:Q$200,DEMİRLİ!Q$5:Q$200,HAMİT!Q$5:Q$200,İSAHOCALI!Q$5:Q$200,ATATÜRK!Q$5:Q$200,MELİKŞAH!Q$5:Q$200,KAMAN!Q$5:Q$200,YENİHAYAT!Q$5:Q$200,YENİCE!Q$5:Q$200,KURANCILI!Q$5:Q$200,ÖMERHACILI!Q$5:Q$200,SAVCILI!Q$5:Q$200,CEVİZKENT!Q5)</f>
        <v>64.623430962343093</v>
      </c>
      <c r="K31" s="410" t="e">
        <f>AVERAGE(ÇAĞIRKAN!R$5:R$200,DEMİRLİ!R$5:R$200,HAMİT!R$5:R$200,İSAHOCALI!R$5:R$200,ATATÜRK!R$5:R$200,MELİKŞAH!R$5:R$200,KAMAN!R$5:R$200,YENİHAYAT!R$5:R$200,YENİCE!R$5:R$200,KURANCILI!R$5:R$200,ÖMERHACILI!R$5:R$200,SAVCILI!R$5:R$200,CEVİZKENT!R5)</f>
        <v>#DIV/0!</v>
      </c>
      <c r="L31" s="410" t="e">
        <f>Tablo17[[#This Row],[2. DÖNEM4]]-Tablo17[[#This Row],[1. DÖNEM3]]</f>
        <v>#DIV/0!</v>
      </c>
      <c r="M31" s="410">
        <f>AVERAGE(ÇAĞIRKAN!T$5:T$200,DEMİRLİ!T$5:T$200,HAMİT!T$5:T$200,İSAHOCALI!T$5:T$200,ATATÜRK!T$5:T$200,MELİKŞAH!T$5:T$200,KAMAN!T$5:T$200,YENİHAYAT!T$5:T$200,YENİCE!T$5:T$200,KURANCILI!T$5:T$200,ÖMERHACILI!T$5:T$200,SAVCILI!T$5:T$200,CEVİZKENT!T5)</f>
        <v>64.225941422594147</v>
      </c>
      <c r="N31" s="410" t="e">
        <f>AVERAGE(ÇAĞIRKAN!U$5:U$200,DEMİRLİ!U$5:U$200,HAMİT!U$5:U$200,İSAHOCALI!U$5:U$200,ATATÜRK!U$5:U$200,MELİKŞAH!U$5:U$200,KAMAN!U$5:U$200,YENİHAYAT!U$5:U$200,YENİCE!U$5:U$200,KURANCILI!U$5:U$200,ÖMERHACILI!U$5:U$200,SAVCILI!U$5:U$200,CEVİZKENT!U5)</f>
        <v>#DIV/0!</v>
      </c>
      <c r="O31" s="410" t="e">
        <f>Tablo17[[#This Row],[2. DÖNEM5]]-Tablo17[[#This Row],[1. DÖNEM4]]</f>
        <v>#DIV/0!</v>
      </c>
      <c r="P31" s="410">
        <f>AVERAGE(ÇAĞIRKAN!W$5:W$200,DEMİRLİ!W$5:W$200,HAMİT!W$5:W$200,İSAHOCALI!W$5:W$200,ATATÜRK!W$5:W$200,MELİKŞAH!W$5:W$200,KAMAN!W$5:W$200,YENİHAYAT!W$5:W$200,YENİCE!W$5:W$200,KURANCILI!W$5:W$200,ÖMERHACILI!W$5:W$200,SAVCILI!W$5:W$200,CEVİZKENT!W5)</f>
        <v>59.787234042553195</v>
      </c>
      <c r="Q31" s="410" t="e">
        <f>AVERAGE(ÇAĞIRKAN!X$5:X$200,DEMİRLİ!X$5:X$200,HAMİT!X$5:X$200,İSAHOCALI!X$5:X$200,ATATÜRK!X$5:X$200,MELİKŞAH!X$5:X$200,KAMAN!X$5:X$200,YENİHAYAT!X$5:X$200,YENİCE!X$5:X$200,KURANCILI!X$5:X$200,ÖMERHACILI!X$5:X$200,SAVCILI!X$5:X$200,CEVİZKENT!X5)</f>
        <v>#DIV/0!</v>
      </c>
      <c r="R31" s="410" t="e">
        <f>Tablo17[[#This Row],[2. DÖNEM6]]-Tablo17[[#This Row],[1. DÖNEM5]]</f>
        <v>#DIV/0!</v>
      </c>
      <c r="S31" s="410">
        <f>AVERAGE(ÇAĞIRKAN!Z$5:Z$200,DEMİRLİ!Z$5:Z$200,HAMİT!Z$5:Z$200,İSAHOCALI!Z$5:Z$200,ATATÜRK!Z$5:Z$200,MELİKŞAH!Z$5:Z$200,KAMAN!Z$5:Z$200,YENİHAYAT!Z$5:Z$200,YENİCE!Z$5:Z$200,KURANCILI!Z$5:Z$200,ÖMERHACILI!Z$5:Z$200,SAVCILI!Z$5:Z$200,CEVİZKENT!Z5)</f>
        <v>79.320083682008374</v>
      </c>
      <c r="T31" s="246" t="e">
        <f>AVERAGE(ÇAĞIRKAN!AA$5:AA$200,DEMİRLİ!AA$5:AA$200,HAMİT!AA$5:AA$200,İSAHOCALI!AA$5:AA$200,ATATÜRK!AA$5:AA$200,MELİKŞAH!AA$5:AA$200,KAMAN!AA$5:AA$200,YENİHAYAT!AA$5:AA$200,YENİCE!AA$5:AA$200,KURANCILI!AA$5:AA$200,ÖMERHACILI!AA$5:AA$200,SAVCILI!AA$5:AA$200,CEVİZKENT!AA5)</f>
        <v>#DIV/0!</v>
      </c>
      <c r="U31" s="246" t="e">
        <f>Tablo17[[#This Row],[2. DÖNEM7]]-Tablo17[[#This Row],[1. DÖNEM6]]</f>
        <v>#DIV/0!</v>
      </c>
    </row>
  </sheetData>
  <mergeCells count="7">
    <mergeCell ref="P3:R3"/>
    <mergeCell ref="S3:U3"/>
    <mergeCell ref="A1:U1"/>
    <mergeCell ref="D3:F3"/>
    <mergeCell ref="G3:I3"/>
    <mergeCell ref="J3:L3"/>
    <mergeCell ref="M3:O3"/>
  </mergeCells>
  <pageMargins left="0.62992125984251968" right="0.23622047244094491" top="0.55118110236220474" bottom="0.55118110236220474" header="0.31496062992125984" footer="0.31496062992125984"/>
  <pageSetup paperSize="9" scale="91" fitToWidth="0" orientation="landscape" r:id="rId1"/>
  <drawing r:id="rId2"/>
  <tableParts count="1">
    <tablePart r:id="rId3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T19"/>
  <sheetViews>
    <sheetView zoomScaleNormal="100" workbookViewId="0">
      <pane ySplit="1" topLeftCell="A2" activePane="bottomLeft" state="frozen"/>
      <selection pane="bottomLeft" sqref="A1:F1"/>
    </sheetView>
  </sheetViews>
  <sheetFormatPr defaultRowHeight="15" x14ac:dyDescent="0.25"/>
  <cols>
    <col min="2" max="2" width="35.85546875" bestFit="1" customWidth="1"/>
    <col min="3" max="3" width="14.28515625" style="25" customWidth="1"/>
    <col min="4" max="5" width="10" style="25" hidden="1" customWidth="1"/>
    <col min="6" max="6" width="14.28515625" style="25" customWidth="1"/>
    <col min="7" max="7" width="10" style="25" hidden="1" customWidth="1"/>
    <col min="8" max="8" width="3.7109375" style="25" hidden="1" customWidth="1"/>
    <col min="9" max="9" width="14.28515625" style="25" customWidth="1"/>
    <col min="10" max="11" width="10" style="25" hidden="1" customWidth="1"/>
    <col min="12" max="12" width="14.28515625" style="25" customWidth="1"/>
    <col min="13" max="14" width="10" style="25" hidden="1" customWidth="1"/>
    <col min="15" max="15" width="14.28515625" style="25" customWidth="1"/>
    <col min="16" max="17" width="10" style="25" hidden="1" customWidth="1"/>
    <col min="18" max="18" width="14.28515625" style="25" customWidth="1"/>
    <col min="19" max="20" width="10" style="25" hidden="1" customWidth="1"/>
  </cols>
  <sheetData>
    <row r="1" spans="1:20" ht="75" hidden="1" customHeight="1" x14ac:dyDescent="0.25">
      <c r="A1" s="324" t="s">
        <v>289</v>
      </c>
      <c r="B1" s="324"/>
      <c r="C1" s="324"/>
      <c r="D1" s="324"/>
      <c r="E1" s="324"/>
      <c r="F1" s="325"/>
    </row>
    <row r="2" spans="1:20" ht="53.25" customHeight="1" x14ac:dyDescent="0.25">
      <c r="A2" s="316" t="s">
        <v>852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</row>
    <row r="3" spans="1:20" ht="18" customHeight="1" thickBot="1" x14ac:dyDescent="0.3">
      <c r="A3" s="73"/>
      <c r="B3" s="73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</row>
    <row r="4" spans="1:20" ht="18" customHeight="1" x14ac:dyDescent="0.25">
      <c r="A4" s="73"/>
      <c r="B4" s="73"/>
      <c r="C4" s="318" t="s">
        <v>2</v>
      </c>
      <c r="D4" s="319"/>
      <c r="E4" s="320"/>
      <c r="F4" s="318" t="s">
        <v>3</v>
      </c>
      <c r="G4" s="319"/>
      <c r="H4" s="320"/>
      <c r="I4" s="318" t="s">
        <v>311</v>
      </c>
      <c r="J4" s="319"/>
      <c r="K4" s="320"/>
      <c r="L4" s="318" t="s">
        <v>312</v>
      </c>
      <c r="M4" s="319"/>
      <c r="N4" s="320"/>
      <c r="O4" s="318" t="s">
        <v>4</v>
      </c>
      <c r="P4" s="319"/>
      <c r="Q4" s="320"/>
      <c r="R4" s="321" t="s">
        <v>19</v>
      </c>
      <c r="S4" s="322"/>
      <c r="T4" s="323"/>
    </row>
    <row r="5" spans="1:20" ht="20.25" customHeight="1" x14ac:dyDescent="0.25">
      <c r="A5" s="85" t="s">
        <v>5</v>
      </c>
      <c r="B5" s="146" t="s">
        <v>297</v>
      </c>
      <c r="C5" s="149" t="s">
        <v>300</v>
      </c>
      <c r="D5" s="79" t="s">
        <v>299</v>
      </c>
      <c r="E5" s="150" t="s">
        <v>339</v>
      </c>
      <c r="F5" s="149" t="s">
        <v>301</v>
      </c>
      <c r="G5" s="79" t="s">
        <v>302</v>
      </c>
      <c r="H5" s="150" t="s">
        <v>340</v>
      </c>
      <c r="I5" s="149" t="s">
        <v>303</v>
      </c>
      <c r="J5" s="79" t="s">
        <v>304</v>
      </c>
      <c r="K5" s="150" t="s">
        <v>341</v>
      </c>
      <c r="L5" s="149" t="s">
        <v>305</v>
      </c>
      <c r="M5" s="79" t="s">
        <v>306</v>
      </c>
      <c r="N5" s="150" t="s">
        <v>342</v>
      </c>
      <c r="O5" s="149" t="s">
        <v>307</v>
      </c>
      <c r="P5" s="79" t="s">
        <v>308</v>
      </c>
      <c r="Q5" s="150" t="s">
        <v>343</v>
      </c>
      <c r="R5" s="149" t="s">
        <v>309</v>
      </c>
      <c r="S5" s="79" t="s">
        <v>310</v>
      </c>
      <c r="T5" s="158" t="s">
        <v>344</v>
      </c>
    </row>
    <row r="6" spans="1:20" ht="20.25" customHeight="1" x14ac:dyDescent="0.25">
      <c r="A6" s="86">
        <v>1</v>
      </c>
      <c r="B6" s="147" t="s">
        <v>65</v>
      </c>
      <c r="C6" s="151">
        <f>AVERAGE(ATATÜRK!K$5:K$200)</f>
        <v>51.545454545454547</v>
      </c>
      <c r="D6" s="81" t="e">
        <f>AVERAGE(ATATÜRK!L$5:L$200)</f>
        <v>#DIV/0!</v>
      </c>
      <c r="E6" s="152" t="e">
        <f>Tablo1[[#This Row],[2. DÖNEM]]-Tablo1[[#This Row],[1. DÖNEM]]</f>
        <v>#DIV/0!</v>
      </c>
      <c r="F6" s="151">
        <f>AVERAGE(ATATÜRK!N$5:N$200)</f>
        <v>38.727272727272727</v>
      </c>
      <c r="G6" s="81" t="e">
        <f>AVERAGE(ATATÜRK!O$5:O$200)</f>
        <v>#DIV/0!</v>
      </c>
      <c r="H6" s="152" t="e">
        <f>Tablo1[[#This Row],[2. DÖNEM3]]-Tablo1[[#This Row],[1. DÖNEM2]]</f>
        <v>#DIV/0!</v>
      </c>
      <c r="I6" s="151">
        <f>AVERAGE(ATATÜRK!Q$5:Q$200)</f>
        <v>54.363636363636367</v>
      </c>
      <c r="J6" s="81" t="e">
        <f>AVERAGE(ATATÜRK!R$5:R$200)</f>
        <v>#DIV/0!</v>
      </c>
      <c r="K6" s="152" t="e">
        <f>Tablo1[[#This Row],[2. DÖNEM4]]-Tablo1[[#This Row],[1. DÖNEM3]]</f>
        <v>#DIV/0!</v>
      </c>
      <c r="L6" s="151">
        <f>AVERAGE(ATATÜRK!T$5:T$200)</f>
        <v>47.81818181818182</v>
      </c>
      <c r="M6" s="81" t="e">
        <f>AVERAGE(ATATÜRK!U$5:U$200)</f>
        <v>#DIV/0!</v>
      </c>
      <c r="N6" s="152" t="e">
        <f>Tablo1[[#This Row],[2. DÖNEM5]]-Tablo1[[#This Row],[1. DÖNEM4]]</f>
        <v>#DIV/0!</v>
      </c>
      <c r="O6" s="151">
        <f>AVERAGE(ATATÜRK!W$5:W$200)</f>
        <v>41.111111111111114</v>
      </c>
      <c r="P6" s="81" t="e">
        <f>AVERAGE(ATATÜRK!X$5:X$200)</f>
        <v>#DIV/0!</v>
      </c>
      <c r="Q6" s="152" t="e">
        <f>Tablo1[[#This Row],[2. DÖNEM6]]-Tablo1[[#This Row],[1. DÖNEM5]]</f>
        <v>#DIV/0!</v>
      </c>
      <c r="R6" s="159">
        <f>AVERAGE(ATATÜRK!Z$5:Z$200)</f>
        <v>66.818181818181813</v>
      </c>
      <c r="S6" s="82" t="e">
        <f>AVERAGE(ATATÜRK!AA$5:AA$200)</f>
        <v>#DIV/0!</v>
      </c>
      <c r="T6" s="152" t="e">
        <f>Tablo1[[#This Row],[2. DÖNEM7]]-Tablo1[[#This Row],[1. DÖNEM6]]</f>
        <v>#DIV/0!</v>
      </c>
    </row>
    <row r="7" spans="1:20" ht="20.25" customHeight="1" x14ac:dyDescent="0.25">
      <c r="A7" s="87">
        <v>2</v>
      </c>
      <c r="B7" s="147" t="s">
        <v>124</v>
      </c>
      <c r="C7" s="151">
        <f>AVERAGE(MELİKŞAH!K$5:K$200)</f>
        <v>66.23456790123457</v>
      </c>
      <c r="D7" s="81" t="e">
        <f>AVERAGE(MELİKŞAH!L$5:L$200)</f>
        <v>#DIV/0!</v>
      </c>
      <c r="E7" s="152" t="e">
        <f>Tablo1[[#This Row],[2. DÖNEM]]-Tablo1[[#This Row],[1. DÖNEM]]</f>
        <v>#DIV/0!</v>
      </c>
      <c r="F7" s="151">
        <f>AVERAGE(MELİKŞAH!N$5:N$200)</f>
        <v>53.827160493827158</v>
      </c>
      <c r="G7" s="81" t="e">
        <f>AVERAGE(MELİKŞAH!O$5:O$200)</f>
        <v>#DIV/0!</v>
      </c>
      <c r="H7" s="152" t="e">
        <f>Tablo1[[#This Row],[2. DÖNEM3]]-Tablo1[[#This Row],[1. DÖNEM2]]</f>
        <v>#DIV/0!</v>
      </c>
      <c r="I7" s="151">
        <f>AVERAGE(MELİKŞAH!Q$5:Q$200)</f>
        <v>63.888888888888886</v>
      </c>
      <c r="J7" s="81" t="e">
        <f>AVERAGE(MELİKŞAH!R$5:R$200)</f>
        <v>#DIV/0!</v>
      </c>
      <c r="K7" s="152" t="e">
        <f>Tablo1[[#This Row],[2. DÖNEM4]]-Tablo1[[#This Row],[1. DÖNEM3]]</f>
        <v>#DIV/0!</v>
      </c>
      <c r="L7" s="151">
        <f>AVERAGE(MELİKŞAH!T$5:T$200)</f>
        <v>66.358024691358025</v>
      </c>
      <c r="M7" s="81" t="e">
        <f>AVERAGE(MELİKŞAH!U$5:U$200)</f>
        <v>#DIV/0!</v>
      </c>
      <c r="N7" s="152" t="e">
        <f>Tablo1[[#This Row],[2. DÖNEM5]]-Tablo1[[#This Row],[1. DÖNEM4]]</f>
        <v>#DIV/0!</v>
      </c>
      <c r="O7" s="151">
        <f>AVERAGE(MELİKŞAH!W$5:W$200)</f>
        <v>57.777777777777779</v>
      </c>
      <c r="P7" s="82" t="e">
        <f>AVERAGE(MELİKŞAH!X$5:X$200)</f>
        <v>#DIV/0!</v>
      </c>
      <c r="Q7" s="152" t="e">
        <f>Tablo1[[#This Row],[2. DÖNEM6]]-Tablo1[[#This Row],[1. DÖNEM5]]</f>
        <v>#DIV/0!</v>
      </c>
      <c r="R7" s="159">
        <f>AVERAGE(MELİKŞAH!Z$5:Z$200)</f>
        <v>78.209876543209873</v>
      </c>
      <c r="S7" s="82" t="e">
        <f>AVERAGE(MELİKŞAH!AA$5:AA$200)</f>
        <v>#DIV/0!</v>
      </c>
      <c r="T7" s="152" t="e">
        <f>Tablo1[[#This Row],[2. DÖNEM7]]-Tablo1[[#This Row],[1. DÖNEM6]]</f>
        <v>#DIV/0!</v>
      </c>
    </row>
    <row r="8" spans="1:20" ht="20.25" customHeight="1" x14ac:dyDescent="0.25">
      <c r="A8" s="86">
        <v>3</v>
      </c>
      <c r="B8" s="147" t="s">
        <v>160</v>
      </c>
      <c r="C8" s="151">
        <f>AVERAGE(KAMAN!K$5:K$200)</f>
        <v>68.111111111111114</v>
      </c>
      <c r="D8" s="81" t="e">
        <f>AVERAGE(KAMAN!L$5:L$200)</f>
        <v>#DIV/0!</v>
      </c>
      <c r="E8" s="152" t="e">
        <f>Tablo1[[#This Row],[2. DÖNEM]]-Tablo1[[#This Row],[1. DÖNEM]]</f>
        <v>#DIV/0!</v>
      </c>
      <c r="F8" s="151">
        <f>AVERAGE(KAMAN!N$5:N$200)</f>
        <v>55.592592592592595</v>
      </c>
      <c r="G8" s="81" t="e">
        <f>AVERAGE(KAMAN!O$5:O$200)</f>
        <v>#DIV/0!</v>
      </c>
      <c r="H8" s="152" t="e">
        <f>Tablo1[[#This Row],[2. DÖNEM3]]-Tablo1[[#This Row],[1. DÖNEM2]]</f>
        <v>#DIV/0!</v>
      </c>
      <c r="I8" s="151">
        <f>AVERAGE(KAMAN!Q$5:Q$200)</f>
        <v>68.037037037037038</v>
      </c>
      <c r="J8" s="81" t="e">
        <f>AVERAGE(KAMAN!R$5:R$200)</f>
        <v>#DIV/0!</v>
      </c>
      <c r="K8" s="152" t="e">
        <f>Tablo1[[#This Row],[2. DÖNEM4]]-Tablo1[[#This Row],[1. DÖNEM3]]</f>
        <v>#DIV/0!</v>
      </c>
      <c r="L8" s="151">
        <f>AVERAGE(KAMAN!T$5:T$200)</f>
        <v>66.81481481481481</v>
      </c>
      <c r="M8" s="81" t="e">
        <f>AVERAGE(KAMAN!U$5:U$200)</f>
        <v>#DIV/0!</v>
      </c>
      <c r="N8" s="152" t="e">
        <f>Tablo1[[#This Row],[2. DÖNEM5]]-Tablo1[[#This Row],[1. DÖNEM4]]</f>
        <v>#DIV/0!</v>
      </c>
      <c r="O8" s="151">
        <f>AVERAGE(KAMAN!W$5:W$200)</f>
        <v>65.416666666666671</v>
      </c>
      <c r="P8" s="82" t="e">
        <f>AVERAGE(KAMAN!X$5:X$200)</f>
        <v>#DIV/0!</v>
      </c>
      <c r="Q8" s="152" t="e">
        <f>Tablo1[[#This Row],[2. DÖNEM6]]-Tablo1[[#This Row],[1. DÖNEM5]]</f>
        <v>#DIV/0!</v>
      </c>
      <c r="R8" s="159">
        <f>AVERAGE(KAMAN!Z$5:Z$200)</f>
        <v>82.111111111111114</v>
      </c>
      <c r="S8" s="82" t="e">
        <f>AVERAGE(KAMAN!AA$5:AA$200)</f>
        <v>#DIV/0!</v>
      </c>
      <c r="T8" s="152" t="e">
        <f>Tablo1[[#This Row],[2. DÖNEM7]]-Tablo1[[#This Row],[1. DÖNEM6]]</f>
        <v>#DIV/0!</v>
      </c>
    </row>
    <row r="9" spans="1:20" ht="20.25" customHeight="1" x14ac:dyDescent="0.25">
      <c r="A9" s="87">
        <v>4</v>
      </c>
      <c r="B9" s="147" t="s">
        <v>226</v>
      </c>
      <c r="C9" s="151">
        <f>AVERAGE(YENİHAYAT!K$5:K$200)</f>
        <v>65.389610389610397</v>
      </c>
      <c r="D9" s="81" t="e">
        <f>AVERAGE(YENİHAYAT!L$5:L$200)</f>
        <v>#DIV/0!</v>
      </c>
      <c r="E9" s="152" t="e">
        <f>Tablo1[[#This Row],[2. DÖNEM]]-Tablo1[[#This Row],[1. DÖNEM]]</f>
        <v>#DIV/0!</v>
      </c>
      <c r="F9" s="151">
        <f>AVERAGE(YENİHAYAT!N$5:N$200)</f>
        <v>46.558441558441558</v>
      </c>
      <c r="G9" s="81" t="e">
        <f>AVERAGE(YENİHAYAT!O$5:O$200)</f>
        <v>#DIV/0!</v>
      </c>
      <c r="H9" s="152" t="e">
        <f>Tablo1[[#This Row],[2. DÖNEM3]]-Tablo1[[#This Row],[1. DÖNEM2]]</f>
        <v>#DIV/0!</v>
      </c>
      <c r="I9" s="151">
        <f>AVERAGE(YENİHAYAT!Q$5:Q$200)</f>
        <v>68.961038961038966</v>
      </c>
      <c r="J9" s="81" t="e">
        <f>AVERAGE(YENİHAYAT!R$5:R$200)</f>
        <v>#DIV/0!</v>
      </c>
      <c r="K9" s="152" t="e">
        <f>Tablo1[[#This Row],[2. DÖNEM4]]-Tablo1[[#This Row],[1. DÖNEM3]]</f>
        <v>#DIV/0!</v>
      </c>
      <c r="L9" s="151">
        <f>AVERAGE(YENİHAYAT!T$5:T$200)</f>
        <v>68.051948051948045</v>
      </c>
      <c r="M9" s="81" t="e">
        <f>AVERAGE(YENİHAYAT!U$5:U$200)</f>
        <v>#DIV/0!</v>
      </c>
      <c r="N9" s="152" t="e">
        <f>Tablo1[[#This Row],[2. DÖNEM5]]-Tablo1[[#This Row],[1. DÖNEM4]]</f>
        <v>#DIV/0!</v>
      </c>
      <c r="O9" s="151">
        <f>AVERAGE(YENİHAYAT!W$5:W$200)</f>
        <v>63.486842105263158</v>
      </c>
      <c r="P9" s="82" t="e">
        <f>AVERAGE(YENİHAYAT!X$5:X$200)</f>
        <v>#DIV/0!</v>
      </c>
      <c r="Q9" s="152" t="e">
        <f>Tablo1[[#This Row],[2. DÖNEM6]]-Tablo1[[#This Row],[1. DÖNEM5]]</f>
        <v>#DIV/0!</v>
      </c>
      <c r="R9" s="159">
        <f>AVERAGE(YENİHAYAT!Z$5:Z$200)</f>
        <v>85</v>
      </c>
      <c r="S9" s="82" t="e">
        <f>AVERAGE(YENİHAYAT!AA$5:AA$200)</f>
        <v>#DIV/0!</v>
      </c>
      <c r="T9" s="152" t="e">
        <f>Tablo1[[#This Row],[2. DÖNEM7]]-Tablo1[[#This Row],[1. DÖNEM6]]</f>
        <v>#DIV/0!</v>
      </c>
    </row>
    <row r="10" spans="1:20" ht="20.25" customHeight="1" x14ac:dyDescent="0.25">
      <c r="A10" s="86">
        <v>5</v>
      </c>
      <c r="B10" s="147" t="s">
        <v>296</v>
      </c>
      <c r="C10" s="151">
        <f>AVERAGE(ÇAĞIRKAN!K$5:K$200)</f>
        <v>61</v>
      </c>
      <c r="D10" s="81" t="e">
        <f>AVERAGE(ÇAĞIRKAN!L$5:L$200)</f>
        <v>#DIV/0!</v>
      </c>
      <c r="E10" s="152" t="e">
        <f>Tablo1[[#This Row],[2. DÖNEM]]-Tablo1[[#This Row],[1. DÖNEM]]</f>
        <v>#DIV/0!</v>
      </c>
      <c r="F10" s="151">
        <f>AVERAGE(ÇAĞIRKAN!N$5:N$200)</f>
        <v>44.5</v>
      </c>
      <c r="G10" s="81" t="e">
        <f>AVERAGE(ÇAĞIRKAN!O$5:O$200)</f>
        <v>#DIV/0!</v>
      </c>
      <c r="H10" s="152" t="e">
        <f>Tablo1[[#This Row],[2. DÖNEM3]]-Tablo1[[#This Row],[1. DÖNEM2]]</f>
        <v>#DIV/0!</v>
      </c>
      <c r="I10" s="151">
        <f>AVERAGE(ÇAĞIRKAN!Q$5:Q$200)</f>
        <v>59.5</v>
      </c>
      <c r="J10" s="81" t="e">
        <f>AVERAGE(ÇAĞIRKAN!R$5:R$200)</f>
        <v>#DIV/0!</v>
      </c>
      <c r="K10" s="152" t="e">
        <f>Tablo1[[#This Row],[2. DÖNEM4]]-Tablo1[[#This Row],[1. DÖNEM3]]</f>
        <v>#DIV/0!</v>
      </c>
      <c r="L10" s="151">
        <f>AVERAGE(ÇAĞIRKAN!T$5:T$200)</f>
        <v>72.5</v>
      </c>
      <c r="M10" s="81" t="e">
        <f>AVERAGE(ÇAĞIRKAN!U$5:U$200)</f>
        <v>#DIV/0!</v>
      </c>
      <c r="N10" s="152" t="e">
        <f>Tablo1[[#This Row],[2. DÖNEM5]]-Tablo1[[#This Row],[1. DÖNEM4]]</f>
        <v>#DIV/0!</v>
      </c>
      <c r="O10" s="151">
        <f>AVERAGE(ÇAĞIRKAN!W$5:W$200)</f>
        <v>67</v>
      </c>
      <c r="P10" s="82" t="e">
        <f>AVERAGE(ÇAĞIRKAN!X$5:X$200)</f>
        <v>#DIV/0!</v>
      </c>
      <c r="Q10" s="152" t="e">
        <f>Tablo1[[#This Row],[2. DÖNEM6]]-Tablo1[[#This Row],[1. DÖNEM5]]</f>
        <v>#DIV/0!</v>
      </c>
      <c r="R10" s="159">
        <f>AVERAGE(ÇAĞIRKAN!Z$5:Z$200)</f>
        <v>83.5</v>
      </c>
      <c r="S10" s="82" t="e">
        <f>AVERAGE(ÇAĞIRKAN!AA$5:AA$200)</f>
        <v>#DIV/0!</v>
      </c>
      <c r="T10" s="152" t="e">
        <f>Tablo1[[#This Row],[2. DÖNEM7]]-Tablo1[[#This Row],[1. DÖNEM6]]</f>
        <v>#DIV/0!</v>
      </c>
    </row>
    <row r="11" spans="1:20" ht="20.25" customHeight="1" x14ac:dyDescent="0.25">
      <c r="A11" s="87">
        <v>6</v>
      </c>
      <c r="B11" s="147" t="s">
        <v>37</v>
      </c>
      <c r="C11" s="151">
        <f>AVERAGE(DEMİRLİ!K$5:K$200)</f>
        <v>55.357142857142854</v>
      </c>
      <c r="D11" s="81" t="e">
        <f>AVERAGE(DEMİRLİ!L$5:L$200)</f>
        <v>#DIV/0!</v>
      </c>
      <c r="E11" s="152" t="e">
        <f>Tablo1[[#This Row],[2. DÖNEM]]-Tablo1[[#This Row],[1. DÖNEM]]</f>
        <v>#DIV/0!</v>
      </c>
      <c r="F11" s="151">
        <f>AVERAGE(DEMİRLİ!N$5:N$200)</f>
        <v>47.5</v>
      </c>
      <c r="G11" s="81" t="e">
        <f>AVERAGE(DEMİRLİ!O$5:O$200)</f>
        <v>#DIV/0!</v>
      </c>
      <c r="H11" s="152" t="e">
        <f>Tablo1[[#This Row],[2. DÖNEM3]]-Tablo1[[#This Row],[1. DÖNEM2]]</f>
        <v>#DIV/0!</v>
      </c>
      <c r="I11" s="151">
        <f>AVERAGE(DEMİRLİ!Q$5:Q$200)</f>
        <v>58.571428571428569</v>
      </c>
      <c r="J11" s="81" t="e">
        <f>AVERAGE(DEMİRLİ!R$5:R$200)</f>
        <v>#DIV/0!</v>
      </c>
      <c r="K11" s="152" t="e">
        <f>Tablo1[[#This Row],[2. DÖNEM4]]-Tablo1[[#This Row],[1. DÖNEM3]]</f>
        <v>#DIV/0!</v>
      </c>
      <c r="L11" s="151">
        <f>AVERAGE(DEMİRLİ!T$5:T$200)</f>
        <v>65.714285714285708</v>
      </c>
      <c r="M11" s="81" t="e">
        <f>AVERAGE(DEMİRLİ!U$5:U$200)</f>
        <v>#DIV/0!</v>
      </c>
      <c r="N11" s="152" t="e">
        <f>Tablo1[[#This Row],[2. DÖNEM5]]-Tablo1[[#This Row],[1. DÖNEM4]]</f>
        <v>#DIV/0!</v>
      </c>
      <c r="O11" s="151">
        <f>AVERAGE(DEMİRLİ!W$5:W$200)</f>
        <v>62.692307692307693</v>
      </c>
      <c r="P11" s="82" t="e">
        <f>AVERAGE(DEMİRLİ!X$5:X$200)</f>
        <v>#DIV/0!</v>
      </c>
      <c r="Q11" s="152" t="e">
        <f>Tablo1[[#This Row],[2. DÖNEM6]]-Tablo1[[#This Row],[1. DÖNEM5]]</f>
        <v>#DIV/0!</v>
      </c>
      <c r="R11" s="159">
        <f>AVERAGE(DEMİRLİ!Z$5:Z$200)</f>
        <v>76.071428571428569</v>
      </c>
      <c r="S11" s="82" t="e">
        <f>AVERAGE(DEMİRLİ!AA$5:AA$200)</f>
        <v>#DIV/0!</v>
      </c>
      <c r="T11" s="152" t="e">
        <f>Tablo1[[#This Row],[2. DÖNEM7]]-Tablo1[[#This Row],[1. DÖNEM6]]</f>
        <v>#DIV/0!</v>
      </c>
    </row>
    <row r="12" spans="1:20" ht="20.25" customHeight="1" x14ac:dyDescent="0.25">
      <c r="A12" s="86">
        <v>7</v>
      </c>
      <c r="B12" s="147" t="s">
        <v>295</v>
      </c>
      <c r="C12" s="151">
        <f>AVERAGE(HAMİT!K$5:K$200)</f>
        <v>60.416666666666664</v>
      </c>
      <c r="D12" s="81" t="e">
        <f>AVERAGE(HAMİT!L$5:L$200)</f>
        <v>#DIV/0!</v>
      </c>
      <c r="E12" s="152" t="e">
        <f>Tablo1[[#This Row],[2. DÖNEM]]-Tablo1[[#This Row],[1. DÖNEM]]</f>
        <v>#DIV/0!</v>
      </c>
      <c r="F12" s="151">
        <f>AVERAGE(HAMİT!N$5:N$200)</f>
        <v>42.916666666666664</v>
      </c>
      <c r="G12" s="81" t="e">
        <f>AVERAGE(HAMİT!O$5:O$200)</f>
        <v>#DIV/0!</v>
      </c>
      <c r="H12" s="152" t="e">
        <f>Tablo1[[#This Row],[2. DÖNEM3]]-Tablo1[[#This Row],[1. DÖNEM2]]</f>
        <v>#DIV/0!</v>
      </c>
      <c r="I12" s="151">
        <f>AVERAGE(HAMİT!Q$5:Q$200)</f>
        <v>70</v>
      </c>
      <c r="J12" s="81" t="e">
        <f>AVERAGE(HAMİT!R$5:R$200)</f>
        <v>#DIV/0!</v>
      </c>
      <c r="K12" s="152" t="e">
        <f>Tablo1[[#This Row],[2. DÖNEM4]]-Tablo1[[#This Row],[1. DÖNEM3]]</f>
        <v>#DIV/0!</v>
      </c>
      <c r="L12" s="151">
        <f>AVERAGE(HAMİT!T$5:T$200)</f>
        <v>65.416666666666671</v>
      </c>
      <c r="M12" s="81" t="e">
        <f>AVERAGE(HAMİT!U$5:U$200)</f>
        <v>#DIV/0!</v>
      </c>
      <c r="N12" s="152" t="e">
        <f>Tablo1[[#This Row],[2. DÖNEM5]]-Tablo1[[#This Row],[1. DÖNEM4]]</f>
        <v>#DIV/0!</v>
      </c>
      <c r="O12" s="151">
        <f>AVERAGE(HAMİT!W$5:W$200)</f>
        <v>77.727272727272734</v>
      </c>
      <c r="P12" s="82" t="e">
        <f>AVERAGE(HAMİT!X$5:X$200)</f>
        <v>#DIV/0!</v>
      </c>
      <c r="Q12" s="152" t="e">
        <f>Tablo1[[#This Row],[2. DÖNEM6]]-Tablo1[[#This Row],[1. DÖNEM5]]</f>
        <v>#DIV/0!</v>
      </c>
      <c r="R12" s="159">
        <f>AVERAGE(HAMİT!Z$5:Z$200)</f>
        <v>86.25</v>
      </c>
      <c r="S12" s="82" t="e">
        <f>AVERAGE(HAMİT!AA$5:AA$200)</f>
        <v>#DIV/0!</v>
      </c>
      <c r="T12" s="152" t="e">
        <f>Tablo1[[#This Row],[2. DÖNEM7]]-Tablo1[[#This Row],[1. DÖNEM6]]</f>
        <v>#DIV/0!</v>
      </c>
    </row>
    <row r="13" spans="1:20" ht="20.25" customHeight="1" x14ac:dyDescent="0.25">
      <c r="A13" s="87">
        <v>8</v>
      </c>
      <c r="B13" s="147" t="s">
        <v>285</v>
      </c>
      <c r="C13" s="151">
        <f>AVERAGE(İSAHOCALI!K$5:K$200)</f>
        <v>62.222222222222221</v>
      </c>
      <c r="D13" s="81" t="e">
        <f>AVERAGE(İSAHOCALI!L$5:L$200)</f>
        <v>#DIV/0!</v>
      </c>
      <c r="E13" s="152" t="e">
        <f>Tablo1[[#This Row],[2. DÖNEM]]-Tablo1[[#This Row],[1. DÖNEM]]</f>
        <v>#DIV/0!</v>
      </c>
      <c r="F13" s="151">
        <f>AVERAGE(İSAHOCALI!N$5:N$200)</f>
        <v>25.555555555555557</v>
      </c>
      <c r="G13" s="81" t="e">
        <f>AVERAGE(İSAHOCALI!O$5:O$200)</f>
        <v>#DIV/0!</v>
      </c>
      <c r="H13" s="152" t="e">
        <f>Tablo1[[#This Row],[2. DÖNEM3]]-Tablo1[[#This Row],[1. DÖNEM2]]</f>
        <v>#DIV/0!</v>
      </c>
      <c r="I13" s="151">
        <f>AVERAGE(İSAHOCALI!Q$5:Q$200)</f>
        <v>55</v>
      </c>
      <c r="J13" s="81" t="e">
        <f>AVERAGE(İSAHOCALI!R$5:R$200)</f>
        <v>#DIV/0!</v>
      </c>
      <c r="K13" s="152" t="e">
        <f>Tablo1[[#This Row],[2. DÖNEM4]]-Tablo1[[#This Row],[1. DÖNEM3]]</f>
        <v>#DIV/0!</v>
      </c>
      <c r="L13" s="151">
        <f>AVERAGE(İSAHOCALI!T$5:T$200)</f>
        <v>60.555555555555557</v>
      </c>
      <c r="M13" s="81" t="e">
        <f>AVERAGE(İSAHOCALI!U$5:U$200)</f>
        <v>#DIV/0!</v>
      </c>
      <c r="N13" s="152" t="e">
        <f>Tablo1[[#This Row],[2. DÖNEM5]]-Tablo1[[#This Row],[1. DÖNEM4]]</f>
        <v>#DIV/0!</v>
      </c>
      <c r="O13" s="151">
        <f>AVERAGE(İSAHOCALI!W$5:W$200)</f>
        <v>34.375</v>
      </c>
      <c r="P13" s="82" t="e">
        <f>AVERAGE(İSAHOCALI!X$5:X$200)</f>
        <v>#DIV/0!</v>
      </c>
      <c r="Q13" s="152" t="e">
        <f>Tablo1[[#This Row],[2. DÖNEM6]]-Tablo1[[#This Row],[1. DÖNEM5]]</f>
        <v>#DIV/0!</v>
      </c>
      <c r="R13" s="159">
        <f>AVERAGE(İSAHOCALI!Z$5:Z$200)</f>
        <v>66.111111111111114</v>
      </c>
      <c r="S13" s="82" t="e">
        <f>AVERAGE(İSAHOCALI!AA$5:AA$200)</f>
        <v>#DIV/0!</v>
      </c>
      <c r="T13" s="152" t="e">
        <f>Tablo1[[#This Row],[2. DÖNEM7]]-Tablo1[[#This Row],[1. DÖNEM6]]</f>
        <v>#DIV/0!</v>
      </c>
    </row>
    <row r="14" spans="1:20" ht="20.25" customHeight="1" x14ac:dyDescent="0.25">
      <c r="A14" s="86">
        <v>9</v>
      </c>
      <c r="B14" s="147" t="s">
        <v>294</v>
      </c>
      <c r="C14" s="151">
        <f>AVERAGE(YENİCE!K$5:K$200)</f>
        <v>44.210526315789473</v>
      </c>
      <c r="D14" s="81" t="e">
        <f>AVERAGE(YENİCE!L$5:L$200)</f>
        <v>#DIV/0!</v>
      </c>
      <c r="E14" s="152" t="e">
        <f>Tablo1[[#This Row],[2. DÖNEM]]-Tablo1[[#This Row],[1. DÖNEM]]</f>
        <v>#DIV/0!</v>
      </c>
      <c r="F14" s="151">
        <f>AVERAGE(YENİCE!N$5:N$200)</f>
        <v>35.263157894736842</v>
      </c>
      <c r="G14" s="81" t="e">
        <f>AVERAGE(YENİCE!O$5:O$200)</f>
        <v>#DIV/0!</v>
      </c>
      <c r="H14" s="152" t="e">
        <f>Tablo1[[#This Row],[2. DÖNEM3]]-Tablo1[[#This Row],[1. DÖNEM2]]</f>
        <v>#DIV/0!</v>
      </c>
      <c r="I14" s="151">
        <f>AVERAGE(YENİCE!Q$5:Q$200)</f>
        <v>52.368421052631582</v>
      </c>
      <c r="J14" s="81" t="e">
        <f>AVERAGE(YENİCE!R$5:R$200)</f>
        <v>#DIV/0!</v>
      </c>
      <c r="K14" s="152" t="e">
        <f>Tablo1[[#This Row],[2. DÖNEM4]]-Tablo1[[#This Row],[1. DÖNEM3]]</f>
        <v>#DIV/0!</v>
      </c>
      <c r="L14" s="151">
        <f>AVERAGE(YENİCE!T$5:T$200)</f>
        <v>48.421052631578945</v>
      </c>
      <c r="M14" s="81" t="e">
        <f>AVERAGE(YENİCE!U$5:U$200)</f>
        <v>#DIV/0!</v>
      </c>
      <c r="N14" s="152" t="e">
        <f>Tablo1[[#This Row],[2. DÖNEM5]]-Tablo1[[#This Row],[1. DÖNEM4]]</f>
        <v>#DIV/0!</v>
      </c>
      <c r="O14" s="151">
        <f>AVERAGE(YENİCE!W$5:W$200)</f>
        <v>42.631578947368418</v>
      </c>
      <c r="P14" s="82" t="e">
        <f>AVERAGE(YENİCE!X$5:X$200)</f>
        <v>#DIV/0!</v>
      </c>
      <c r="Q14" s="152" t="e">
        <f>Tablo1[[#This Row],[2. DÖNEM6]]-Tablo1[[#This Row],[1. DÖNEM5]]</f>
        <v>#DIV/0!</v>
      </c>
      <c r="R14" s="159">
        <f>AVERAGE(YENİCE!Z$5:Z$200)</f>
        <v>60.789473684210527</v>
      </c>
      <c r="S14" s="82" t="e">
        <f>AVERAGE(YENİCE!AA$5:AA$200)</f>
        <v>#DIV/0!</v>
      </c>
      <c r="T14" s="152" t="e">
        <f>Tablo1[[#This Row],[2. DÖNEM7]]-Tablo1[[#This Row],[1. DÖNEM6]]</f>
        <v>#DIV/0!</v>
      </c>
    </row>
    <row r="15" spans="1:20" ht="20.25" customHeight="1" x14ac:dyDescent="0.25">
      <c r="A15" s="87">
        <v>10</v>
      </c>
      <c r="B15" s="147" t="s">
        <v>255</v>
      </c>
      <c r="C15" s="151">
        <f>AVERAGE(KURANCILI!K$5:K$200)</f>
        <v>61.774193548387096</v>
      </c>
      <c r="D15" s="81" t="e">
        <f>AVERAGE(KURANCILI!L$5:L$200)</f>
        <v>#DIV/0!</v>
      </c>
      <c r="E15" s="152" t="e">
        <f>Tablo1[[#This Row],[2. DÖNEM]]-Tablo1[[#This Row],[1. DÖNEM]]</f>
        <v>#DIV/0!</v>
      </c>
      <c r="F15" s="151">
        <f>AVERAGE(KURANCILI!N$5:N$200)</f>
        <v>52.903225806451616</v>
      </c>
      <c r="G15" s="81" t="e">
        <f>AVERAGE(KURANCILI!O$5:O$200)</f>
        <v>#DIV/0!</v>
      </c>
      <c r="H15" s="152" t="e">
        <f>Tablo1[[#This Row],[2. DÖNEM3]]-Tablo1[[#This Row],[1. DÖNEM2]]</f>
        <v>#DIV/0!</v>
      </c>
      <c r="I15" s="151">
        <f>AVERAGE(KURANCILI!Q$5:Q$200)</f>
        <v>70.161290322580641</v>
      </c>
      <c r="J15" s="81" t="e">
        <f>AVERAGE(KURANCILI!R$5:R$200)</f>
        <v>#DIV/0!</v>
      </c>
      <c r="K15" s="152" t="e">
        <f>Tablo1[[#This Row],[2. DÖNEM4]]-Tablo1[[#This Row],[1. DÖNEM3]]</f>
        <v>#DIV/0!</v>
      </c>
      <c r="L15" s="151">
        <f>AVERAGE(KURANCILI!T$5:T$200)</f>
        <v>70.806451612903231</v>
      </c>
      <c r="M15" s="81" t="e">
        <f>AVERAGE(KURANCILI!U$5:U$200)</f>
        <v>#DIV/0!</v>
      </c>
      <c r="N15" s="152" t="e">
        <f>Tablo1[[#This Row],[2. DÖNEM5]]-Tablo1[[#This Row],[1. DÖNEM4]]</f>
        <v>#DIV/0!</v>
      </c>
      <c r="O15" s="151">
        <f>AVERAGE(KURANCILI!W$5:W$200)</f>
        <v>76.290322580645167</v>
      </c>
      <c r="P15" s="82" t="e">
        <f>AVERAGE(KURANCILI!X$5:X$200)</f>
        <v>#DIV/0!</v>
      </c>
      <c r="Q15" s="152" t="e">
        <f>Tablo1[[#This Row],[2. DÖNEM6]]-Tablo1[[#This Row],[1. DÖNEM5]]</f>
        <v>#DIV/0!</v>
      </c>
      <c r="R15" s="159">
        <f>AVERAGE(KURANCILI!Z$5:Z$200)</f>
        <v>86.129032258064512</v>
      </c>
      <c r="S15" s="82" t="e">
        <f>AVERAGE(KURANCILI!AA$5:AA$200)</f>
        <v>#DIV/0!</v>
      </c>
      <c r="T15" s="152" t="e">
        <f>Tablo1[[#This Row],[2. DÖNEM7]]-Tablo1[[#This Row],[1. DÖNEM6]]</f>
        <v>#DIV/0!</v>
      </c>
    </row>
    <row r="16" spans="1:20" ht="20.25" customHeight="1" x14ac:dyDescent="0.25">
      <c r="A16" s="86">
        <v>11</v>
      </c>
      <c r="B16" s="147" t="s">
        <v>293</v>
      </c>
      <c r="C16" s="151">
        <f>AVERAGE(ÖMERHACILI!K$5:K$200)</f>
        <v>57</v>
      </c>
      <c r="D16" s="81" t="e">
        <f>AVERAGE(ÖMERHACILI!L$5:L$200)</f>
        <v>#DIV/0!</v>
      </c>
      <c r="E16" s="152" t="e">
        <f>Tablo1[[#This Row],[2. DÖNEM]]-Tablo1[[#This Row],[1. DÖNEM]]</f>
        <v>#DIV/0!</v>
      </c>
      <c r="F16" s="151">
        <f>AVERAGE(ÖMERHACILI!N$5:N$200)</f>
        <v>37.75</v>
      </c>
      <c r="G16" s="81" t="e">
        <f>AVERAGE(ÖMERHACILI!O$5:O$200)</f>
        <v>#DIV/0!</v>
      </c>
      <c r="H16" s="152" t="e">
        <f>Tablo1[[#This Row],[2. DÖNEM3]]-Tablo1[[#This Row],[1. DÖNEM2]]</f>
        <v>#DIV/0!</v>
      </c>
      <c r="I16" s="151">
        <f>AVERAGE(ÖMERHACILI!Q$5:Q$200)</f>
        <v>59.25</v>
      </c>
      <c r="J16" s="81" t="e">
        <f>AVERAGE(ÖMERHACILI!R$5:R$200)</f>
        <v>#DIV/0!</v>
      </c>
      <c r="K16" s="152" t="e">
        <f>Tablo1[[#This Row],[2. DÖNEM4]]-Tablo1[[#This Row],[1. DÖNEM3]]</f>
        <v>#DIV/0!</v>
      </c>
      <c r="L16" s="151">
        <f>AVERAGE(ÖMERHACILI!T$5:T$200)</f>
        <v>58.5</v>
      </c>
      <c r="M16" s="81" t="e">
        <f>AVERAGE(ÖMERHACILI!U$5:U$200)</f>
        <v>#DIV/0!</v>
      </c>
      <c r="N16" s="152" t="e">
        <f>Tablo1[[#This Row],[2. DÖNEM5]]-Tablo1[[#This Row],[1. DÖNEM4]]</f>
        <v>#DIV/0!</v>
      </c>
      <c r="O16" s="151">
        <f>AVERAGE(ÖMERHACILI!W$5:W$200)</f>
        <v>44.5</v>
      </c>
      <c r="P16" s="82" t="e">
        <f>AVERAGE(ÖMERHACILI!X$5:X$200)</f>
        <v>#DIV/0!</v>
      </c>
      <c r="Q16" s="152" t="e">
        <f>Tablo1[[#This Row],[2. DÖNEM6]]-Tablo1[[#This Row],[1. DÖNEM5]]</f>
        <v>#DIV/0!</v>
      </c>
      <c r="R16" s="159">
        <f>AVERAGE(ÖMERHACILI!Z$5:Z$200)</f>
        <v>80</v>
      </c>
      <c r="S16" s="82" t="e">
        <f>AVERAGE(ÖMERHACILI!AA$5:AA$200)</f>
        <v>#DIV/0!</v>
      </c>
      <c r="T16" s="152" t="e">
        <f>Tablo1[[#This Row],[2. DÖNEM7]]-Tablo1[[#This Row],[1. DÖNEM6]]</f>
        <v>#DIV/0!</v>
      </c>
    </row>
    <row r="17" spans="1:20" ht="20.25" customHeight="1" x14ac:dyDescent="0.25">
      <c r="A17" s="87">
        <v>12</v>
      </c>
      <c r="B17" s="147" t="s">
        <v>271</v>
      </c>
      <c r="C17" s="151">
        <f>AVERAGE(SAVCILI!K$5:K$200)</f>
        <v>73.571428571428569</v>
      </c>
      <c r="D17" s="81" t="e">
        <f>AVERAGE(SAVCILI!L$5:L$200)</f>
        <v>#DIV/0!</v>
      </c>
      <c r="E17" s="152" t="e">
        <f>Tablo1[[#This Row],[2. DÖNEM]]-Tablo1[[#This Row],[1. DÖNEM]]</f>
        <v>#DIV/0!</v>
      </c>
      <c r="F17" s="151">
        <f>AVERAGE(SAVCILI!N$5:N$200)</f>
        <v>51.071428571428569</v>
      </c>
      <c r="G17" s="81" t="e">
        <f>AVERAGE(SAVCILI!O$5:O$200)</f>
        <v>#DIV/0!</v>
      </c>
      <c r="H17" s="152" t="e">
        <f>Tablo1[[#This Row],[2. DÖNEM3]]-Tablo1[[#This Row],[1. DÖNEM2]]</f>
        <v>#DIV/0!</v>
      </c>
      <c r="I17" s="151">
        <f>AVERAGE(SAVCILI!Q$5:Q$200)</f>
        <v>78.571428571428569</v>
      </c>
      <c r="J17" s="81" t="e">
        <f>AVERAGE(SAVCILI!R$5:R$200)</f>
        <v>#DIV/0!</v>
      </c>
      <c r="K17" s="152" t="e">
        <f>Tablo1[[#This Row],[2. DÖNEM4]]-Tablo1[[#This Row],[1. DÖNEM3]]</f>
        <v>#DIV/0!</v>
      </c>
      <c r="L17" s="151">
        <f>AVERAGE(SAVCILI!T$5:T$200)</f>
        <v>82.142857142857139</v>
      </c>
      <c r="M17" s="81" t="e">
        <f>AVERAGE(SAVCILI!U$5:U$200)</f>
        <v>#DIV/0!</v>
      </c>
      <c r="N17" s="152" t="e">
        <f>Tablo1[[#This Row],[2. DÖNEM5]]-Tablo1[[#This Row],[1. DÖNEM4]]</f>
        <v>#DIV/0!</v>
      </c>
      <c r="O17" s="151">
        <f>AVERAGE(SAVCILI!W$5:W$200)</f>
        <v>74.285714285714292</v>
      </c>
      <c r="P17" s="82" t="e">
        <f>AVERAGE(SAVCILI!X$5:X$200)</f>
        <v>#DIV/0!</v>
      </c>
      <c r="Q17" s="152" t="e">
        <f>Tablo1[[#This Row],[2. DÖNEM6]]-Tablo1[[#This Row],[1. DÖNEM5]]</f>
        <v>#DIV/0!</v>
      </c>
      <c r="R17" s="159">
        <f>AVERAGE(SAVCILI!Z$5:Z$200)</f>
        <v>92.857142857142861</v>
      </c>
      <c r="S17" s="82" t="e">
        <f>AVERAGE(SAVCILI!AA$5:AA$200)</f>
        <v>#DIV/0!</v>
      </c>
      <c r="T17" s="152" t="e">
        <f>Tablo1[[#This Row],[2. DÖNEM7]]-Tablo1[[#This Row],[1. DÖNEM6]]</f>
        <v>#DIV/0!</v>
      </c>
    </row>
    <row r="18" spans="1:20" ht="20.25" customHeight="1" x14ac:dyDescent="0.25">
      <c r="A18" s="86">
        <v>13</v>
      </c>
      <c r="B18" s="147" t="s">
        <v>376</v>
      </c>
      <c r="C18" s="151">
        <f>AVERAGE(CEVİZKENT!K$5:K$200)</f>
        <v>64.21052631578948</v>
      </c>
      <c r="D18" s="81" t="e">
        <f>AVERAGE(CEVİZKENT!L$5:L$200)</f>
        <v>#DIV/0!</v>
      </c>
      <c r="E18" s="152" t="e">
        <f>Tablo1[[#This Row],[2. DÖNEM]]-Tablo1[[#This Row],[1. DÖNEM]]</f>
        <v>#DIV/0!</v>
      </c>
      <c r="F18" s="151">
        <f>AVERAGE(CEVİZKENT!N$5:N$200)</f>
        <v>40.789473684210527</v>
      </c>
      <c r="G18" s="81" t="e">
        <f>AVERAGE(CEVİZKENT!O$5:O$200)</f>
        <v>#DIV/0!</v>
      </c>
      <c r="H18" s="152" t="e">
        <f>Tablo1[[#This Row],[2. DÖNEM3]]-Tablo1[[#This Row],[1. DÖNEM2]]</f>
        <v>#DIV/0!</v>
      </c>
      <c r="I18" s="151">
        <f>AVERAGE(CEVİZKENT!Q$5:Q$200)</f>
        <v>64.736842105263165</v>
      </c>
      <c r="J18" s="81" t="e">
        <f>AVERAGE(CEVİZKENT!R$5:R$200)</f>
        <v>#DIV/0!</v>
      </c>
      <c r="K18" s="152" t="e">
        <f>Tablo1[[#This Row],[2. DÖNEM4]]-Tablo1[[#This Row],[1. DÖNEM3]]</f>
        <v>#DIV/0!</v>
      </c>
      <c r="L18" s="151">
        <f>AVERAGE(CEVİZKENT!T$5:T$200)</f>
        <v>63.684210526315788</v>
      </c>
      <c r="M18" s="81" t="e">
        <f>AVERAGE(CEVİZKENT!U$5:U$200)</f>
        <v>#DIV/0!</v>
      </c>
      <c r="N18" s="152" t="e">
        <f>Tablo1[[#This Row],[2. DÖNEM5]]-Tablo1[[#This Row],[1. DÖNEM4]]</f>
        <v>#DIV/0!</v>
      </c>
      <c r="O18" s="151">
        <f>AVERAGE(CEVİZKENT!W$5:W$200)</f>
        <v>56.315789473684212</v>
      </c>
      <c r="P18" s="82" t="e">
        <f>AVERAGE(CEVİZKENT!X$5:X$200)</f>
        <v>#DIV/0!</v>
      </c>
      <c r="Q18" s="152" t="e">
        <f>Tablo1[[#This Row],[2. DÖNEM6]]-Tablo1[[#This Row],[1. DÖNEM5]]</f>
        <v>#DIV/0!</v>
      </c>
      <c r="R18" s="159">
        <f>AVERAGE(CEVİZKENT!Z$5:Z$200)</f>
        <v>86.578947368421055</v>
      </c>
      <c r="S18" s="82" t="e">
        <f>AVERAGE(CEVİZKENT!AA$5:AA$200)</f>
        <v>#DIV/0!</v>
      </c>
      <c r="T18" s="152" t="e">
        <f>Tablo1[[#This Row],[2. DÖNEM7]]-Tablo1[[#This Row],[1. DÖNEM6]]</f>
        <v>#DIV/0!</v>
      </c>
    </row>
    <row r="19" spans="1:20" ht="20.25" customHeight="1" thickBot="1" x14ac:dyDescent="0.3">
      <c r="A19" s="87">
        <v>14</v>
      </c>
      <c r="B19" s="148" t="s">
        <v>298</v>
      </c>
      <c r="C19" s="153">
        <f>AVERAGE(ÇAĞIRKAN!K$5:K$200,DEMİRLİ!K$5:K$200,HAMİT!K$5:K$200,İSAHOCALI!K$5:K$200,ATATÜRK!K$5:K$200,MELİKŞAH!K$5:K$200,KAMAN!K$5:K$200,YENİHAYAT!K$5:K$200,YENİCE!K$5:K$200,KURANCILI!K$5:K$200,ÖMERHACILI!K$5:K$200,SAVCILI!K$5:K$200,CEVİZKENT!K5)</f>
        <v>62.897489539748953</v>
      </c>
      <c r="D19" s="154" t="e">
        <f>AVERAGE(ÇAĞIRKAN!L$5:L$200,DEMİRLİ!L$5:L$200,HAMİT!L$5:L$200,İSAHOCALI!L$5:L$200,ATATÜRK!L$5:L$200,MELİKŞAH!L$5:L$200,KAMAN!L$5:L$200,YENİHAYAT!L$5:L$200,YENİCE!L$5:L$200,KURANCILI!L$5:L$200,ÖMERHACILI!L$5:L$200,SAVCILI!L$5:L$200,CEVİZKENT!L5)</f>
        <v>#DIV/0!</v>
      </c>
      <c r="E19" s="155" t="e">
        <f>Tablo1[[#This Row],[2. DÖNEM]]-Tablo1[[#This Row],[1. DÖNEM]]</f>
        <v>#DIV/0!</v>
      </c>
      <c r="F19" s="153">
        <f>AVERAGE(ÇAĞIRKAN!N$5:N$200,DEMİRLİ!N$5:N$200,HAMİT!N$5:N$200,İSAHOCALI!N$5:N$200,ATATÜRK!N$5:N$200,MELİKŞAH!N$5:N$200,KAMAN!N$5:N$200,YENİHAYAT!N$5:N$200,YENİCE!N$5:N$200,KURANCILI!N$5:N$200,ÖMERHACILI!N$5:N$200,SAVCILI!N$5:N$200,CEVİZKENT!N5)</f>
        <v>48.65062761506276</v>
      </c>
      <c r="G19" s="154" t="e">
        <f>AVERAGE(ÇAĞIRKAN!O$5:O$200,DEMİRLİ!O$5:O$200,HAMİT!O$5:O$200,İSAHOCALI!O$5:O$200,ATATÜRK!O$5:O$200,MELİKŞAH!O$5:O$200,KAMAN!O$5:O$200,YENİHAYAT!O$5:O$200,YENİCE!O$5:O$200,KURANCILI!O$5:O$200,ÖMERHACILI!O$5:O$200,SAVCILI!O$5:O$200,CEVİZKENT!O5)</f>
        <v>#DIV/0!</v>
      </c>
      <c r="H19" s="155" t="e">
        <f>Tablo1[[#This Row],[2. DÖNEM3]]-Tablo1[[#This Row],[1. DÖNEM2]]</f>
        <v>#DIV/0!</v>
      </c>
      <c r="I19" s="153">
        <f>AVERAGE(ÇAĞIRKAN!Q$5:Q$200,DEMİRLİ!Q$5:Q$200,HAMİT!Q$5:Q$200,İSAHOCALI!Q$5:Q$200,ATATÜRK!Q$5:Q$200,MELİKŞAH!Q$5:Q$200,KAMAN!Q$5:Q$200,YENİHAYAT!Q$5:Q$200,YENİCE!Q$5:Q$200,KURANCILI!Q$5:Q$200,ÖMERHACILI!Q$5:Q$200,SAVCILI!Q$5:Q$200,CEVİZKENT!Q5)</f>
        <v>64.623430962343093</v>
      </c>
      <c r="J19" s="154" t="e">
        <f>AVERAGE(ÇAĞIRKAN!R$5:R$200,DEMİRLİ!R$5:R$200,HAMİT!R$5:R$200,İSAHOCALI!R$5:R$200,ATATÜRK!R$5:R$200,MELİKŞAH!R$5:R$200,KAMAN!R$5:R$200,YENİHAYAT!R$5:R$200,YENİCE!R$5:R$200,KURANCILI!R$5:R$200,ÖMERHACILI!R$5:R$200,SAVCILI!R$5:R$200,CEVİZKENT!R5)</f>
        <v>#DIV/0!</v>
      </c>
      <c r="K19" s="155" t="e">
        <f>Tablo1[[#This Row],[2. DÖNEM4]]-Tablo1[[#This Row],[1. DÖNEM3]]</f>
        <v>#DIV/0!</v>
      </c>
      <c r="L19" s="156">
        <f>AVERAGE(ÇAĞIRKAN!T$5:T$200,DEMİRLİ!T$5:T$200,HAMİT!T$5:T$200,İSAHOCALI!T$5:T$200,ATATÜRK!T$5:T$200,MELİKŞAH!T$5:T$200,KAMAN!T$5:T$200,YENİHAYAT!T$5:T$200,YENİCE!T$5:T$200,KURANCILI!T$5:T$200,ÖMERHACILI!T$5:T$200,SAVCILI!T$5:T$200,CEVİZKENT!T5)</f>
        <v>64.225941422594147</v>
      </c>
      <c r="M19" s="157" t="e">
        <f>AVERAGE(ÇAĞIRKAN!U$5:U$200,DEMİRLİ!U$5:U$200,HAMİT!U$5:U$200,İSAHOCALI!U$5:U$200,ATATÜRK!U$5:U$200,MELİKŞAH!U$5:U$200,KAMAN!U$5:U$200,YENİHAYAT!U$5:U$200,YENİCE!U$5:U$200,KURANCILI!U$5:U$200,ÖMERHACILI!U$5:U$200,SAVCILI!U$5:U$200,CEVİZKENT!U5)</f>
        <v>#DIV/0!</v>
      </c>
      <c r="N19" s="155" t="e">
        <f>Tablo1[[#This Row],[2. DÖNEM5]]-Tablo1[[#This Row],[1. DÖNEM4]]</f>
        <v>#DIV/0!</v>
      </c>
      <c r="O19" s="156">
        <f>AVERAGE(ÇAĞIRKAN!W$5:W$200,DEMİRLİ!W$5:W$200,HAMİT!W$5:W$200,İSAHOCALI!W$5:W$200,ATATÜRK!W$5:W$200,MELİKŞAH!W$5:W$200,KAMAN!W$5:W$200,YENİHAYAT!W$5:W$200,YENİCE!W$5:W$200,KURANCILI!W$5:W$200,ÖMERHACILI!W$5:W$200,SAVCILI!W$5:W$200,CEVİZKENT!W5)</f>
        <v>59.787234042553195</v>
      </c>
      <c r="P19" s="157" t="e">
        <f>AVERAGE(ÇAĞIRKAN!X$5:X$200,DEMİRLİ!X$5:X$200,HAMİT!X$5:X$200,İSAHOCALI!X$5:X$200,ATATÜRK!X$5:X$200,MELİKŞAH!X$5:X$200,KAMAN!X$5:X$200,YENİHAYAT!X$5:X$200,YENİCE!X$5:X$200,KURANCILI!X$5:X$200,ÖMERHACILI!X$5:X$200,SAVCILI!X$5:X$200,CEVİZKENT!X5)</f>
        <v>#DIV/0!</v>
      </c>
      <c r="Q19" s="155" t="e">
        <f>Tablo1[[#This Row],[2. DÖNEM6]]-Tablo1[[#This Row],[1. DÖNEM5]]</f>
        <v>#DIV/0!</v>
      </c>
      <c r="R19" s="156">
        <f>AVERAGE(ÇAĞIRKAN!Z$5:Z$200,DEMİRLİ!Z$5:Z$200,HAMİT!Z$5:Z$200,İSAHOCALI!Z$5:Z$200,ATATÜRK!Z$5:Z$200,MELİKŞAH!Z$5:Z$200,KAMAN!Z$5:Z$200,YENİHAYAT!Z$5:Z$200,YENİCE!Z$5:Z$200,KURANCILI!Z$5:Z$200,ÖMERHACILI!Z$5:Z$200,SAVCILI!Z$5:Z$200,CEVİZKENT!Z5)</f>
        <v>79.320083682008374</v>
      </c>
      <c r="S19" s="157" t="e">
        <f>AVERAGE(ÇAĞIRKAN!AA$5:AA$200,DEMİRLİ!AA$5:AA$200,HAMİT!AA$5:AA$200,İSAHOCALI!AA$5:AA$200,ATATÜRK!AA$5:AA$200,MELİKŞAH!AA$5:AA$200,KAMAN!AA$5:AA$200,YENİHAYAT!AA$5:AA$200,YENİCE!AA$5:AA$200,KURANCILI!AA$5:AA$200,ÖMERHACILI!AA$5:AA$200,SAVCILI!AA$5:AA$200,CEVİZKENT!AA5)</f>
        <v>#DIV/0!</v>
      </c>
      <c r="T19" s="155" t="e">
        <f>Tablo1[[#This Row],[2. DÖNEM7]]-Tablo1[[#This Row],[1. DÖNEM6]]</f>
        <v>#DIV/0!</v>
      </c>
    </row>
  </sheetData>
  <mergeCells count="8">
    <mergeCell ref="O4:Q4"/>
    <mergeCell ref="R4:T4"/>
    <mergeCell ref="A2:T2"/>
    <mergeCell ref="A1:F1"/>
    <mergeCell ref="F4:H4"/>
    <mergeCell ref="C4:E4"/>
    <mergeCell ref="I4:K4"/>
    <mergeCell ref="L4:N4"/>
  </mergeCells>
  <hyperlinks>
    <hyperlink ref="A1:F1" location="ANASAYFA!A1" display="ANASAYFA"/>
  </hyperlinks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B1:R40"/>
  <sheetViews>
    <sheetView zoomScaleNormal="100" workbookViewId="0"/>
  </sheetViews>
  <sheetFormatPr defaultRowHeight="15" x14ac:dyDescent="0.25"/>
  <cols>
    <col min="1" max="1" width="9.85546875" customWidth="1"/>
    <col min="2" max="2" width="35.85546875" bestFit="1" customWidth="1"/>
    <col min="3" max="17" width="10" style="25" customWidth="1"/>
    <col min="18" max="18" width="10.42578125" style="25" customWidth="1"/>
    <col min="21" max="22" width="9.140625" customWidth="1"/>
    <col min="24" max="25" width="9.140625" customWidth="1"/>
    <col min="27" max="28" width="9.140625" customWidth="1"/>
    <col min="30" max="31" width="9.140625" customWidth="1"/>
    <col min="33" max="34" width="9.140625" customWidth="1"/>
  </cols>
  <sheetData>
    <row r="1" spans="2:18" ht="15.75" thickBot="1" x14ac:dyDescent="0.3"/>
    <row r="2" spans="2:18" ht="18" customHeight="1" x14ac:dyDescent="0.25">
      <c r="B2" s="332" t="s">
        <v>385</v>
      </c>
      <c r="C2" s="332" t="s">
        <v>872</v>
      </c>
      <c r="D2" s="335" t="s">
        <v>873</v>
      </c>
      <c r="E2" s="338" t="s">
        <v>361</v>
      </c>
      <c r="F2" s="339"/>
      <c r="G2"/>
      <c r="H2"/>
      <c r="I2"/>
      <c r="J2"/>
      <c r="K2"/>
      <c r="L2"/>
      <c r="M2"/>
      <c r="N2"/>
      <c r="O2"/>
      <c r="P2"/>
      <c r="Q2"/>
      <c r="R2"/>
    </row>
    <row r="3" spans="2:18" ht="18" customHeight="1" x14ac:dyDescent="0.25">
      <c r="B3" s="333"/>
      <c r="C3" s="333"/>
      <c r="D3" s="336"/>
      <c r="E3" s="340" t="s">
        <v>881</v>
      </c>
      <c r="F3" s="341"/>
      <c r="G3"/>
      <c r="H3"/>
      <c r="I3"/>
      <c r="J3"/>
      <c r="K3"/>
      <c r="L3"/>
      <c r="M3"/>
      <c r="N3"/>
      <c r="O3"/>
      <c r="P3"/>
      <c r="Q3"/>
      <c r="R3"/>
    </row>
    <row r="4" spans="2:18" ht="29.25" thickBot="1" x14ac:dyDescent="0.3">
      <c r="B4" s="334"/>
      <c r="C4" s="334"/>
      <c r="D4" s="337"/>
      <c r="E4" s="212" t="s">
        <v>871</v>
      </c>
      <c r="F4" s="211" t="s">
        <v>883</v>
      </c>
      <c r="G4"/>
      <c r="H4"/>
      <c r="I4"/>
      <c r="J4"/>
      <c r="K4"/>
      <c r="L4"/>
      <c r="M4"/>
      <c r="N4"/>
      <c r="O4"/>
      <c r="P4"/>
      <c r="Q4"/>
      <c r="R4"/>
    </row>
    <row r="5" spans="2:18" ht="18" customHeight="1" x14ac:dyDescent="0.25">
      <c r="B5" s="326" t="str">
        <f>"SAVCILI BÜYÜKOBA ORTAOKULU
"&amp;"ÖĞRENCİ SAYISI = "&amp;SUM(E5:E10)</f>
        <v>SAVCILI BÜYÜKOBA ORTAOKULU
ÖĞRENCİ SAYISI = 14</v>
      </c>
      <c r="C5" s="329" t="s">
        <v>2</v>
      </c>
      <c r="D5" s="182" t="s">
        <v>332</v>
      </c>
      <c r="E5" s="204">
        <f>COUNTIF(SAVCILI!$K$5:$K$200,"&lt;45")</f>
        <v>0</v>
      </c>
      <c r="F5" s="213">
        <f>E5/SUM(E5:E10)*100</f>
        <v>0</v>
      </c>
      <c r="G5"/>
      <c r="H5"/>
      <c r="I5"/>
      <c r="J5"/>
      <c r="K5"/>
      <c r="L5"/>
      <c r="M5"/>
      <c r="N5"/>
      <c r="O5"/>
      <c r="P5"/>
      <c r="Q5"/>
      <c r="R5"/>
    </row>
    <row r="6" spans="2:18" ht="18" customHeight="1" x14ac:dyDescent="0.25">
      <c r="B6" s="327"/>
      <c r="C6" s="330"/>
      <c r="D6" s="183" t="s">
        <v>333</v>
      </c>
      <c r="E6" s="206">
        <f>COUNTIF(SAVCILI!$K$5:$K$200,"&lt;55")-COUNTIF(SAVCILI!$K$5:$K$200,"&lt;45")</f>
        <v>0</v>
      </c>
      <c r="F6" s="214">
        <f>E6/SUM(E5:E10)*100</f>
        <v>0</v>
      </c>
      <c r="G6"/>
      <c r="H6"/>
      <c r="I6"/>
      <c r="J6"/>
      <c r="K6"/>
      <c r="L6"/>
      <c r="M6"/>
      <c r="N6"/>
      <c r="O6"/>
      <c r="P6"/>
      <c r="Q6"/>
      <c r="R6"/>
    </row>
    <row r="7" spans="2:18" ht="18" customHeight="1" x14ac:dyDescent="0.25">
      <c r="B7" s="327"/>
      <c r="C7" s="330"/>
      <c r="D7" s="183" t="s">
        <v>334</v>
      </c>
      <c r="E7" s="206">
        <f>COUNTIF(SAVCILI!$K$5:$K$200,"&lt;70")-COUNTIF(SAVCILI!$K$5:$K$200,"&lt;55")</f>
        <v>6</v>
      </c>
      <c r="F7" s="214">
        <f>E7/SUM(E5:E10)*100</f>
        <v>42.857142857142854</v>
      </c>
      <c r="G7"/>
      <c r="H7"/>
      <c r="I7"/>
      <c r="J7"/>
      <c r="K7"/>
      <c r="L7"/>
      <c r="M7"/>
      <c r="N7"/>
      <c r="O7"/>
      <c r="P7"/>
      <c r="Q7"/>
      <c r="R7"/>
    </row>
    <row r="8" spans="2:18" ht="18" customHeight="1" x14ac:dyDescent="0.25">
      <c r="B8" s="327"/>
      <c r="C8" s="330"/>
      <c r="D8" s="183" t="s">
        <v>335</v>
      </c>
      <c r="E8" s="206">
        <f>COUNTIF(SAVCILI!$K$5:$K$200,"&lt;85")-COUNTIF(SAVCILI!$K$5:$K$200,"&lt;70")</f>
        <v>2</v>
      </c>
      <c r="F8" s="214">
        <f>E8/SUM(E5:E10)*100</f>
        <v>14.285714285714285</v>
      </c>
      <c r="G8"/>
      <c r="H8"/>
      <c r="I8"/>
      <c r="J8"/>
      <c r="K8"/>
      <c r="L8"/>
      <c r="M8"/>
      <c r="N8"/>
      <c r="O8"/>
      <c r="P8"/>
      <c r="Q8"/>
      <c r="R8"/>
    </row>
    <row r="9" spans="2:18" ht="18" customHeight="1" x14ac:dyDescent="0.25">
      <c r="B9" s="327"/>
      <c r="C9" s="330"/>
      <c r="D9" s="183" t="s">
        <v>336</v>
      </c>
      <c r="E9" s="206">
        <f>COUNTIF(SAVCILI!$K$5:$K$200,"&lt;99")-COUNTIF(SAVCILI!$K$5:$K$200,"&lt;85")</f>
        <v>6</v>
      </c>
      <c r="F9" s="214">
        <f>E9/SUM(E5:E10)*100</f>
        <v>42.857142857142854</v>
      </c>
      <c r="G9"/>
      <c r="H9"/>
      <c r="I9"/>
      <c r="J9"/>
      <c r="K9"/>
      <c r="L9"/>
      <c r="M9"/>
      <c r="N9"/>
      <c r="O9"/>
      <c r="P9"/>
      <c r="Q9"/>
      <c r="R9"/>
    </row>
    <row r="10" spans="2:18" ht="18" customHeight="1" thickBot="1" x14ac:dyDescent="0.3">
      <c r="B10" s="328"/>
      <c r="C10" s="331"/>
      <c r="D10" s="184">
        <v>100</v>
      </c>
      <c r="E10" s="208">
        <f>COUNTIF(SAVCILI!$K$5:$K$200,"=100")</f>
        <v>0</v>
      </c>
      <c r="F10" s="215">
        <f>E10/SUM(E5:E10)*100</f>
        <v>0</v>
      </c>
      <c r="G10"/>
      <c r="H10"/>
      <c r="I10"/>
      <c r="J10"/>
      <c r="K10"/>
      <c r="L10"/>
      <c r="M10"/>
      <c r="N10"/>
      <c r="O10"/>
      <c r="P10"/>
      <c r="Q10"/>
      <c r="R10"/>
    </row>
    <row r="11" spans="2:18" ht="18" customHeight="1" x14ac:dyDescent="0.25">
      <c r="B11" s="326" t="str">
        <f>"SAVCILI BÜYÜKOBA ORTAOKULU
"&amp;"ÖĞRENCİ SAYISI = "&amp;SUM(E11:E16)</f>
        <v>SAVCILI BÜYÜKOBA ORTAOKULU
ÖĞRENCİ SAYISI = 14</v>
      </c>
      <c r="C11" s="329" t="s">
        <v>3</v>
      </c>
      <c r="D11" s="182" t="s">
        <v>332</v>
      </c>
      <c r="E11" s="204">
        <f>COUNTIF(SAVCILI!$N$5:$N$200,"&lt;45")</f>
        <v>7</v>
      </c>
      <c r="F11" s="213">
        <f>E11/SUM(E11:E16)*100</f>
        <v>50</v>
      </c>
      <c r="G11"/>
      <c r="H11"/>
      <c r="I11"/>
      <c r="J11"/>
      <c r="K11"/>
      <c r="L11"/>
      <c r="M11"/>
      <c r="N11"/>
      <c r="O11"/>
      <c r="P11"/>
      <c r="Q11"/>
      <c r="R11"/>
    </row>
    <row r="12" spans="2:18" ht="18" customHeight="1" x14ac:dyDescent="0.25">
      <c r="B12" s="327"/>
      <c r="C12" s="330"/>
      <c r="D12" s="183" t="s">
        <v>333</v>
      </c>
      <c r="E12" s="206">
        <f>COUNTIF(SAVCILI!$N$5:$N$200,"&lt;55")-COUNTIF(SAVCILI!$N$5:$N$200,"&lt;45")</f>
        <v>0</v>
      </c>
      <c r="F12" s="214">
        <f>E12/SUM(E11:E16)*100</f>
        <v>0</v>
      </c>
      <c r="G12"/>
      <c r="H12"/>
      <c r="I12"/>
      <c r="J12"/>
      <c r="K12"/>
      <c r="L12"/>
      <c r="M12"/>
      <c r="N12"/>
      <c r="O12"/>
      <c r="P12"/>
      <c r="Q12"/>
      <c r="R12"/>
    </row>
    <row r="13" spans="2:18" ht="18" customHeight="1" x14ac:dyDescent="0.25">
      <c r="B13" s="327"/>
      <c r="C13" s="330"/>
      <c r="D13" s="183" t="s">
        <v>334</v>
      </c>
      <c r="E13" s="206">
        <f>COUNTIF(SAVCILI!$N$5:$N$200,"&lt;70")-COUNTIF(SAVCILI!$N$5:$N$200,"&lt;55")</f>
        <v>2</v>
      </c>
      <c r="F13" s="214">
        <f>E13/SUM(E11:E16)*100</f>
        <v>14.285714285714285</v>
      </c>
      <c r="G13"/>
      <c r="H13"/>
      <c r="I13"/>
      <c r="J13"/>
      <c r="K13"/>
      <c r="L13"/>
      <c r="M13"/>
      <c r="N13"/>
      <c r="O13"/>
      <c r="P13"/>
      <c r="Q13"/>
      <c r="R13"/>
    </row>
    <row r="14" spans="2:18" ht="18" customHeight="1" x14ac:dyDescent="0.25">
      <c r="B14" s="327"/>
      <c r="C14" s="330"/>
      <c r="D14" s="183" t="s">
        <v>335</v>
      </c>
      <c r="E14" s="206">
        <f>COUNTIF(SAVCILI!$N$5:$N$200,"&lt;85")-COUNTIF(SAVCILI!$N$5:$N$200,"&lt;70")</f>
        <v>4</v>
      </c>
      <c r="F14" s="214">
        <f>E14/SUM(E11:E16)*100</f>
        <v>28.571428571428569</v>
      </c>
      <c r="G14"/>
      <c r="H14"/>
      <c r="I14"/>
      <c r="J14"/>
      <c r="K14"/>
      <c r="L14"/>
      <c r="M14"/>
      <c r="N14"/>
      <c r="O14"/>
      <c r="P14"/>
      <c r="Q14"/>
      <c r="R14"/>
    </row>
    <row r="15" spans="2:18" ht="18" customHeight="1" x14ac:dyDescent="0.25">
      <c r="B15" s="327"/>
      <c r="C15" s="330"/>
      <c r="D15" s="183" t="s">
        <v>336</v>
      </c>
      <c r="E15" s="206">
        <f>COUNTIF(SAVCILI!$N$5:$N$200,"&lt;99")-COUNTIF(SAVCILI!$N$5:$N$200,"&lt;85")</f>
        <v>1</v>
      </c>
      <c r="F15" s="214">
        <f>E15/SUM(E11:E16)*100</f>
        <v>7.1428571428571423</v>
      </c>
      <c r="G15"/>
      <c r="H15"/>
      <c r="I15"/>
      <c r="J15"/>
      <c r="K15"/>
      <c r="L15"/>
      <c r="M15"/>
      <c r="N15"/>
      <c r="O15"/>
      <c r="P15"/>
      <c r="Q15"/>
      <c r="R15"/>
    </row>
    <row r="16" spans="2:18" ht="18" customHeight="1" thickBot="1" x14ac:dyDescent="0.3">
      <c r="B16" s="328"/>
      <c r="C16" s="331"/>
      <c r="D16" s="184">
        <v>100</v>
      </c>
      <c r="E16" s="208">
        <f>COUNTIF(SAVCILI!$N$5:$N$200,"=100")</f>
        <v>0</v>
      </c>
      <c r="F16" s="215">
        <f>E16/SUM(E11:E16)*100</f>
        <v>0</v>
      </c>
      <c r="G16"/>
      <c r="H16"/>
      <c r="I16"/>
      <c r="J16"/>
      <c r="K16"/>
      <c r="L16"/>
      <c r="M16"/>
      <c r="N16"/>
      <c r="O16"/>
      <c r="P16"/>
      <c r="Q16"/>
      <c r="R16"/>
    </row>
    <row r="17" spans="2:18" ht="18" customHeight="1" x14ac:dyDescent="0.25">
      <c r="B17" s="326" t="str">
        <f>"SAVCILI BÜYÜKOBA ORTAOKULU
"&amp;"ÖĞRENCİ SAYISI = "&amp;SUM(E17:E22)</f>
        <v>SAVCILI BÜYÜKOBA ORTAOKULU
ÖĞRENCİ SAYISI = 14</v>
      </c>
      <c r="C17" s="329" t="s">
        <v>10</v>
      </c>
      <c r="D17" s="182" t="s">
        <v>332</v>
      </c>
      <c r="E17" s="204">
        <f>COUNTIF(SAVCILI!$Q$5:$Q$200,"&lt;45")</f>
        <v>1</v>
      </c>
      <c r="F17" s="213">
        <f>E17/SUM(E17:E22)*100</f>
        <v>7.1428571428571423</v>
      </c>
      <c r="G17"/>
      <c r="H17"/>
      <c r="I17"/>
      <c r="J17"/>
      <c r="K17"/>
      <c r="L17"/>
      <c r="M17"/>
      <c r="N17"/>
      <c r="O17"/>
      <c r="P17"/>
      <c r="Q17"/>
      <c r="R17"/>
    </row>
    <row r="18" spans="2:18" ht="18" customHeight="1" x14ac:dyDescent="0.25">
      <c r="B18" s="327"/>
      <c r="C18" s="330"/>
      <c r="D18" s="183" t="s">
        <v>333</v>
      </c>
      <c r="E18" s="206">
        <f>COUNTIF(SAVCILI!$Q$5:$Q$200,"&lt;55")-COUNTIF(SAVCILI!$Q$5:$Q$200,"&lt;45")</f>
        <v>0</v>
      </c>
      <c r="F18" s="214">
        <f>E18/SUM(E17:E22)*100</f>
        <v>0</v>
      </c>
      <c r="G18"/>
      <c r="H18"/>
      <c r="I18"/>
      <c r="J18"/>
      <c r="K18"/>
      <c r="L18"/>
      <c r="M18"/>
      <c r="N18"/>
      <c r="O18"/>
      <c r="P18"/>
      <c r="Q18"/>
      <c r="R18"/>
    </row>
    <row r="19" spans="2:18" ht="18" customHeight="1" x14ac:dyDescent="0.25">
      <c r="B19" s="327"/>
      <c r="C19" s="330"/>
      <c r="D19" s="183" t="s">
        <v>334</v>
      </c>
      <c r="E19" s="206">
        <f>COUNTIF(SAVCILI!$Q$5:$Q$200,"&lt;70")-COUNTIF(SAVCILI!$Q$5:$Q$200,"&lt;55")</f>
        <v>3</v>
      </c>
      <c r="F19" s="214">
        <f>E19/SUM(E17:E22)*100</f>
        <v>21.428571428571427</v>
      </c>
      <c r="G19"/>
      <c r="H19"/>
      <c r="I19"/>
      <c r="J19"/>
      <c r="K19"/>
      <c r="L19"/>
      <c r="M19"/>
      <c r="N19"/>
      <c r="O19"/>
      <c r="P19"/>
      <c r="Q19"/>
      <c r="R19"/>
    </row>
    <row r="20" spans="2:18" ht="18" customHeight="1" x14ac:dyDescent="0.25">
      <c r="B20" s="327"/>
      <c r="C20" s="330"/>
      <c r="D20" s="183" t="s">
        <v>335</v>
      </c>
      <c r="E20" s="206">
        <f>COUNTIF(SAVCILI!$Q$5:$Q$200,"&lt;85")-COUNTIF(SAVCILI!$Q$5:$Q$200,"&lt;70")</f>
        <v>4</v>
      </c>
      <c r="F20" s="214">
        <f>E20/SUM(E17:E22)*100</f>
        <v>28.571428571428569</v>
      </c>
      <c r="G20"/>
      <c r="H20"/>
      <c r="I20"/>
      <c r="J20"/>
      <c r="K20"/>
      <c r="L20"/>
      <c r="M20"/>
      <c r="N20"/>
      <c r="O20"/>
      <c r="P20"/>
      <c r="Q20"/>
      <c r="R20"/>
    </row>
    <row r="21" spans="2:18" ht="18" customHeight="1" x14ac:dyDescent="0.25">
      <c r="B21" s="327"/>
      <c r="C21" s="330"/>
      <c r="D21" s="183" t="s">
        <v>336</v>
      </c>
      <c r="E21" s="206">
        <f>COUNTIF(SAVCILI!$Q$5:$Q$200,"&lt;99")-COUNTIF(SAVCILI!$Q$5:$Q$200,"&lt;85")</f>
        <v>4</v>
      </c>
      <c r="F21" s="214">
        <f>E21/SUM(E17:E22)*100</f>
        <v>28.571428571428569</v>
      </c>
      <c r="G21"/>
      <c r="H21"/>
      <c r="I21"/>
      <c r="J21"/>
      <c r="K21"/>
      <c r="L21"/>
      <c r="M21"/>
      <c r="N21"/>
      <c r="O21"/>
      <c r="P21"/>
      <c r="Q21"/>
      <c r="R21"/>
    </row>
    <row r="22" spans="2:18" ht="18" customHeight="1" thickBot="1" x14ac:dyDescent="0.3">
      <c r="B22" s="328"/>
      <c r="C22" s="331"/>
      <c r="D22" s="184">
        <v>100</v>
      </c>
      <c r="E22" s="208">
        <f>COUNTIF(SAVCILI!$Q$5:$Q$200,"=100")</f>
        <v>2</v>
      </c>
      <c r="F22" s="215">
        <f>E22/SUM(E17:E22)*100</f>
        <v>14.285714285714285</v>
      </c>
      <c r="G22"/>
      <c r="H22"/>
      <c r="I22"/>
      <c r="J22"/>
      <c r="K22"/>
      <c r="L22"/>
      <c r="M22"/>
      <c r="N22"/>
      <c r="O22"/>
      <c r="P22"/>
      <c r="Q22"/>
      <c r="R22"/>
    </row>
    <row r="23" spans="2:18" ht="18" customHeight="1" x14ac:dyDescent="0.25">
      <c r="B23" s="326" t="str">
        <f>"SAVCILI BÜYÜKOBA ORTAOKULU
"&amp;"ÖĞRENCİ SAYISI = "&amp;SUM(E23:E28)</f>
        <v>SAVCILI BÜYÜKOBA ORTAOKULU
ÖĞRENCİ SAYISI = 14</v>
      </c>
      <c r="C23" s="329" t="s">
        <v>338</v>
      </c>
      <c r="D23" s="182" t="s">
        <v>332</v>
      </c>
      <c r="E23" s="204">
        <f>COUNTIF(SAVCILI!$T$5:$T$200,"&lt;45")</f>
        <v>0</v>
      </c>
      <c r="F23" s="213">
        <f>E23/SUM(E23:E28)*100</f>
        <v>0</v>
      </c>
      <c r="G23"/>
      <c r="H23"/>
      <c r="I23"/>
      <c r="J23"/>
      <c r="K23"/>
      <c r="L23"/>
      <c r="M23"/>
      <c r="N23"/>
      <c r="O23"/>
      <c r="P23"/>
      <c r="Q23"/>
      <c r="R23"/>
    </row>
    <row r="24" spans="2:18" ht="18" customHeight="1" x14ac:dyDescent="0.25">
      <c r="B24" s="327"/>
      <c r="C24" s="330"/>
      <c r="D24" s="183" t="s">
        <v>333</v>
      </c>
      <c r="E24" s="206">
        <f>COUNTIF(SAVCILI!$T$5:$T$200,"&lt;55")-COUNTIF(SAVCILI!$T$5:$T$200,"&lt;45")</f>
        <v>0</v>
      </c>
      <c r="F24" s="214">
        <f>E24/SUM(E23:E28)*100</f>
        <v>0</v>
      </c>
      <c r="G24"/>
      <c r="H24"/>
      <c r="I24"/>
      <c r="J24"/>
      <c r="K24"/>
      <c r="L24"/>
      <c r="M24"/>
      <c r="N24"/>
      <c r="O24"/>
      <c r="P24"/>
      <c r="Q24"/>
      <c r="R24"/>
    </row>
    <row r="25" spans="2:18" ht="18" customHeight="1" x14ac:dyDescent="0.25">
      <c r="B25" s="327"/>
      <c r="C25" s="330"/>
      <c r="D25" s="183" t="s">
        <v>334</v>
      </c>
      <c r="E25" s="206">
        <f>COUNTIF(SAVCILI!$T$5:$T$200,"&lt;70")-COUNTIF(SAVCILI!$T$5:$T$200,"&lt;55")</f>
        <v>2</v>
      </c>
      <c r="F25" s="214">
        <f>E25/SUM(E23:E28)*100</f>
        <v>14.285714285714285</v>
      </c>
      <c r="G25"/>
      <c r="H25"/>
      <c r="I25"/>
      <c r="J25"/>
      <c r="K25"/>
      <c r="L25"/>
      <c r="M25"/>
      <c r="N25"/>
      <c r="O25"/>
      <c r="P25"/>
      <c r="Q25"/>
      <c r="R25"/>
    </row>
    <row r="26" spans="2:18" ht="18" customHeight="1" x14ac:dyDescent="0.25">
      <c r="B26" s="327"/>
      <c r="C26" s="330"/>
      <c r="D26" s="183" t="s">
        <v>335</v>
      </c>
      <c r="E26" s="206">
        <f>COUNTIF(SAVCILI!$T$5:$T$200,"&lt;85")-COUNTIF(SAVCILI!$T$5:$T$200,"&lt;70")</f>
        <v>5</v>
      </c>
      <c r="F26" s="214">
        <f>E26/SUM(E23:E28)*100</f>
        <v>35.714285714285715</v>
      </c>
      <c r="G26"/>
      <c r="H26"/>
      <c r="I26"/>
      <c r="J26"/>
      <c r="K26"/>
      <c r="L26"/>
      <c r="M26"/>
      <c r="N26"/>
      <c r="O26"/>
      <c r="P26"/>
      <c r="Q26"/>
      <c r="R26"/>
    </row>
    <row r="27" spans="2:18" ht="18" customHeight="1" x14ac:dyDescent="0.25">
      <c r="B27" s="327"/>
      <c r="C27" s="330"/>
      <c r="D27" s="183" t="s">
        <v>336</v>
      </c>
      <c r="E27" s="206">
        <f>COUNTIF(SAVCILI!$T$5:$T$200,"&lt;99")-COUNTIF(SAVCILI!$T$5:$T$200,"&lt;85")</f>
        <v>7</v>
      </c>
      <c r="F27" s="214">
        <f>E27/SUM(E23:E28)*100</f>
        <v>50</v>
      </c>
      <c r="G27"/>
      <c r="H27"/>
      <c r="I27"/>
      <c r="J27"/>
      <c r="K27"/>
      <c r="L27"/>
      <c r="M27"/>
      <c r="N27"/>
      <c r="O27"/>
      <c r="P27"/>
      <c r="Q27"/>
      <c r="R27"/>
    </row>
    <row r="28" spans="2:18" ht="18" customHeight="1" thickBot="1" x14ac:dyDescent="0.3">
      <c r="B28" s="328"/>
      <c r="C28" s="331"/>
      <c r="D28" s="184">
        <v>100</v>
      </c>
      <c r="E28" s="208">
        <f>COUNTIF(SAVCILI!$T$5:$T$200,"=100")</f>
        <v>0</v>
      </c>
      <c r="F28" s="215">
        <f>E28/SUM(E23:E28)*100</f>
        <v>0</v>
      </c>
      <c r="G28"/>
      <c r="H28"/>
      <c r="I28"/>
      <c r="J28"/>
      <c r="K28"/>
      <c r="L28"/>
      <c r="M28"/>
      <c r="N28"/>
      <c r="O28"/>
      <c r="P28"/>
      <c r="Q28"/>
      <c r="R28"/>
    </row>
    <row r="29" spans="2:18" ht="18" customHeight="1" x14ac:dyDescent="0.25">
      <c r="B29" s="326" t="str">
        <f>"SAVCILI BÜYÜKOBA ORTAOKULU
"&amp;"ÖĞRENCİ SAYISI = "&amp;SUM(E29:E34)</f>
        <v>SAVCILI BÜYÜKOBA ORTAOKULU
ÖĞRENCİ SAYISI = 14</v>
      </c>
      <c r="C29" s="329" t="s">
        <v>4</v>
      </c>
      <c r="D29" s="182" t="s">
        <v>332</v>
      </c>
      <c r="E29" s="204">
        <f>COUNTIF(SAVCILI!$W$5:$W$200,"&lt;45")</f>
        <v>1</v>
      </c>
      <c r="F29" s="213">
        <f>E29/SUM(E29:E34)*100</f>
        <v>7.1428571428571423</v>
      </c>
      <c r="G29"/>
      <c r="H29"/>
      <c r="I29"/>
      <c r="J29"/>
      <c r="K29"/>
      <c r="L29"/>
      <c r="M29"/>
      <c r="N29"/>
      <c r="O29"/>
      <c r="P29"/>
      <c r="Q29"/>
      <c r="R29"/>
    </row>
    <row r="30" spans="2:18" ht="18" customHeight="1" x14ac:dyDescent="0.25">
      <c r="B30" s="327"/>
      <c r="C30" s="330"/>
      <c r="D30" s="183" t="s">
        <v>333</v>
      </c>
      <c r="E30" s="206">
        <f>COUNTIF(SAVCILI!$W$5:$W$200,"&lt;55")-COUNTIF(SAVCILI!$W$5:$W$200,"&lt;45")</f>
        <v>1</v>
      </c>
      <c r="F30" s="214">
        <f>E30/SUM(E29:E34)*100</f>
        <v>7.1428571428571423</v>
      </c>
      <c r="G30"/>
      <c r="H30"/>
      <c r="I30"/>
      <c r="J30"/>
      <c r="K30"/>
      <c r="L30"/>
      <c r="M30"/>
      <c r="N30"/>
      <c r="O30"/>
      <c r="P30"/>
      <c r="Q30"/>
      <c r="R30"/>
    </row>
    <row r="31" spans="2:18" ht="18" customHeight="1" x14ac:dyDescent="0.25">
      <c r="B31" s="327"/>
      <c r="C31" s="330"/>
      <c r="D31" s="183" t="s">
        <v>334</v>
      </c>
      <c r="E31" s="206">
        <f>COUNTIF(SAVCILI!$W$5:$W$200,"&lt;70")-COUNTIF(SAVCILI!$W$5:$W$200,"&lt;55")</f>
        <v>1</v>
      </c>
      <c r="F31" s="214">
        <f>E31/SUM(E29:E34)*100</f>
        <v>7.1428571428571423</v>
      </c>
      <c r="G31"/>
      <c r="H31"/>
      <c r="I31"/>
      <c r="J31"/>
      <c r="K31"/>
      <c r="L31"/>
      <c r="M31"/>
      <c r="N31"/>
      <c r="O31"/>
      <c r="P31"/>
      <c r="Q31"/>
      <c r="R31"/>
    </row>
    <row r="32" spans="2:18" ht="18" customHeight="1" x14ac:dyDescent="0.25">
      <c r="B32" s="327"/>
      <c r="C32" s="330"/>
      <c r="D32" s="183" t="s">
        <v>335</v>
      </c>
      <c r="E32" s="206">
        <f>COUNTIF(SAVCILI!$W$5:$W$200,"&lt;85")-COUNTIF(SAVCILI!$W$5:$W$200,"&lt;70")</f>
        <v>4</v>
      </c>
      <c r="F32" s="214">
        <f>E32/SUM(E29:E34)*100</f>
        <v>28.571428571428569</v>
      </c>
      <c r="G32"/>
      <c r="H32"/>
      <c r="I32"/>
      <c r="J32"/>
      <c r="K32"/>
      <c r="L32"/>
      <c r="M32"/>
      <c r="N32"/>
      <c r="O32"/>
      <c r="P32"/>
      <c r="Q32"/>
      <c r="R32"/>
    </row>
    <row r="33" spans="2:18" ht="18" customHeight="1" x14ac:dyDescent="0.25">
      <c r="B33" s="327"/>
      <c r="C33" s="330"/>
      <c r="D33" s="183" t="s">
        <v>336</v>
      </c>
      <c r="E33" s="206">
        <f>COUNTIF(SAVCILI!$W$5:$W$200,"&lt;99")-COUNTIF(SAVCILI!$W$5:$W$200,"&lt;85")</f>
        <v>7</v>
      </c>
      <c r="F33" s="214">
        <f>E33/SUM(E29:E34)*100</f>
        <v>50</v>
      </c>
      <c r="G33"/>
      <c r="H33"/>
      <c r="I33"/>
      <c r="J33"/>
      <c r="K33"/>
      <c r="L33"/>
      <c r="M33"/>
      <c r="N33"/>
      <c r="O33"/>
      <c r="P33"/>
      <c r="Q33"/>
      <c r="R33"/>
    </row>
    <row r="34" spans="2:18" ht="18" customHeight="1" thickBot="1" x14ac:dyDescent="0.3">
      <c r="B34" s="328"/>
      <c r="C34" s="331"/>
      <c r="D34" s="184">
        <v>100</v>
      </c>
      <c r="E34" s="208">
        <f>COUNTIF(SAVCILI!$W$5:$W$200,"=100")</f>
        <v>0</v>
      </c>
      <c r="F34" s="215">
        <f>E34/SUM(E29:E34)*100</f>
        <v>0</v>
      </c>
      <c r="G34"/>
      <c r="H34"/>
      <c r="I34"/>
      <c r="J34"/>
      <c r="K34"/>
      <c r="L34"/>
      <c r="M34"/>
      <c r="N34"/>
      <c r="O34"/>
      <c r="P34"/>
      <c r="Q34"/>
      <c r="R34"/>
    </row>
    <row r="35" spans="2:18" ht="18" customHeight="1" x14ac:dyDescent="0.25">
      <c r="B35" s="326" t="str">
        <f>"SAVCILI BÜYÜKOBA ORTAOKULU
"&amp;"ÖĞRENCİ SAYISI = "&amp;SUM(E35:E40)</f>
        <v>SAVCILI BÜYÜKOBA ORTAOKULU
ÖĞRENCİ SAYISI = 14</v>
      </c>
      <c r="C35" s="329" t="s">
        <v>23</v>
      </c>
      <c r="D35" s="182" t="s">
        <v>332</v>
      </c>
      <c r="E35" s="204">
        <f>COUNTIF(SAVCILI!$Z$5:$Z$200,"&lt;45")</f>
        <v>0</v>
      </c>
      <c r="F35" s="213">
        <f>E35/SUM(E35:E40)*100</f>
        <v>0</v>
      </c>
      <c r="G35"/>
      <c r="H35"/>
      <c r="I35"/>
      <c r="J35"/>
      <c r="K35"/>
      <c r="L35"/>
      <c r="M35"/>
      <c r="N35"/>
      <c r="O35"/>
      <c r="P35"/>
      <c r="Q35"/>
      <c r="R35"/>
    </row>
    <row r="36" spans="2:18" ht="18" customHeight="1" x14ac:dyDescent="0.25">
      <c r="B36" s="327"/>
      <c r="C36" s="330"/>
      <c r="D36" s="183" t="s">
        <v>333</v>
      </c>
      <c r="E36" s="206">
        <f>COUNTIF(SAVCILI!$Z$5:$Z$200,"&lt;55")-COUNTIF(SAVCILI!$Z$5:$Z$200,"&lt;45")</f>
        <v>0</v>
      </c>
      <c r="F36" s="214">
        <f>E36/SUM(E35:E40)*100</f>
        <v>0</v>
      </c>
      <c r="G36"/>
      <c r="H36"/>
      <c r="I36"/>
      <c r="J36"/>
      <c r="K36"/>
      <c r="L36"/>
      <c r="M36"/>
      <c r="N36"/>
      <c r="O36"/>
      <c r="P36"/>
      <c r="Q36"/>
      <c r="R36"/>
    </row>
    <row r="37" spans="2:18" ht="18" customHeight="1" x14ac:dyDescent="0.25">
      <c r="B37" s="327"/>
      <c r="C37" s="330"/>
      <c r="D37" s="183" t="s">
        <v>334</v>
      </c>
      <c r="E37" s="206">
        <f>COUNTIF(SAVCILI!$Z$5:$Z$200,"&lt;70")-COUNTIF(SAVCILI!$Z$5:$Z$200,"&lt;55")</f>
        <v>0</v>
      </c>
      <c r="F37" s="214">
        <f>E37/SUM(E35:E40)*100</f>
        <v>0</v>
      </c>
      <c r="G37"/>
      <c r="H37"/>
      <c r="I37"/>
      <c r="J37"/>
      <c r="K37"/>
      <c r="L37"/>
      <c r="M37"/>
      <c r="N37"/>
      <c r="O37"/>
      <c r="P37"/>
      <c r="Q37"/>
      <c r="R37"/>
    </row>
    <row r="38" spans="2:18" ht="18" customHeight="1" x14ac:dyDescent="0.25">
      <c r="B38" s="327"/>
      <c r="C38" s="330"/>
      <c r="D38" s="183" t="s">
        <v>335</v>
      </c>
      <c r="E38" s="206">
        <f>COUNTIF(SAVCILI!$Z$5:$Z$200,"&lt;85")-COUNTIF(SAVCILI!Z$5:$Z$200,"&lt;70")</f>
        <v>1</v>
      </c>
      <c r="F38" s="214">
        <f>E38/SUM(E35:E40)*100</f>
        <v>7.1428571428571423</v>
      </c>
      <c r="G38"/>
      <c r="H38"/>
      <c r="I38"/>
      <c r="J38"/>
      <c r="K38"/>
      <c r="L38"/>
      <c r="M38"/>
      <c r="N38"/>
      <c r="O38"/>
      <c r="P38"/>
      <c r="Q38"/>
      <c r="R38"/>
    </row>
    <row r="39" spans="2:18" ht="18" customHeight="1" x14ac:dyDescent="0.25">
      <c r="B39" s="327"/>
      <c r="C39" s="330"/>
      <c r="D39" s="183" t="s">
        <v>336</v>
      </c>
      <c r="E39" s="206">
        <f>COUNTIF(SAVCILI!$Z$5:$Z$200,"&lt;99")-COUNTIF(SAVCILI!$Z$5:$Z$200,"&lt;85")</f>
        <v>9</v>
      </c>
      <c r="F39" s="214">
        <f>E39/SUM(E35:E40)*100</f>
        <v>64.285714285714292</v>
      </c>
      <c r="G39"/>
      <c r="H39"/>
      <c r="I39"/>
      <c r="J39"/>
      <c r="K39"/>
      <c r="L39"/>
      <c r="M39"/>
      <c r="N39"/>
      <c r="O39"/>
      <c r="P39"/>
      <c r="Q39"/>
      <c r="R39"/>
    </row>
    <row r="40" spans="2:18" ht="18" customHeight="1" thickBot="1" x14ac:dyDescent="0.3">
      <c r="B40" s="328"/>
      <c r="C40" s="331"/>
      <c r="D40" s="184">
        <v>100</v>
      </c>
      <c r="E40" s="208">
        <f>COUNTIF(SAVCILI!$Z$5:$Z$200,"=100")</f>
        <v>4</v>
      </c>
      <c r="F40" s="215">
        <f>E40/SUM(E35:E40)*100</f>
        <v>28.571428571428569</v>
      </c>
      <c r="G40"/>
      <c r="H40"/>
      <c r="I40"/>
      <c r="J40"/>
      <c r="K40"/>
      <c r="L40"/>
      <c r="M40"/>
      <c r="N40"/>
      <c r="O40"/>
      <c r="P40"/>
      <c r="Q40"/>
      <c r="R40"/>
    </row>
  </sheetData>
  <mergeCells count="17">
    <mergeCell ref="E2:F2"/>
    <mergeCell ref="E3:F3"/>
    <mergeCell ref="B5:B10"/>
    <mergeCell ref="C5:C10"/>
    <mergeCell ref="B35:B40"/>
    <mergeCell ref="C35:C40"/>
    <mergeCell ref="B17:B22"/>
    <mergeCell ref="C17:C22"/>
    <mergeCell ref="B23:B28"/>
    <mergeCell ref="C23:C28"/>
    <mergeCell ref="B29:B34"/>
    <mergeCell ref="C29:C34"/>
    <mergeCell ref="B11:B16"/>
    <mergeCell ref="C11:C16"/>
    <mergeCell ref="B2:B4"/>
    <mergeCell ref="C2:C4"/>
    <mergeCell ref="D2:D4"/>
  </mergeCells>
  <pageMargins left="0.7" right="0.7" top="0.75" bottom="0.75" header="0.3" footer="0.3"/>
  <pageSetup paperSize="9" scale="68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Normal="100" workbookViewId="0">
      <selection sqref="A1:F1"/>
    </sheetView>
  </sheetViews>
  <sheetFormatPr defaultRowHeight="15.75" x14ac:dyDescent="0.25"/>
  <cols>
    <col min="1" max="1" width="8.5703125" style="92" customWidth="1"/>
    <col min="2" max="5" width="15.42578125" style="92" customWidth="1"/>
    <col min="6" max="6" width="12.42578125" style="92" customWidth="1"/>
    <col min="7" max="16384" width="9.140625" style="92"/>
  </cols>
  <sheetData>
    <row r="1" spans="1:6" s="93" customFormat="1" ht="22.5" customHeight="1" x14ac:dyDescent="0.25">
      <c r="A1" s="262" t="s">
        <v>290</v>
      </c>
      <c r="B1" s="262"/>
      <c r="C1" s="262"/>
      <c r="D1" s="262"/>
      <c r="E1" s="262"/>
      <c r="F1" s="262"/>
    </row>
    <row r="2" spans="1:6" s="93" customFormat="1" ht="22.5" customHeight="1" x14ac:dyDescent="0.25">
      <c r="A2" s="262" t="s">
        <v>375</v>
      </c>
      <c r="B2" s="262"/>
      <c r="C2" s="262"/>
      <c r="D2" s="262"/>
      <c r="E2" s="262"/>
      <c r="F2" s="262"/>
    </row>
    <row r="3" spans="1:6" ht="18.75" customHeight="1" x14ac:dyDescent="0.25">
      <c r="A3" s="75"/>
      <c r="B3" s="75"/>
      <c r="C3" s="75"/>
      <c r="D3" s="75"/>
      <c r="E3" s="75"/>
      <c r="F3" s="75"/>
    </row>
    <row r="4" spans="1:6" ht="18.75" customHeight="1" x14ac:dyDescent="0.25">
      <c r="A4" s="75"/>
      <c r="B4" s="259" t="s">
        <v>318</v>
      </c>
      <c r="C4" s="260"/>
      <c r="D4" s="260"/>
      <c r="E4" s="261"/>
      <c r="F4" s="75"/>
    </row>
    <row r="5" spans="1:6" ht="18.75" customHeight="1" x14ac:dyDescent="0.25">
      <c r="A5" s="75"/>
      <c r="B5" s="75"/>
      <c r="C5" s="75"/>
      <c r="D5" s="75"/>
      <c r="E5" s="75"/>
      <c r="F5" s="75"/>
    </row>
    <row r="6" spans="1:6" ht="18.75" customHeight="1" x14ac:dyDescent="0.25">
      <c r="A6" s="75"/>
      <c r="B6" s="259" t="s">
        <v>374</v>
      </c>
      <c r="C6" s="260"/>
      <c r="D6" s="260"/>
      <c r="E6" s="261"/>
      <c r="F6" s="75"/>
    </row>
    <row r="7" spans="1:6" ht="18.75" customHeight="1" x14ac:dyDescent="0.25">
      <c r="A7" s="75"/>
      <c r="B7" s="75"/>
      <c r="C7" s="75"/>
      <c r="D7" s="75"/>
      <c r="E7" s="75"/>
      <c r="F7" s="75"/>
    </row>
    <row r="8" spans="1:6" ht="18.75" customHeight="1" x14ac:dyDescent="0.25">
      <c r="A8" s="75"/>
      <c r="B8" s="259" t="s">
        <v>317</v>
      </c>
      <c r="C8" s="260"/>
      <c r="D8" s="260"/>
      <c r="E8" s="261"/>
      <c r="F8" s="75"/>
    </row>
    <row r="9" spans="1:6" ht="18.75" customHeight="1" x14ac:dyDescent="0.25">
      <c r="A9" s="75"/>
      <c r="B9" s="75"/>
      <c r="C9" s="75"/>
      <c r="D9" s="75"/>
      <c r="E9" s="75"/>
      <c r="F9" s="75"/>
    </row>
    <row r="10" spans="1:6" ht="18.75" customHeight="1" x14ac:dyDescent="0.25">
      <c r="A10" s="75"/>
      <c r="B10" s="259" t="s">
        <v>327</v>
      </c>
      <c r="C10" s="260"/>
      <c r="D10" s="260"/>
      <c r="E10" s="261"/>
      <c r="F10" s="75"/>
    </row>
    <row r="11" spans="1:6" ht="18.75" customHeight="1" x14ac:dyDescent="0.25">
      <c r="A11" s="75"/>
      <c r="B11" s="75"/>
      <c r="C11" s="75"/>
      <c r="D11" s="75"/>
      <c r="E11" s="75"/>
      <c r="F11" s="75"/>
    </row>
    <row r="12" spans="1:6" ht="18.75" customHeight="1" x14ac:dyDescent="0.25">
      <c r="A12" s="75"/>
      <c r="B12" s="259" t="s">
        <v>326</v>
      </c>
      <c r="C12" s="260"/>
      <c r="D12" s="260"/>
      <c r="E12" s="261"/>
      <c r="F12" s="75"/>
    </row>
    <row r="13" spans="1:6" ht="18.75" customHeight="1" x14ac:dyDescent="0.25">
      <c r="A13" s="75"/>
      <c r="B13" s="75"/>
      <c r="C13" s="75"/>
      <c r="D13" s="75"/>
      <c r="E13" s="75"/>
      <c r="F13" s="75"/>
    </row>
    <row r="14" spans="1:6" ht="18.75" customHeight="1" x14ac:dyDescent="0.25">
      <c r="A14" s="75"/>
      <c r="B14" s="259" t="s">
        <v>345</v>
      </c>
      <c r="C14" s="260"/>
      <c r="D14" s="260"/>
      <c r="E14" s="261"/>
      <c r="F14" s="75"/>
    </row>
    <row r="15" spans="1:6" ht="18.75" customHeight="1" x14ac:dyDescent="0.25">
      <c r="A15" s="75"/>
      <c r="B15" s="75"/>
      <c r="C15" s="75"/>
      <c r="D15" s="75"/>
      <c r="E15" s="75"/>
      <c r="F15" s="75"/>
    </row>
    <row r="16" spans="1:6" ht="18.75" customHeight="1" x14ac:dyDescent="0.25">
      <c r="A16" s="75"/>
      <c r="B16" s="259" t="s">
        <v>365</v>
      </c>
      <c r="C16" s="260"/>
      <c r="D16" s="260"/>
      <c r="E16" s="261"/>
      <c r="F16" s="75"/>
    </row>
    <row r="17" spans="1:6" ht="22.5" customHeight="1" x14ac:dyDescent="0.25">
      <c r="A17" s="75"/>
      <c r="B17" s="75"/>
      <c r="C17" s="75"/>
      <c r="D17" s="75"/>
      <c r="E17" s="75"/>
      <c r="F17" s="75"/>
    </row>
    <row r="18" spans="1:6" ht="15" customHeight="1" x14ac:dyDescent="0.25">
      <c r="A18" s="75"/>
      <c r="B18" s="75"/>
      <c r="C18" s="75"/>
      <c r="D18" s="75"/>
      <c r="E18" s="75"/>
      <c r="F18" s="75"/>
    </row>
    <row r="19" spans="1:6" ht="22.5" customHeight="1" x14ac:dyDescent="0.25">
      <c r="A19" s="75"/>
      <c r="B19" s="75"/>
      <c r="C19" s="75"/>
      <c r="D19" s="75"/>
      <c r="E19" s="75"/>
      <c r="F19" s="75"/>
    </row>
    <row r="20" spans="1:6" x14ac:dyDescent="0.25">
      <c r="A20" s="75"/>
      <c r="B20" s="75"/>
      <c r="C20" s="75"/>
      <c r="D20" s="75"/>
      <c r="E20" s="75"/>
      <c r="F20" s="75"/>
    </row>
    <row r="21" spans="1:6" x14ac:dyDescent="0.25">
      <c r="A21" s="75"/>
      <c r="B21" s="75"/>
      <c r="C21" s="75"/>
      <c r="D21" s="75"/>
      <c r="E21" s="75"/>
      <c r="F21" s="75"/>
    </row>
  </sheetData>
  <mergeCells count="9">
    <mergeCell ref="B12:E12"/>
    <mergeCell ref="B14:E14"/>
    <mergeCell ref="B16:E16"/>
    <mergeCell ref="B6:E6"/>
    <mergeCell ref="A1:F1"/>
    <mergeCell ref="A2:F2"/>
    <mergeCell ref="B4:E4"/>
    <mergeCell ref="B8:E8"/>
    <mergeCell ref="B10:E10"/>
  </mergeCells>
  <hyperlinks>
    <hyperlink ref="B4:E4" location="'OKUL NOT ORTALAMA'!A1" display="OKUL NOT ORTALAMALARI"/>
    <hyperlink ref="B8:E8" location="'OKUL YEP ORTALAMA'!A1" display=" OKULLARIN PUAN ORTALAMALARI"/>
    <hyperlink ref="B12:E12" location="'YEP SIRALI'!A1" display="YERLEŞTİRMEYE ESAS PUANLAR"/>
    <hyperlink ref="B10:E10" location="'PUAN ARA. ÖĞR. SAY.'!A1" display="PUAN ARALIĞINDAKİ ÖĞRENCİ SAYILARI"/>
    <hyperlink ref="B14:E14" location="'ŞUBE NOT ORTALAMA'!A1" display="ŞUBELERE GÖRE DERS ORTALAMALARI"/>
    <hyperlink ref="B16:E16" location="'OKUL HEDEF'!A1" display="OKULLARIN 2015-2016 HEDEFLERİ"/>
    <hyperlink ref="B6:E6" location="GRAFİK!A1" display="OKULLARIN DERS NOT ORTALAMALARI GRAFİK"/>
  </hyperlinks>
  <pageMargins left="0.7" right="0.7" top="0.75" bottom="0.75" header="0.3" footer="0.3"/>
  <pageSetup paperSize="9" scale="71" orientation="portrait" horizontalDpi="4294967293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B1:R41"/>
  <sheetViews>
    <sheetView zoomScaleNormal="100" workbookViewId="0"/>
  </sheetViews>
  <sheetFormatPr defaultRowHeight="15" x14ac:dyDescent="0.25"/>
  <cols>
    <col min="1" max="1" width="9.85546875" customWidth="1"/>
    <col min="2" max="2" width="35.85546875" bestFit="1" customWidth="1"/>
    <col min="3" max="17" width="10" style="25" customWidth="1"/>
    <col min="18" max="18" width="10.42578125" style="25" customWidth="1"/>
    <col min="21" max="22" width="9.140625" customWidth="1"/>
    <col min="24" max="25" width="9.140625" customWidth="1"/>
    <col min="27" max="28" width="9.140625" customWidth="1"/>
    <col min="30" max="31" width="9.140625" customWidth="1"/>
    <col min="33" max="34" width="9.140625" customWidth="1"/>
  </cols>
  <sheetData>
    <row r="1" spans="2:18" ht="15.75" thickBot="1" x14ac:dyDescent="0.3"/>
    <row r="2" spans="2:18" ht="18" customHeight="1" x14ac:dyDescent="0.25">
      <c r="B2" s="332" t="s">
        <v>385</v>
      </c>
      <c r="C2" s="332" t="s">
        <v>872</v>
      </c>
      <c r="D2" s="335" t="s">
        <v>873</v>
      </c>
      <c r="E2" s="342" t="s">
        <v>361</v>
      </c>
      <c r="F2" s="343"/>
      <c r="G2"/>
      <c r="H2"/>
      <c r="I2"/>
      <c r="J2"/>
      <c r="K2"/>
      <c r="L2"/>
      <c r="M2"/>
      <c r="N2"/>
      <c r="O2"/>
      <c r="P2"/>
      <c r="Q2"/>
      <c r="R2"/>
    </row>
    <row r="3" spans="2:18" ht="18" customHeight="1" x14ac:dyDescent="0.25">
      <c r="B3" s="333"/>
      <c r="C3" s="333"/>
      <c r="D3" s="336"/>
      <c r="E3" s="340" t="s">
        <v>881</v>
      </c>
      <c r="F3" s="341"/>
      <c r="G3"/>
      <c r="H3"/>
      <c r="I3"/>
      <c r="J3"/>
      <c r="K3"/>
      <c r="L3"/>
      <c r="M3"/>
      <c r="N3"/>
      <c r="O3"/>
      <c r="P3"/>
      <c r="Q3"/>
      <c r="R3"/>
    </row>
    <row r="4" spans="2:18" ht="29.25" thickBot="1" x14ac:dyDescent="0.3">
      <c r="B4" s="334"/>
      <c r="C4" s="334"/>
      <c r="D4" s="337"/>
      <c r="E4" s="212" t="s">
        <v>871</v>
      </c>
      <c r="F4" s="211" t="s">
        <v>883</v>
      </c>
      <c r="G4"/>
      <c r="H4"/>
      <c r="I4"/>
      <c r="J4"/>
      <c r="K4"/>
      <c r="L4"/>
      <c r="M4"/>
      <c r="N4"/>
      <c r="O4"/>
      <c r="P4"/>
      <c r="Q4"/>
      <c r="R4"/>
    </row>
    <row r="5" spans="2:18" ht="18" customHeight="1" x14ac:dyDescent="0.25">
      <c r="B5" s="326" t="str">
        <f>"ÖMERHACILI ŞNA ORTAOKULU
"&amp;"ÖĞRENCİ SAYISI = "&amp;SUM(E5:E10)</f>
        <v>ÖMERHACILI ŞNA ORTAOKULU
ÖĞRENCİ SAYISI = 20</v>
      </c>
      <c r="C5" s="329" t="s">
        <v>2</v>
      </c>
      <c r="D5" s="182" t="s">
        <v>332</v>
      </c>
      <c r="E5" s="204">
        <f>COUNTIF(ÖMERHACILI!$K$5:$K$200,"&lt;45")</f>
        <v>4</v>
      </c>
      <c r="F5" s="213">
        <f>E5/SUM(E5:E10)*100</f>
        <v>20</v>
      </c>
      <c r="G5"/>
      <c r="H5"/>
      <c r="I5"/>
      <c r="J5"/>
      <c r="K5"/>
      <c r="L5"/>
      <c r="M5"/>
      <c r="N5"/>
      <c r="O5"/>
      <c r="P5"/>
      <c r="Q5"/>
      <c r="R5"/>
    </row>
    <row r="6" spans="2:18" ht="18" customHeight="1" x14ac:dyDescent="0.25">
      <c r="B6" s="327"/>
      <c r="C6" s="330"/>
      <c r="D6" s="183" t="s">
        <v>333</v>
      </c>
      <c r="E6" s="206">
        <f>COUNTIF(ÖMERHACILI!$K$5:$K$200,"&lt;55")-COUNTIF(ÖMERHACILI!$K$5:$K$200,"&lt;45")</f>
        <v>6</v>
      </c>
      <c r="F6" s="214">
        <f>E6/SUM(E5:E10)*100</f>
        <v>30</v>
      </c>
      <c r="G6"/>
      <c r="H6"/>
      <c r="I6"/>
      <c r="J6"/>
      <c r="K6"/>
      <c r="L6"/>
      <c r="M6"/>
      <c r="N6"/>
      <c r="O6"/>
      <c r="P6"/>
      <c r="Q6"/>
      <c r="R6"/>
    </row>
    <row r="7" spans="2:18" ht="18" customHeight="1" x14ac:dyDescent="0.25">
      <c r="B7" s="327"/>
      <c r="C7" s="330"/>
      <c r="D7" s="183" t="s">
        <v>334</v>
      </c>
      <c r="E7" s="206">
        <f>COUNTIF(ÖMERHACILI!$K$5:$K$200,"&lt;70")-COUNTIF(ÖMERHACILI!$K$5:$K$200,"&lt;55")</f>
        <v>5</v>
      </c>
      <c r="F7" s="214">
        <f>E7/SUM(E5:E10)*100</f>
        <v>25</v>
      </c>
      <c r="G7"/>
      <c r="H7"/>
      <c r="I7"/>
      <c r="J7"/>
      <c r="K7"/>
      <c r="L7"/>
      <c r="M7"/>
      <c r="N7"/>
      <c r="O7"/>
      <c r="P7"/>
      <c r="Q7"/>
      <c r="R7"/>
    </row>
    <row r="8" spans="2:18" ht="18" customHeight="1" x14ac:dyDescent="0.25">
      <c r="B8" s="327"/>
      <c r="C8" s="330"/>
      <c r="D8" s="183" t="s">
        <v>335</v>
      </c>
      <c r="E8" s="206">
        <f>COUNTIF(ÖMERHACILI!$K$5:$K$200,"&lt;85")-COUNTIF(ÖMERHACILI!$K$5:$K$200,"&lt;70")</f>
        <v>2</v>
      </c>
      <c r="F8" s="214">
        <f>E8/SUM(E5:E10)*100</f>
        <v>10</v>
      </c>
      <c r="G8"/>
      <c r="H8"/>
      <c r="I8"/>
      <c r="J8"/>
      <c r="K8"/>
      <c r="L8"/>
      <c r="M8"/>
      <c r="N8"/>
      <c r="O8"/>
      <c r="P8"/>
      <c r="Q8"/>
      <c r="R8"/>
    </row>
    <row r="9" spans="2:18" ht="18" customHeight="1" x14ac:dyDescent="0.25">
      <c r="B9" s="327"/>
      <c r="C9" s="330"/>
      <c r="D9" s="183" t="s">
        <v>336</v>
      </c>
      <c r="E9" s="206">
        <f>COUNTIF(ÖMERHACILI!$K$5:$K$200,"&lt;99")-COUNTIF(ÖMERHACILI!$K$5:$K$200,"&lt;85")</f>
        <v>3</v>
      </c>
      <c r="F9" s="214">
        <f>E9/SUM(E5:E10)*100</f>
        <v>15</v>
      </c>
      <c r="G9"/>
      <c r="H9"/>
      <c r="I9"/>
      <c r="J9"/>
      <c r="K9"/>
      <c r="L9"/>
      <c r="M9"/>
      <c r="N9"/>
      <c r="O9"/>
      <c r="P9"/>
      <c r="Q9"/>
      <c r="R9"/>
    </row>
    <row r="10" spans="2:18" ht="18" customHeight="1" thickBot="1" x14ac:dyDescent="0.3">
      <c r="B10" s="328"/>
      <c r="C10" s="331"/>
      <c r="D10" s="184">
        <v>100</v>
      </c>
      <c r="E10" s="208">
        <f>COUNTIF(ÖMERHACILI!$K$5:$K$200,"=100")</f>
        <v>0</v>
      </c>
      <c r="F10" s="215">
        <f>E10/SUM(E5:E10)*100</f>
        <v>0</v>
      </c>
      <c r="G10"/>
      <c r="H10"/>
      <c r="I10"/>
      <c r="J10"/>
      <c r="K10"/>
      <c r="L10"/>
      <c r="M10"/>
      <c r="N10"/>
      <c r="O10"/>
      <c r="P10"/>
      <c r="Q10"/>
      <c r="R10"/>
    </row>
    <row r="11" spans="2:18" ht="18" customHeight="1" x14ac:dyDescent="0.25">
      <c r="B11" s="326" t="str">
        <f>"ÖMERHACILI ŞNA ORTAOKULU
"&amp;"ÖĞRENCİ SAYISI = "&amp;SUM(E11:E16)</f>
        <v>ÖMERHACILI ŞNA ORTAOKULU
ÖĞRENCİ SAYISI = 20</v>
      </c>
      <c r="C11" s="329" t="s">
        <v>3</v>
      </c>
      <c r="D11" s="182" t="s">
        <v>332</v>
      </c>
      <c r="E11" s="204">
        <f>COUNTIF(ÖMERHACILI!$N$5:$N$200,"&lt;45")</f>
        <v>15</v>
      </c>
      <c r="F11" s="213">
        <f>E11/SUM(E11:E16)*100</f>
        <v>75</v>
      </c>
      <c r="G11"/>
      <c r="H11"/>
      <c r="I11"/>
      <c r="J11"/>
      <c r="K11"/>
      <c r="L11"/>
      <c r="M11"/>
      <c r="N11"/>
      <c r="O11"/>
      <c r="P11"/>
      <c r="Q11"/>
      <c r="R11"/>
    </row>
    <row r="12" spans="2:18" ht="18" customHeight="1" x14ac:dyDescent="0.25">
      <c r="B12" s="327"/>
      <c r="C12" s="330"/>
      <c r="D12" s="183" t="s">
        <v>333</v>
      </c>
      <c r="E12" s="206">
        <f>COUNTIF(ÖMERHACILI!$N$5:$N$200,"&lt;55")-COUNTIF(ÖMERHACILI!$N$5:$N$200,"&lt;45")</f>
        <v>1</v>
      </c>
      <c r="F12" s="214">
        <f>E12/SUM(E11:E16)*100</f>
        <v>5</v>
      </c>
      <c r="G12"/>
      <c r="H12"/>
      <c r="I12"/>
      <c r="J12"/>
      <c r="K12"/>
      <c r="L12"/>
      <c r="M12"/>
      <c r="N12"/>
      <c r="O12"/>
      <c r="P12"/>
      <c r="Q12"/>
      <c r="R12"/>
    </row>
    <row r="13" spans="2:18" ht="18" customHeight="1" x14ac:dyDescent="0.25">
      <c r="B13" s="327"/>
      <c r="C13" s="330"/>
      <c r="D13" s="183" t="s">
        <v>334</v>
      </c>
      <c r="E13" s="206">
        <f>COUNTIF(ÖMERHACILI!$N$5:$N$200,"&lt;70")-COUNTIF(ÖMERHACILI!$N$5:$N$200,"&lt;55")</f>
        <v>1</v>
      </c>
      <c r="F13" s="214">
        <f>E13/SUM(E11:E16)*100</f>
        <v>5</v>
      </c>
      <c r="G13"/>
      <c r="H13"/>
      <c r="I13"/>
      <c r="J13"/>
      <c r="K13"/>
      <c r="L13"/>
      <c r="M13"/>
      <c r="N13"/>
      <c r="O13"/>
      <c r="P13"/>
      <c r="Q13"/>
      <c r="R13"/>
    </row>
    <row r="14" spans="2:18" ht="18" customHeight="1" x14ac:dyDescent="0.25">
      <c r="B14" s="327"/>
      <c r="C14" s="330"/>
      <c r="D14" s="183" t="s">
        <v>335</v>
      </c>
      <c r="E14" s="206">
        <f>COUNTIF(ÖMERHACILI!$N$5:$N$200,"&lt;85")-COUNTIF(ÖMERHACILI!$N$5:$N$200,"&lt;70")</f>
        <v>2</v>
      </c>
      <c r="F14" s="214">
        <f>E14/SUM(E11:E16)*100</f>
        <v>10</v>
      </c>
      <c r="G14"/>
      <c r="H14"/>
      <c r="I14"/>
      <c r="J14"/>
      <c r="K14"/>
      <c r="L14"/>
      <c r="M14"/>
      <c r="N14"/>
      <c r="O14"/>
      <c r="P14"/>
      <c r="Q14"/>
      <c r="R14"/>
    </row>
    <row r="15" spans="2:18" ht="18" customHeight="1" x14ac:dyDescent="0.25">
      <c r="B15" s="327"/>
      <c r="C15" s="330"/>
      <c r="D15" s="183" t="s">
        <v>336</v>
      </c>
      <c r="E15" s="206">
        <f>COUNTIF(ÖMERHACILI!$N$5:$N$200,"&lt;99")-COUNTIF(ÖMERHACILI!$N$5:$N$200,"&lt;85")</f>
        <v>1</v>
      </c>
      <c r="F15" s="214">
        <f>E15/SUM(E11:E16)*100</f>
        <v>5</v>
      </c>
      <c r="G15"/>
      <c r="H15"/>
      <c r="I15"/>
      <c r="J15"/>
      <c r="K15"/>
      <c r="L15"/>
      <c r="M15"/>
      <c r="N15"/>
      <c r="O15"/>
      <c r="P15"/>
      <c r="Q15"/>
      <c r="R15"/>
    </row>
    <row r="16" spans="2:18" ht="18" customHeight="1" thickBot="1" x14ac:dyDescent="0.3">
      <c r="B16" s="328"/>
      <c r="C16" s="331"/>
      <c r="D16" s="184">
        <v>100</v>
      </c>
      <c r="E16" s="208">
        <f>COUNTIF(ÖMERHACILI!$N$5:$N$200,"=100")</f>
        <v>0</v>
      </c>
      <c r="F16" s="215">
        <f>E16/SUM(E11:E16)*100</f>
        <v>0</v>
      </c>
      <c r="G16"/>
      <c r="H16"/>
      <c r="I16"/>
      <c r="J16"/>
      <c r="K16"/>
      <c r="L16"/>
      <c r="M16"/>
      <c r="N16"/>
      <c r="O16"/>
      <c r="P16"/>
      <c r="Q16"/>
      <c r="R16"/>
    </row>
    <row r="17" spans="2:18" ht="18" customHeight="1" x14ac:dyDescent="0.25">
      <c r="B17" s="326" t="str">
        <f>"ÖMERHACILI ŞNA ORTAOKULU
"&amp;"ÖĞRENCİ SAYISI = "&amp;SUM(E17:E22)</f>
        <v>ÖMERHACILI ŞNA ORTAOKULU
ÖĞRENCİ SAYISI = 20</v>
      </c>
      <c r="C17" s="329" t="s">
        <v>10</v>
      </c>
      <c r="D17" s="182" t="s">
        <v>332</v>
      </c>
      <c r="E17" s="204">
        <f>COUNTIF(ÖMERHACILI!$Q$5:$Q$200,"&lt;45")</f>
        <v>4</v>
      </c>
      <c r="F17" s="213">
        <f>E17/SUM(E17:E22)*100</f>
        <v>20</v>
      </c>
      <c r="G17"/>
      <c r="H17"/>
      <c r="I17"/>
      <c r="J17"/>
      <c r="K17"/>
      <c r="L17"/>
      <c r="M17"/>
      <c r="N17"/>
      <c r="O17"/>
      <c r="P17"/>
      <c r="Q17"/>
      <c r="R17"/>
    </row>
    <row r="18" spans="2:18" ht="18" customHeight="1" x14ac:dyDescent="0.25">
      <c r="B18" s="327"/>
      <c r="C18" s="330"/>
      <c r="D18" s="183" t="s">
        <v>333</v>
      </c>
      <c r="E18" s="206">
        <f>COUNTIF(ÖMERHACILI!$Q$5:$Q$200,"&lt;55")-COUNTIF(ÖMERHACILI!$Q$5:$Q$200,"&lt;45")</f>
        <v>4</v>
      </c>
      <c r="F18" s="214">
        <f>E18/SUM(E17:E22)*100</f>
        <v>20</v>
      </c>
      <c r="G18"/>
      <c r="H18"/>
      <c r="I18"/>
      <c r="J18"/>
      <c r="K18"/>
      <c r="L18"/>
      <c r="M18"/>
      <c r="N18"/>
      <c r="O18"/>
      <c r="P18"/>
      <c r="Q18"/>
      <c r="R18"/>
    </row>
    <row r="19" spans="2:18" ht="18" customHeight="1" x14ac:dyDescent="0.25">
      <c r="B19" s="327"/>
      <c r="C19" s="330"/>
      <c r="D19" s="183" t="s">
        <v>334</v>
      </c>
      <c r="E19" s="206">
        <f>COUNTIF(ÖMERHACILI!$Q$5:$Q$200,"&lt;70")-COUNTIF(ÖMERHACILI!$Q$5:$Q$200,"&lt;55")</f>
        <v>5</v>
      </c>
      <c r="F19" s="214">
        <f>E19/SUM(E17:E22)*100</f>
        <v>25</v>
      </c>
      <c r="G19"/>
      <c r="H19"/>
      <c r="I19"/>
      <c r="J19"/>
      <c r="K19"/>
      <c r="L19"/>
      <c r="M19"/>
      <c r="N19"/>
      <c r="O19"/>
      <c r="P19"/>
      <c r="Q19"/>
      <c r="R19"/>
    </row>
    <row r="20" spans="2:18" ht="18" customHeight="1" x14ac:dyDescent="0.25">
      <c r="B20" s="327"/>
      <c r="C20" s="330"/>
      <c r="D20" s="183" t="s">
        <v>335</v>
      </c>
      <c r="E20" s="206">
        <f>COUNTIF(ÖMERHACILI!$Q$5:$Q$200,"&lt;85")-COUNTIF(ÖMERHACILI!$Q$5:$Q$200,"&lt;70")</f>
        <v>2</v>
      </c>
      <c r="F20" s="214">
        <f>E20/SUM(E17:E22)*100</f>
        <v>10</v>
      </c>
      <c r="G20"/>
      <c r="H20"/>
      <c r="I20"/>
      <c r="J20"/>
      <c r="K20"/>
      <c r="L20"/>
      <c r="M20"/>
      <c r="N20"/>
      <c r="O20"/>
      <c r="P20"/>
      <c r="Q20"/>
      <c r="R20"/>
    </row>
    <row r="21" spans="2:18" ht="18" customHeight="1" x14ac:dyDescent="0.25">
      <c r="B21" s="327"/>
      <c r="C21" s="330"/>
      <c r="D21" s="183" t="s">
        <v>336</v>
      </c>
      <c r="E21" s="206">
        <f>COUNTIF(ÖMERHACILI!$Q$5:$Q$200,"&lt;99")-COUNTIF(ÖMERHACILI!$Q$5:$Q$200,"&lt;85")</f>
        <v>5</v>
      </c>
      <c r="F21" s="214">
        <f>E21/SUM(E17:E22)*100</f>
        <v>25</v>
      </c>
      <c r="G21"/>
      <c r="H21"/>
      <c r="I21"/>
      <c r="J21"/>
      <c r="K21"/>
      <c r="L21"/>
      <c r="M21"/>
      <c r="N21"/>
      <c r="O21"/>
      <c r="P21"/>
      <c r="Q21"/>
      <c r="R21"/>
    </row>
    <row r="22" spans="2:18" ht="18" customHeight="1" thickBot="1" x14ac:dyDescent="0.3">
      <c r="B22" s="328"/>
      <c r="C22" s="331"/>
      <c r="D22" s="184">
        <v>100</v>
      </c>
      <c r="E22" s="208">
        <f>COUNTIF(ÖMERHACILI!$Q$5:$Q$200,"=100")</f>
        <v>0</v>
      </c>
      <c r="F22" s="215">
        <f>E22/SUM(E17:E22)*100</f>
        <v>0</v>
      </c>
      <c r="G22"/>
      <c r="H22"/>
      <c r="I22"/>
      <c r="J22"/>
      <c r="K22"/>
      <c r="L22"/>
      <c r="M22"/>
      <c r="N22"/>
      <c r="O22"/>
      <c r="P22"/>
      <c r="Q22"/>
      <c r="R22"/>
    </row>
    <row r="23" spans="2:18" ht="18" customHeight="1" x14ac:dyDescent="0.25">
      <c r="B23" s="326" t="str">
        <f>"ÖMERHACILI ŞNA ORTAOKULU
"&amp;"ÖĞRENCİ SAYISI = "&amp;SUM(E23:E28)</f>
        <v>ÖMERHACILI ŞNA ORTAOKULU
ÖĞRENCİ SAYISI = 20</v>
      </c>
      <c r="C23" s="329" t="s">
        <v>338</v>
      </c>
      <c r="D23" s="182" t="s">
        <v>332</v>
      </c>
      <c r="E23" s="204">
        <f>COUNTIF(ÖMERHACILI!$T$5:$T$200,"&lt;45")</f>
        <v>5</v>
      </c>
      <c r="F23" s="213">
        <f>E23/SUM(E23:E28)*100</f>
        <v>25</v>
      </c>
      <c r="G23"/>
      <c r="H23"/>
      <c r="I23"/>
      <c r="J23"/>
      <c r="K23"/>
      <c r="L23"/>
      <c r="M23"/>
      <c r="N23"/>
      <c r="O23"/>
      <c r="P23"/>
      <c r="Q23"/>
      <c r="R23"/>
    </row>
    <row r="24" spans="2:18" ht="18" customHeight="1" x14ac:dyDescent="0.25">
      <c r="B24" s="327"/>
      <c r="C24" s="330"/>
      <c r="D24" s="183" t="s">
        <v>333</v>
      </c>
      <c r="E24" s="206">
        <f>COUNTIF(ÖMERHACILI!$T$5:$T$200,"&lt;55")-COUNTIF(ÖMERHACILI!$T$5:$T$200,"&lt;45")</f>
        <v>3</v>
      </c>
      <c r="F24" s="214">
        <f>E24/SUM(E23:E28)*100</f>
        <v>15</v>
      </c>
      <c r="G24"/>
      <c r="H24"/>
      <c r="I24"/>
      <c r="J24"/>
      <c r="K24"/>
      <c r="L24"/>
      <c r="M24"/>
      <c r="N24"/>
      <c r="O24"/>
      <c r="P24"/>
      <c r="Q24"/>
      <c r="R24"/>
    </row>
    <row r="25" spans="2:18" ht="18" customHeight="1" x14ac:dyDescent="0.25">
      <c r="B25" s="327"/>
      <c r="C25" s="330"/>
      <c r="D25" s="183" t="s">
        <v>334</v>
      </c>
      <c r="E25" s="206">
        <f>COUNTIF(ÖMERHACILI!$T$5:$T$200,"&lt;70")-COUNTIF(ÖMERHACILI!$T$5:$T$200,"&lt;55")</f>
        <v>5</v>
      </c>
      <c r="F25" s="214">
        <f>E25/SUM(E23:E28)*100</f>
        <v>25</v>
      </c>
      <c r="G25"/>
      <c r="H25"/>
      <c r="I25"/>
      <c r="J25"/>
      <c r="K25"/>
      <c r="L25"/>
      <c r="M25"/>
      <c r="N25"/>
      <c r="O25"/>
      <c r="P25"/>
      <c r="Q25"/>
      <c r="R25"/>
    </row>
    <row r="26" spans="2:18" ht="18" customHeight="1" x14ac:dyDescent="0.25">
      <c r="B26" s="327"/>
      <c r="C26" s="330"/>
      <c r="D26" s="183" t="s">
        <v>335</v>
      </c>
      <c r="E26" s="206">
        <f>COUNTIF(ÖMERHACILI!$T$5:$T$200,"&lt;85")-COUNTIF(ÖMERHACILI!$T$5:$T$200,"&lt;70")</f>
        <v>4</v>
      </c>
      <c r="F26" s="214">
        <f>E26/SUM(E23:E28)*100</f>
        <v>20</v>
      </c>
      <c r="G26"/>
      <c r="H26"/>
      <c r="I26"/>
      <c r="J26"/>
      <c r="K26"/>
      <c r="L26"/>
      <c r="M26"/>
      <c r="N26"/>
      <c r="O26"/>
      <c r="P26"/>
      <c r="Q26"/>
      <c r="R26"/>
    </row>
    <row r="27" spans="2:18" ht="18" customHeight="1" x14ac:dyDescent="0.25">
      <c r="B27" s="327"/>
      <c r="C27" s="330"/>
      <c r="D27" s="183" t="s">
        <v>336</v>
      </c>
      <c r="E27" s="206">
        <f>COUNTIF(ÖMERHACILI!$T$5:$T$200,"&lt;99")-COUNTIF(ÖMERHACILI!$T$5:$T$200,"&lt;85")</f>
        <v>2</v>
      </c>
      <c r="F27" s="214">
        <f>E27/SUM(E23:E28)*100</f>
        <v>10</v>
      </c>
      <c r="G27"/>
      <c r="H27"/>
      <c r="I27"/>
      <c r="J27"/>
      <c r="K27"/>
      <c r="L27"/>
      <c r="M27"/>
      <c r="N27"/>
      <c r="O27"/>
      <c r="P27"/>
      <c r="Q27"/>
      <c r="R27"/>
    </row>
    <row r="28" spans="2:18" ht="18" customHeight="1" thickBot="1" x14ac:dyDescent="0.3">
      <c r="B28" s="328"/>
      <c r="C28" s="331"/>
      <c r="D28" s="184">
        <v>100</v>
      </c>
      <c r="E28" s="208">
        <f>COUNTIF(ÖMERHACILI!$T$5:$T$200,"=100")</f>
        <v>1</v>
      </c>
      <c r="F28" s="215">
        <f>E28/SUM(E23:E28)*100</f>
        <v>5</v>
      </c>
      <c r="G28"/>
      <c r="H28"/>
      <c r="I28"/>
      <c r="J28"/>
      <c r="K28"/>
      <c r="L28"/>
      <c r="M28"/>
      <c r="N28"/>
      <c r="O28"/>
      <c r="P28"/>
      <c r="Q28"/>
      <c r="R28"/>
    </row>
    <row r="29" spans="2:18" ht="18" customHeight="1" x14ac:dyDescent="0.25">
      <c r="B29" s="326" t="str">
        <f>"ÖMERHACILI ŞNA ORTAOKULU
"&amp;"ÖĞRENCİ SAYISI = "&amp;SUM(E29:E34)</f>
        <v>ÖMERHACILI ŞNA ORTAOKULU
ÖĞRENCİ SAYISI = 20</v>
      </c>
      <c r="C29" s="329" t="s">
        <v>4</v>
      </c>
      <c r="D29" s="182" t="s">
        <v>332</v>
      </c>
      <c r="E29" s="204">
        <f>COUNTIF(ÖMERHACILI!$W$5:$W$200,"&lt;45")</f>
        <v>11</v>
      </c>
      <c r="F29" s="213">
        <f>E29/SUM(E29:E34)*100</f>
        <v>55.000000000000007</v>
      </c>
      <c r="G29"/>
      <c r="H29"/>
      <c r="I29"/>
      <c r="J29"/>
      <c r="K29"/>
      <c r="L29"/>
      <c r="M29"/>
      <c r="N29"/>
      <c r="O29"/>
      <c r="P29"/>
      <c r="Q29"/>
      <c r="R29"/>
    </row>
    <row r="30" spans="2:18" ht="18" customHeight="1" x14ac:dyDescent="0.25">
      <c r="B30" s="327"/>
      <c r="C30" s="330"/>
      <c r="D30" s="183" t="s">
        <v>333</v>
      </c>
      <c r="E30" s="206">
        <f>COUNTIF(ÖMERHACILI!$W$5:$W$200,"&lt;55")-COUNTIF(ÖMERHACILI!$W$5:$W$200,"&lt;45")</f>
        <v>2</v>
      </c>
      <c r="F30" s="214">
        <f>E30/SUM(E29:E34)*100</f>
        <v>10</v>
      </c>
      <c r="G30"/>
      <c r="H30"/>
      <c r="I30"/>
      <c r="J30"/>
      <c r="K30"/>
      <c r="L30"/>
      <c r="M30"/>
      <c r="N30"/>
      <c r="O30"/>
      <c r="P30"/>
      <c r="Q30"/>
      <c r="R30"/>
    </row>
    <row r="31" spans="2:18" ht="18" customHeight="1" x14ac:dyDescent="0.25">
      <c r="B31" s="327"/>
      <c r="C31" s="330"/>
      <c r="D31" s="183" t="s">
        <v>334</v>
      </c>
      <c r="E31" s="206">
        <f>COUNTIF(ÖMERHACILI!$W$5:$W$200,"&lt;70")-COUNTIF(ÖMERHACILI!$W$5:$W$200,"&lt;55")</f>
        <v>2</v>
      </c>
      <c r="F31" s="214">
        <f>E31/SUM(E29:E34)*100</f>
        <v>10</v>
      </c>
      <c r="G31"/>
      <c r="H31"/>
      <c r="I31"/>
      <c r="J31"/>
      <c r="K31"/>
      <c r="L31"/>
      <c r="M31"/>
      <c r="N31"/>
      <c r="O31"/>
      <c r="P31"/>
      <c r="Q31"/>
      <c r="R31"/>
    </row>
    <row r="32" spans="2:18" ht="18" customHeight="1" x14ac:dyDescent="0.25">
      <c r="B32" s="327"/>
      <c r="C32" s="330"/>
      <c r="D32" s="183" t="s">
        <v>335</v>
      </c>
      <c r="E32" s="206">
        <f>COUNTIF(ÖMERHACILI!$W$5:$W$200,"&lt;85")-COUNTIF(ÖMERHACILI!$W$5:$W$200,"&lt;70")</f>
        <v>3</v>
      </c>
      <c r="F32" s="214">
        <f>E32/SUM(E29:E34)*100</f>
        <v>15</v>
      </c>
      <c r="G32"/>
      <c r="H32"/>
      <c r="I32"/>
      <c r="J32"/>
      <c r="K32"/>
      <c r="L32"/>
      <c r="M32"/>
      <c r="N32"/>
      <c r="O32"/>
      <c r="P32"/>
      <c r="Q32"/>
      <c r="R32"/>
    </row>
    <row r="33" spans="2:18" ht="18" customHeight="1" x14ac:dyDescent="0.25">
      <c r="B33" s="327"/>
      <c r="C33" s="330"/>
      <c r="D33" s="183" t="s">
        <v>336</v>
      </c>
      <c r="E33" s="206">
        <f>COUNTIF(ÖMERHACILI!$W$5:$W$200,"&lt;99")-COUNTIF(ÖMERHACILI!$W$5:$W$200,"&lt;85")</f>
        <v>2</v>
      </c>
      <c r="F33" s="214">
        <f>E33/SUM(E29:E34)*100</f>
        <v>10</v>
      </c>
      <c r="G33"/>
      <c r="H33"/>
      <c r="I33"/>
      <c r="J33"/>
      <c r="K33"/>
      <c r="L33"/>
      <c r="M33"/>
      <c r="N33"/>
      <c r="O33"/>
      <c r="P33"/>
      <c r="Q33"/>
      <c r="R33"/>
    </row>
    <row r="34" spans="2:18" ht="18" customHeight="1" thickBot="1" x14ac:dyDescent="0.3">
      <c r="B34" s="328"/>
      <c r="C34" s="331"/>
      <c r="D34" s="184">
        <v>100</v>
      </c>
      <c r="E34" s="208">
        <f>COUNTIF(ÖMERHACILI!$W$5:$W$200,"=100")</f>
        <v>0</v>
      </c>
      <c r="F34" s="215">
        <f>E34/SUM(E29:E34)*100</f>
        <v>0</v>
      </c>
      <c r="G34"/>
      <c r="H34"/>
      <c r="I34"/>
      <c r="J34"/>
      <c r="K34"/>
      <c r="L34"/>
      <c r="M34"/>
      <c r="N34"/>
      <c r="O34"/>
      <c r="P34"/>
      <c r="Q34"/>
      <c r="R34"/>
    </row>
    <row r="35" spans="2:18" ht="18" customHeight="1" x14ac:dyDescent="0.25">
      <c r="B35" s="326" t="str">
        <f>"ÖMERHACILI ŞNA ORTAOKULU
"&amp;"ÖĞRENCİ SAYISI = "&amp;SUM(E35:E40)</f>
        <v>ÖMERHACILI ŞNA ORTAOKULU
ÖĞRENCİ SAYISI = 20</v>
      </c>
      <c r="C35" s="329" t="s">
        <v>23</v>
      </c>
      <c r="D35" s="182" t="s">
        <v>332</v>
      </c>
      <c r="E35" s="204">
        <f>COUNTIF(ÖMERHACILI!$Z$5:$Z$200,"&lt;45")</f>
        <v>0</v>
      </c>
      <c r="F35" s="213">
        <f>E35/SUM(E35:E40)*100</f>
        <v>0</v>
      </c>
      <c r="G35"/>
      <c r="H35"/>
      <c r="I35"/>
      <c r="J35"/>
      <c r="K35"/>
      <c r="L35"/>
      <c r="M35"/>
      <c r="N35"/>
      <c r="O35"/>
      <c r="P35"/>
      <c r="Q35"/>
      <c r="R35"/>
    </row>
    <row r="36" spans="2:18" ht="18" customHeight="1" x14ac:dyDescent="0.25">
      <c r="B36" s="327"/>
      <c r="C36" s="330"/>
      <c r="D36" s="183" t="s">
        <v>333</v>
      </c>
      <c r="E36" s="206">
        <f>COUNTIF(ÖMERHACILI!$Z$5:$Z$200,"&lt;55")-COUNTIF(ÖMERHACILI!$Z$5:$Z$200,"&lt;45")</f>
        <v>2</v>
      </c>
      <c r="F36" s="214">
        <f>E36/SUM(E35:E40)*100</f>
        <v>10</v>
      </c>
      <c r="G36"/>
      <c r="H36"/>
      <c r="I36"/>
      <c r="J36"/>
      <c r="K36"/>
      <c r="L36"/>
      <c r="M36"/>
      <c r="N36"/>
      <c r="O36"/>
      <c r="P36"/>
      <c r="Q36"/>
      <c r="R36"/>
    </row>
    <row r="37" spans="2:18" ht="18" customHeight="1" x14ac:dyDescent="0.25">
      <c r="B37" s="327"/>
      <c r="C37" s="330"/>
      <c r="D37" s="183" t="s">
        <v>334</v>
      </c>
      <c r="E37" s="206">
        <f>COUNTIF(ÖMERHACILI!$Z$5:$Z$200,"&lt;70")-COUNTIF(ÖMERHACILI!$Z$5:$Z$200,"&lt;55")</f>
        <v>3</v>
      </c>
      <c r="F37" s="214">
        <f>E37/SUM(E35:E40)*100</f>
        <v>15</v>
      </c>
      <c r="G37"/>
      <c r="H37"/>
      <c r="I37"/>
      <c r="J37"/>
      <c r="K37"/>
      <c r="L37"/>
      <c r="M37"/>
      <c r="N37"/>
      <c r="O37"/>
      <c r="P37"/>
      <c r="Q37"/>
      <c r="R37"/>
    </row>
    <row r="38" spans="2:18" ht="18" customHeight="1" x14ac:dyDescent="0.25">
      <c r="B38" s="327"/>
      <c r="C38" s="330"/>
      <c r="D38" s="183" t="s">
        <v>335</v>
      </c>
      <c r="E38" s="206">
        <f>COUNTIF(ÖMERHACILI!$Z$5:$Z$200,"&lt;85")-COUNTIF(ÖMERHACILI!Z$5:$Z$200,"&lt;70")</f>
        <v>6</v>
      </c>
      <c r="F38" s="214">
        <f>E38/SUM(E35:E40)*100</f>
        <v>30</v>
      </c>
      <c r="G38"/>
      <c r="H38"/>
      <c r="I38"/>
      <c r="J38"/>
      <c r="K38"/>
      <c r="L38"/>
      <c r="M38"/>
      <c r="N38"/>
      <c r="O38"/>
      <c r="P38"/>
      <c r="Q38"/>
      <c r="R38"/>
    </row>
    <row r="39" spans="2:18" ht="18" customHeight="1" x14ac:dyDescent="0.25">
      <c r="B39" s="327"/>
      <c r="C39" s="330"/>
      <c r="D39" s="183" t="s">
        <v>336</v>
      </c>
      <c r="E39" s="206">
        <f>COUNTIF(ÖMERHACILI!$Z$5:$Z$200,"&lt;99")-COUNTIF(ÖMERHACILI!$Z$5:$Z$200,"&lt;85")</f>
        <v>4</v>
      </c>
      <c r="F39" s="214">
        <f>E39/SUM(E35:E40)*100</f>
        <v>20</v>
      </c>
      <c r="G39"/>
      <c r="H39"/>
      <c r="I39"/>
      <c r="J39"/>
      <c r="K39"/>
      <c r="L39"/>
      <c r="M39"/>
      <c r="N39"/>
      <c r="O39"/>
      <c r="P39"/>
      <c r="Q39"/>
      <c r="R39"/>
    </row>
    <row r="40" spans="2:18" ht="18" customHeight="1" thickBot="1" x14ac:dyDescent="0.3">
      <c r="B40" s="328"/>
      <c r="C40" s="331"/>
      <c r="D40" s="184">
        <v>100</v>
      </c>
      <c r="E40" s="208">
        <f>COUNTIF(ÖMERHACILI!$Z$5:$Z$200,"=100")</f>
        <v>5</v>
      </c>
      <c r="F40" s="215">
        <f>E40/SUM(E35:E40)*100</f>
        <v>25</v>
      </c>
      <c r="G40"/>
      <c r="H40"/>
      <c r="I40"/>
      <c r="J40"/>
      <c r="K40"/>
      <c r="L40"/>
      <c r="M40"/>
      <c r="N40"/>
      <c r="O40"/>
      <c r="P40"/>
      <c r="Q40"/>
      <c r="R40"/>
    </row>
    <row r="41" spans="2:18" ht="18" customHeight="1" x14ac:dyDescent="0.25"/>
  </sheetData>
  <mergeCells count="17">
    <mergeCell ref="E2:F2"/>
    <mergeCell ref="E3:F3"/>
    <mergeCell ref="B29:B34"/>
    <mergeCell ref="C29:C34"/>
    <mergeCell ref="B35:B40"/>
    <mergeCell ref="C35:C40"/>
    <mergeCell ref="B11:B16"/>
    <mergeCell ref="C11:C16"/>
    <mergeCell ref="B17:B22"/>
    <mergeCell ref="C17:C22"/>
    <mergeCell ref="B23:B28"/>
    <mergeCell ref="C23:C28"/>
    <mergeCell ref="B5:B10"/>
    <mergeCell ref="C5:C10"/>
    <mergeCell ref="B2:B4"/>
    <mergeCell ref="C2:C4"/>
    <mergeCell ref="D2:D4"/>
  </mergeCells>
  <pageMargins left="0.7" right="0.7" top="0.75" bottom="0.75" header="0.3" footer="0.3"/>
  <pageSetup paperSize="9" scale="69" fitToWidth="0" orientation="landscape" r:id="rId1"/>
  <rowBreaks count="1" manualBreakCount="1">
    <brk id="1" max="20" man="1"/>
  </row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B1:R229"/>
  <sheetViews>
    <sheetView zoomScaleNormal="100" workbookViewId="0"/>
  </sheetViews>
  <sheetFormatPr defaultRowHeight="15" x14ac:dyDescent="0.25"/>
  <cols>
    <col min="1" max="1" width="9.85546875" customWidth="1"/>
    <col min="2" max="2" width="35.85546875" bestFit="1" customWidth="1"/>
    <col min="3" max="17" width="10" style="25" customWidth="1"/>
    <col min="18" max="18" width="10.42578125" style="25" customWidth="1"/>
    <col min="21" max="22" width="9.140625" customWidth="1"/>
    <col min="24" max="25" width="9.140625" customWidth="1"/>
    <col min="27" max="28" width="9.140625" customWidth="1"/>
    <col min="30" max="31" width="9.140625" customWidth="1"/>
    <col min="33" max="34" width="9.140625" customWidth="1"/>
  </cols>
  <sheetData>
    <row r="1" spans="2:18" ht="15.75" thickBot="1" x14ac:dyDescent="0.3"/>
    <row r="2" spans="2:18" ht="18" customHeight="1" x14ac:dyDescent="0.25">
      <c r="B2" s="344" t="s">
        <v>385</v>
      </c>
      <c r="C2" s="344" t="s">
        <v>872</v>
      </c>
      <c r="D2" s="347" t="s">
        <v>873</v>
      </c>
      <c r="E2" s="349" t="s">
        <v>361</v>
      </c>
      <c r="F2" s="350"/>
      <c r="G2" s="350"/>
      <c r="H2" s="350"/>
      <c r="I2" s="350"/>
      <c r="J2" s="351"/>
      <c r="K2"/>
      <c r="L2"/>
      <c r="M2"/>
      <c r="N2"/>
      <c r="O2"/>
      <c r="P2"/>
      <c r="Q2"/>
      <c r="R2"/>
    </row>
    <row r="3" spans="2:18" ht="18" customHeight="1" x14ac:dyDescent="0.25">
      <c r="B3" s="345"/>
      <c r="C3" s="345"/>
      <c r="D3" s="336"/>
      <c r="E3" s="352" t="s">
        <v>877</v>
      </c>
      <c r="F3" s="353"/>
      <c r="G3" s="352" t="s">
        <v>878</v>
      </c>
      <c r="H3" s="353"/>
      <c r="I3" s="352" t="s">
        <v>881</v>
      </c>
      <c r="J3" s="353"/>
      <c r="K3"/>
      <c r="L3"/>
      <c r="M3"/>
      <c r="N3"/>
      <c r="O3"/>
      <c r="P3"/>
      <c r="Q3"/>
      <c r="R3"/>
    </row>
    <row r="4" spans="2:18" ht="29.25" customHeight="1" thickBot="1" x14ac:dyDescent="0.3">
      <c r="B4" s="346"/>
      <c r="C4" s="346"/>
      <c r="D4" s="348"/>
      <c r="E4" s="210" t="s">
        <v>871</v>
      </c>
      <c r="F4" s="211" t="s">
        <v>883</v>
      </c>
      <c r="G4" s="212" t="s">
        <v>871</v>
      </c>
      <c r="H4" s="211" t="s">
        <v>883</v>
      </c>
      <c r="I4" s="212" t="s">
        <v>871</v>
      </c>
      <c r="J4" s="211" t="s">
        <v>883</v>
      </c>
      <c r="K4"/>
      <c r="L4"/>
      <c r="M4"/>
      <c r="N4"/>
      <c r="O4"/>
      <c r="P4"/>
      <c r="Q4"/>
      <c r="R4"/>
    </row>
    <row r="5" spans="2:18" ht="18" customHeight="1" x14ac:dyDescent="0.25">
      <c r="B5" s="326" t="str">
        <f>"KURANCILI ORTAOKULU
"&amp;"ÖĞRENCİ SAYISI = "&amp;SUM(I5:I10)</f>
        <v>KURANCILI ORTAOKULU
ÖĞRENCİ SAYISI = 31</v>
      </c>
      <c r="C5" s="329" t="s">
        <v>2</v>
      </c>
      <c r="D5" s="182" t="s">
        <v>332</v>
      </c>
      <c r="E5" s="229">
        <f>COUNTIF(KURANCILI!$K$5:$K$19,"&lt;45")</f>
        <v>2</v>
      </c>
      <c r="F5" s="223">
        <f>E5/SUM(E5:E10)*100</f>
        <v>13.333333333333334</v>
      </c>
      <c r="G5" s="232">
        <f>COUNTIF(KURANCILI!$K$20:$K$35,"&lt;45")</f>
        <v>5</v>
      </c>
      <c r="H5" s="226">
        <f>G5/SUM(G5:G10)*100</f>
        <v>31.25</v>
      </c>
      <c r="I5" s="204">
        <f>COUNTIF(KURANCILI!$K$5:$K$200,"&lt;45")</f>
        <v>7</v>
      </c>
      <c r="J5" s="213">
        <f>I5/SUM(I5:I10)*100</f>
        <v>22.58064516129032</v>
      </c>
      <c r="K5"/>
      <c r="L5"/>
      <c r="M5"/>
      <c r="N5"/>
      <c r="O5"/>
      <c r="P5"/>
      <c r="Q5"/>
      <c r="R5"/>
    </row>
    <row r="6" spans="2:18" ht="18" customHeight="1" x14ac:dyDescent="0.25">
      <c r="B6" s="327"/>
      <c r="C6" s="330"/>
      <c r="D6" s="183" t="s">
        <v>333</v>
      </c>
      <c r="E6" s="230">
        <f>COUNTIF(KURANCILI!$K$5:$K$19,"&lt;55")-COUNTIF(KURANCILI!$K$5:$K$19,"&lt;45")</f>
        <v>2</v>
      </c>
      <c r="F6" s="224">
        <f>E6/SUM(E5:E10)*100</f>
        <v>13.333333333333334</v>
      </c>
      <c r="G6" s="233">
        <f>COUNTIF(KURANCILI!$K$20:$K$35,"&lt;55")-COUNTIF(KURANCILI!$K$20:$K$35,"&lt;45")</f>
        <v>2</v>
      </c>
      <c r="H6" s="227">
        <f>G6/SUM(G5:G10)*100</f>
        <v>12.5</v>
      </c>
      <c r="I6" s="206">
        <f>COUNTIF(KURANCILI!$K$5:$K$200,"&lt;55")-COUNTIF(KURANCILI!$K$5:$K$200,"&lt;45")</f>
        <v>4</v>
      </c>
      <c r="J6" s="214">
        <f>I6/SUM(I5:I10)*100</f>
        <v>12.903225806451612</v>
      </c>
      <c r="K6"/>
      <c r="L6"/>
      <c r="M6"/>
      <c r="N6"/>
      <c r="O6"/>
      <c r="P6"/>
      <c r="Q6"/>
      <c r="R6"/>
    </row>
    <row r="7" spans="2:18" ht="18" customHeight="1" x14ac:dyDescent="0.25">
      <c r="B7" s="327"/>
      <c r="C7" s="330"/>
      <c r="D7" s="183" t="s">
        <v>334</v>
      </c>
      <c r="E7" s="230">
        <f>COUNTIF(KURANCILI!$K$5:$K$19,"&lt;70")-COUNTIF(KURANCILI!$K$5:$K$19,"&lt;55")</f>
        <v>4</v>
      </c>
      <c r="F7" s="224">
        <f>E7/SUM(E5:E10)*100</f>
        <v>26.666666666666668</v>
      </c>
      <c r="G7" s="233">
        <f>COUNTIF(KURANCILI!$K$20:$K$35,"&lt;70")-COUNTIF(KURANCILI!$K$20:$K$35,"&lt;55")</f>
        <v>4</v>
      </c>
      <c r="H7" s="227">
        <f>G7/SUM(G5:G10)*100</f>
        <v>25</v>
      </c>
      <c r="I7" s="206">
        <f>COUNTIF(KURANCILI!$K$5:$K$200,"&lt;70")-COUNTIF(KURANCILI!$K$5:$K$200,"&lt;55")</f>
        <v>8</v>
      </c>
      <c r="J7" s="214">
        <f>I7/SUM(I5:I10)*100</f>
        <v>25.806451612903224</v>
      </c>
      <c r="K7"/>
      <c r="L7"/>
      <c r="M7"/>
      <c r="N7"/>
      <c r="O7"/>
      <c r="P7"/>
      <c r="Q7"/>
      <c r="R7"/>
    </row>
    <row r="8" spans="2:18" ht="18" customHeight="1" x14ac:dyDescent="0.25">
      <c r="B8" s="327"/>
      <c r="C8" s="330"/>
      <c r="D8" s="183" t="s">
        <v>335</v>
      </c>
      <c r="E8" s="230">
        <f>COUNTIF(KURANCILI!$K$5:$K$19,"&lt;85")-COUNTIF(KURANCILI!$K$5:$K$19,"&lt;70")</f>
        <v>3</v>
      </c>
      <c r="F8" s="224">
        <f>E8/SUM(E5:E10)*100</f>
        <v>20</v>
      </c>
      <c r="G8" s="233">
        <f>COUNTIF(KURANCILI!$K$20:$K$35,"&lt;85")-COUNTIF(KURANCILI!$K$20:$K$35,"&lt;70")</f>
        <v>3</v>
      </c>
      <c r="H8" s="227">
        <f>G8/SUM(G5:G10)*100</f>
        <v>18.75</v>
      </c>
      <c r="I8" s="206">
        <f>COUNTIF(KURANCILI!$K$5:$K$200,"&lt;85")-COUNTIF(KURANCILI!$K$5:$K$200,"&lt;70")</f>
        <v>6</v>
      </c>
      <c r="J8" s="214">
        <f>I8/SUM(I5:I10)*100</f>
        <v>19.35483870967742</v>
      </c>
      <c r="K8"/>
      <c r="L8"/>
      <c r="M8"/>
      <c r="N8"/>
      <c r="O8"/>
      <c r="P8"/>
      <c r="Q8"/>
      <c r="R8"/>
    </row>
    <row r="9" spans="2:18" ht="18" customHeight="1" x14ac:dyDescent="0.25">
      <c r="B9" s="327"/>
      <c r="C9" s="330"/>
      <c r="D9" s="183" t="s">
        <v>336</v>
      </c>
      <c r="E9" s="230">
        <f>COUNTIF(KURANCILI!$K$5:$K$19,"&lt;99")-COUNTIF(KURANCILI!$K$5:$K$19,"&lt;85")</f>
        <v>4</v>
      </c>
      <c r="F9" s="224">
        <f>E9/SUM(E5:E10)*100</f>
        <v>26.666666666666668</v>
      </c>
      <c r="G9" s="233">
        <f>COUNTIF(KURANCILI!$K$20:$K$35,"&lt;99")-COUNTIF(KURANCILI!$K$20:$K$35,"&lt;85")</f>
        <v>1</v>
      </c>
      <c r="H9" s="227">
        <f>G9/SUM(G5:G10)*100</f>
        <v>6.25</v>
      </c>
      <c r="I9" s="206">
        <f>COUNTIF(KURANCILI!$K$5:$K$200,"&lt;99")-COUNTIF(KURANCILI!$K$5:$K$200,"&lt;85")</f>
        <v>5</v>
      </c>
      <c r="J9" s="214">
        <f>I9/SUM(I5:I10)*100</f>
        <v>16.129032258064516</v>
      </c>
      <c r="K9"/>
      <c r="L9"/>
      <c r="M9"/>
      <c r="N9"/>
      <c r="O9"/>
      <c r="P9"/>
      <c r="Q9"/>
      <c r="R9"/>
    </row>
    <row r="10" spans="2:18" ht="18" customHeight="1" thickBot="1" x14ac:dyDescent="0.3">
      <c r="B10" s="328"/>
      <c r="C10" s="331"/>
      <c r="D10" s="184">
        <v>100</v>
      </c>
      <c r="E10" s="231">
        <f>COUNTIF(KURANCILI!$K$5:$K$19,"=100")</f>
        <v>0</v>
      </c>
      <c r="F10" s="225">
        <f>E10/SUM(E5:E10)*100</f>
        <v>0</v>
      </c>
      <c r="G10" s="234">
        <f>COUNTIF(KURANCILI!$K$20:$K$35,"=100")</f>
        <v>1</v>
      </c>
      <c r="H10" s="228">
        <f>G10/SUM(G5:G10)*100</f>
        <v>6.25</v>
      </c>
      <c r="I10" s="208">
        <f>COUNTIF(KURANCILI!$K$5:$K$200,"=100")</f>
        <v>1</v>
      </c>
      <c r="J10" s="215">
        <f>I10/SUM(I5:I10)*100</f>
        <v>3.225806451612903</v>
      </c>
      <c r="K10"/>
      <c r="L10"/>
      <c r="M10"/>
      <c r="N10"/>
      <c r="O10"/>
      <c r="P10"/>
      <c r="Q10"/>
      <c r="R10"/>
    </row>
    <row r="11" spans="2:18" ht="18" customHeight="1" x14ac:dyDescent="0.25">
      <c r="B11" s="326" t="str">
        <f>"KURANCILI ORTAOKULU
"&amp;"ÖĞRENCİ SAYISI = "&amp;SUM(I11:I16)</f>
        <v>KURANCILI ORTAOKULU
ÖĞRENCİ SAYISI = 31</v>
      </c>
      <c r="C11" s="329" t="s">
        <v>3</v>
      </c>
      <c r="D11" s="182" t="s">
        <v>332</v>
      </c>
      <c r="E11" s="229">
        <f>COUNTIF(KURANCILI!$N$5:$N$19,"&lt;45")</f>
        <v>4</v>
      </c>
      <c r="F11" s="223">
        <f>E11/SUM(E11:E16)*100</f>
        <v>26.666666666666668</v>
      </c>
      <c r="G11" s="232">
        <f>COUNTIF(KURANCILI!$N$20:$N$35,"&lt;45")</f>
        <v>8</v>
      </c>
      <c r="H11" s="226">
        <f>G11/SUM(G11:G16)*100</f>
        <v>50</v>
      </c>
      <c r="I11" s="204">
        <f>COUNTIF(KURANCILI!$N$5:$N$200,"&lt;45")</f>
        <v>12</v>
      </c>
      <c r="J11" s="213">
        <f>I11/SUM(I11:I16)*100</f>
        <v>38.70967741935484</v>
      </c>
      <c r="K11"/>
      <c r="L11"/>
      <c r="M11"/>
      <c r="N11"/>
      <c r="O11"/>
      <c r="P11"/>
      <c r="Q11"/>
      <c r="R11"/>
    </row>
    <row r="12" spans="2:18" ht="18" customHeight="1" x14ac:dyDescent="0.25">
      <c r="B12" s="327"/>
      <c r="C12" s="330"/>
      <c r="D12" s="183" t="s">
        <v>333</v>
      </c>
      <c r="E12" s="230">
        <f>COUNTIF(KURANCILI!$N$5:$N$19,"&lt;55")-COUNTIF(KURANCILI!$N$5:$N$19,"&lt;45")</f>
        <v>0</v>
      </c>
      <c r="F12" s="224">
        <f>E12/SUM(E11:E16)*100</f>
        <v>0</v>
      </c>
      <c r="G12" s="233">
        <f>COUNTIF(KURANCILI!$N$20:$N$35,"&lt;55")-COUNTIF(KURANCILI!$N$20:$N$35,"&lt;45")</f>
        <v>1</v>
      </c>
      <c r="H12" s="227">
        <f>G12/SUM(G11:G16)*100</f>
        <v>6.25</v>
      </c>
      <c r="I12" s="206">
        <f>COUNTIF(KURANCILI!$N$5:$N$200,"&lt;55")-COUNTIF(KURANCILI!$N$5:$N$200,"&lt;45")</f>
        <v>1</v>
      </c>
      <c r="J12" s="214">
        <f>I12/SUM(I11:I16)*100</f>
        <v>3.225806451612903</v>
      </c>
      <c r="K12"/>
      <c r="L12"/>
      <c r="M12"/>
      <c r="N12"/>
      <c r="O12"/>
      <c r="P12"/>
      <c r="Q12"/>
      <c r="R12"/>
    </row>
    <row r="13" spans="2:18" ht="18" customHeight="1" x14ac:dyDescent="0.25">
      <c r="B13" s="327"/>
      <c r="C13" s="330"/>
      <c r="D13" s="183" t="s">
        <v>334</v>
      </c>
      <c r="E13" s="230">
        <f>COUNTIF(KURANCILI!$N$5:$N$19,"&lt;70")-COUNTIF(KURANCILI!$N$5:$N$19,"&lt;55")</f>
        <v>6</v>
      </c>
      <c r="F13" s="224">
        <f>E13/SUM(E11:E16)*100</f>
        <v>40</v>
      </c>
      <c r="G13" s="233">
        <f>COUNTIF(KURANCILI!$N$20:$N$35,"&lt;70")-COUNTIF(KURANCILI!$N$20:$N$35,"&lt;55")</f>
        <v>5</v>
      </c>
      <c r="H13" s="227">
        <f>G13/SUM(G11:G16)*100</f>
        <v>31.25</v>
      </c>
      <c r="I13" s="206">
        <f>COUNTIF(KURANCILI!$N$5:$N$200,"&lt;70")-COUNTIF(KURANCILI!$N$5:$N$200,"&lt;55")</f>
        <v>11</v>
      </c>
      <c r="J13" s="214">
        <f>I13/SUM(I11:I16)*100</f>
        <v>35.483870967741936</v>
      </c>
      <c r="K13"/>
      <c r="L13"/>
      <c r="M13"/>
      <c r="N13"/>
      <c r="O13"/>
      <c r="P13"/>
      <c r="Q13"/>
      <c r="R13"/>
    </row>
    <row r="14" spans="2:18" ht="18" customHeight="1" x14ac:dyDescent="0.25">
      <c r="B14" s="327"/>
      <c r="C14" s="330"/>
      <c r="D14" s="183" t="s">
        <v>335</v>
      </c>
      <c r="E14" s="230">
        <f>COUNTIF(KURANCILI!$N$5:$N$19,"&lt;85")-COUNTIF(KURANCILI!$N$5:$N$19,"&lt;70")</f>
        <v>2</v>
      </c>
      <c r="F14" s="224">
        <f>E14/SUM(E11:E16)*100</f>
        <v>13.333333333333334</v>
      </c>
      <c r="G14" s="233">
        <f>COUNTIF(KURANCILI!$N$20:$N$35,"&lt;85")-COUNTIF(KURANCILI!$N$20:$N$35,"&lt;70")</f>
        <v>1</v>
      </c>
      <c r="H14" s="227">
        <f>G14/SUM(G11:G16)*100</f>
        <v>6.25</v>
      </c>
      <c r="I14" s="206">
        <f>COUNTIF(KURANCILI!$N$5:$N$200,"&lt;85")-COUNTIF(KURANCILI!$N$5:$N$200,"&lt;70")</f>
        <v>3</v>
      </c>
      <c r="J14" s="214">
        <f>I14/SUM(I11:I16)*100</f>
        <v>9.67741935483871</v>
      </c>
      <c r="K14"/>
      <c r="L14"/>
      <c r="M14"/>
      <c r="N14"/>
      <c r="O14"/>
      <c r="P14"/>
      <c r="Q14"/>
      <c r="R14"/>
    </row>
    <row r="15" spans="2:18" ht="18" customHeight="1" x14ac:dyDescent="0.25">
      <c r="B15" s="327"/>
      <c r="C15" s="330"/>
      <c r="D15" s="183" t="s">
        <v>336</v>
      </c>
      <c r="E15" s="230">
        <f>COUNTIF(KURANCILI!$N$5:$N$19,"&lt;99")-COUNTIF(KURANCILI!$N$5:$N$19,"&lt;85")</f>
        <v>3</v>
      </c>
      <c r="F15" s="224">
        <f>E15/SUM(E11:E16)*100</f>
        <v>20</v>
      </c>
      <c r="G15" s="233">
        <f>COUNTIF(KURANCILI!$N$20:$N$35,"&lt;99")-COUNTIF(KURANCILI!$N$20:$N$35,"&lt;85")</f>
        <v>0</v>
      </c>
      <c r="H15" s="227">
        <f>G15/SUM(G11:G16)*100</f>
        <v>0</v>
      </c>
      <c r="I15" s="206">
        <f>COUNTIF(KURANCILI!$N$5:$N$200,"&lt;99")-COUNTIF(KURANCILI!$N$5:$N$200,"&lt;85")</f>
        <v>3</v>
      </c>
      <c r="J15" s="214">
        <f>I15/SUM(I11:I16)*100</f>
        <v>9.67741935483871</v>
      </c>
      <c r="K15"/>
      <c r="L15"/>
      <c r="M15"/>
      <c r="N15"/>
      <c r="O15"/>
      <c r="P15"/>
      <c r="Q15"/>
      <c r="R15"/>
    </row>
    <row r="16" spans="2:18" ht="18" customHeight="1" thickBot="1" x14ac:dyDescent="0.3">
      <c r="B16" s="328"/>
      <c r="C16" s="331"/>
      <c r="D16" s="184">
        <v>100</v>
      </c>
      <c r="E16" s="231">
        <f>COUNTIF(KURANCILI!$N$5:$N$19,"=100")</f>
        <v>0</v>
      </c>
      <c r="F16" s="225">
        <f>E16/SUM(E11:E16)*100</f>
        <v>0</v>
      </c>
      <c r="G16" s="234">
        <f>COUNTIF(KURANCILI!$N$20:$N$35,"=100")</f>
        <v>1</v>
      </c>
      <c r="H16" s="228">
        <f>G16/SUM(G11:G16)*100</f>
        <v>6.25</v>
      </c>
      <c r="I16" s="208">
        <f>COUNTIF(KURANCILI!$N$5:$N$200,"=100")</f>
        <v>1</v>
      </c>
      <c r="J16" s="215">
        <f>I16/SUM(I11:I16)*100</f>
        <v>3.225806451612903</v>
      </c>
      <c r="K16"/>
      <c r="L16"/>
      <c r="M16"/>
      <c r="N16"/>
      <c r="O16"/>
      <c r="P16"/>
      <c r="Q16"/>
      <c r="R16"/>
    </row>
    <row r="17" spans="2:18" ht="18" customHeight="1" x14ac:dyDescent="0.25">
      <c r="B17" s="326" t="str">
        <f>"KURANCILI ORTAOKULU
"&amp;"ÖĞRENCİ SAYISI = "&amp;SUM(I17:I22)</f>
        <v>KURANCILI ORTAOKULU
ÖĞRENCİ SAYISI = 31</v>
      </c>
      <c r="C17" s="329" t="s">
        <v>10</v>
      </c>
      <c r="D17" s="182" t="s">
        <v>332</v>
      </c>
      <c r="E17" s="229">
        <f>COUNTIF(KURANCILI!$Q$5:$Q$19,"&lt;45")</f>
        <v>1</v>
      </c>
      <c r="F17" s="223">
        <f>E17/SUM(E17:E22)*100</f>
        <v>6.666666666666667</v>
      </c>
      <c r="G17" s="232">
        <f>COUNTIF(KURANCILI!$Q$20:$Q$35,"&lt;45")</f>
        <v>2</v>
      </c>
      <c r="H17" s="226">
        <f>G17/SUM(G17:G22)*100</f>
        <v>12.5</v>
      </c>
      <c r="I17" s="204">
        <f>COUNTIF(KURANCILI!$Q$5:$Q$200,"&lt;45")</f>
        <v>3</v>
      </c>
      <c r="J17" s="213">
        <f>I17/SUM(I17:I22)*100</f>
        <v>9.67741935483871</v>
      </c>
      <c r="K17"/>
      <c r="L17"/>
      <c r="M17"/>
      <c r="N17"/>
      <c r="O17"/>
      <c r="P17"/>
      <c r="Q17"/>
      <c r="R17"/>
    </row>
    <row r="18" spans="2:18" ht="18" customHeight="1" x14ac:dyDescent="0.25">
      <c r="B18" s="327"/>
      <c r="C18" s="330"/>
      <c r="D18" s="183" t="s">
        <v>333</v>
      </c>
      <c r="E18" s="230">
        <f>COUNTIF(KURANCILI!$Q$5:$Q$19,"&lt;55")-COUNTIF(KURANCILI!$Q$5:$Q$19,"&lt;45")</f>
        <v>1</v>
      </c>
      <c r="F18" s="224">
        <f>E18/SUM(E17:E22)*100</f>
        <v>6.666666666666667</v>
      </c>
      <c r="G18" s="233">
        <f>COUNTIF(KURANCILI!$Q$20:$Q$35,"&lt;55")-COUNTIF(KURANCILI!$Q$20:$Q$35,"&lt;45")</f>
        <v>3</v>
      </c>
      <c r="H18" s="227">
        <f>G18/SUM(G17:G22)*100</f>
        <v>18.75</v>
      </c>
      <c r="I18" s="206">
        <f>COUNTIF(KURANCILI!$Q$5:$Q$200,"&lt;55")-COUNTIF(KURANCILI!$Q$5:$Q$200,"&lt;45")</f>
        <v>4</v>
      </c>
      <c r="J18" s="214">
        <f>I18/SUM(I17:I22)*100</f>
        <v>12.903225806451612</v>
      </c>
      <c r="K18"/>
      <c r="L18"/>
      <c r="M18"/>
      <c r="N18"/>
      <c r="O18"/>
      <c r="P18"/>
      <c r="Q18"/>
      <c r="R18"/>
    </row>
    <row r="19" spans="2:18" ht="18" customHeight="1" x14ac:dyDescent="0.25">
      <c r="B19" s="327"/>
      <c r="C19" s="330"/>
      <c r="D19" s="183" t="s">
        <v>334</v>
      </c>
      <c r="E19" s="230">
        <f>COUNTIF(KURANCILI!$Q$5:$Q$19,"&lt;70")-COUNTIF(KURANCILI!$Q$5:$Q$19,"&lt;55")</f>
        <v>5</v>
      </c>
      <c r="F19" s="224">
        <f>E19/SUM(E17:E22)*100</f>
        <v>33.333333333333329</v>
      </c>
      <c r="G19" s="233">
        <f>COUNTIF(KURANCILI!$Q$20:$Q$35,"&lt;70")-COUNTIF(KURANCILI!$Q$20:$Q$35,"&lt;55")</f>
        <v>2</v>
      </c>
      <c r="H19" s="227">
        <f>G19/SUM(G17:G22)*100</f>
        <v>12.5</v>
      </c>
      <c r="I19" s="206">
        <f>COUNTIF(KURANCILI!$Q$5:$Q$200,"&lt;70")-COUNTIF(KURANCILI!$Q$5:$Q$200,"&lt;55")</f>
        <v>7</v>
      </c>
      <c r="J19" s="214">
        <f>I19/SUM(I17:I22)*100</f>
        <v>22.58064516129032</v>
      </c>
      <c r="K19"/>
      <c r="L19"/>
      <c r="M19"/>
      <c r="N19"/>
      <c r="O19"/>
      <c r="P19"/>
      <c r="Q19"/>
      <c r="R19"/>
    </row>
    <row r="20" spans="2:18" ht="18" customHeight="1" x14ac:dyDescent="0.25">
      <c r="B20" s="327"/>
      <c r="C20" s="330"/>
      <c r="D20" s="183" t="s">
        <v>335</v>
      </c>
      <c r="E20" s="230">
        <f>COUNTIF(KURANCILI!$Q$5:$Q$19,"&lt;85")-COUNTIF(KURANCILI!$Q$5:$Q$19,"&lt;70")</f>
        <v>2</v>
      </c>
      <c r="F20" s="224">
        <f>E20/SUM(E17:E22)*100</f>
        <v>13.333333333333334</v>
      </c>
      <c r="G20" s="233">
        <f>COUNTIF(KURANCILI!$Q$20:$Q$35,"&lt;85")-COUNTIF(KURANCILI!$Q$20:$Q$35,"&lt;70")</f>
        <v>6</v>
      </c>
      <c r="H20" s="227">
        <f>G20/SUM(G17:G22)*100</f>
        <v>37.5</v>
      </c>
      <c r="I20" s="206">
        <f>COUNTIF(KURANCILI!$Q$5:$Q$200,"&lt;85")-COUNTIF(KURANCILI!$Q$5:$Q$200,"&lt;70")</f>
        <v>8</v>
      </c>
      <c r="J20" s="214">
        <f>I20/SUM(I17:I22)*100</f>
        <v>25.806451612903224</v>
      </c>
      <c r="K20"/>
      <c r="L20"/>
      <c r="M20"/>
      <c r="N20"/>
      <c r="O20"/>
      <c r="P20"/>
      <c r="Q20"/>
      <c r="R20"/>
    </row>
    <row r="21" spans="2:18" ht="18" customHeight="1" x14ac:dyDescent="0.25">
      <c r="B21" s="327"/>
      <c r="C21" s="330"/>
      <c r="D21" s="183" t="s">
        <v>336</v>
      </c>
      <c r="E21" s="230">
        <f>COUNTIF(KURANCILI!$Q$5:$Q$19,"&lt;99")-COUNTIF(KURANCILI!$Q$5:$Q$19,"&lt;85")</f>
        <v>5</v>
      </c>
      <c r="F21" s="224">
        <f>E21/SUM(E17:E22)*100</f>
        <v>33.333333333333329</v>
      </c>
      <c r="G21" s="233">
        <f>COUNTIF(KURANCILI!$Q$20:$Q$35,"&lt;99")-COUNTIF(KURANCILI!$Q$20:$Q$35,"&lt;85")</f>
        <v>1</v>
      </c>
      <c r="H21" s="227">
        <f>G21/SUM(G17:G22)*100</f>
        <v>6.25</v>
      </c>
      <c r="I21" s="206">
        <f>COUNTIF(KURANCILI!$Q$5:$Q$200,"&lt;99")-COUNTIF(KURANCILI!$Q$5:$Q$200,"&lt;85")</f>
        <v>6</v>
      </c>
      <c r="J21" s="214">
        <f>I21/SUM(I17:I22)*100</f>
        <v>19.35483870967742</v>
      </c>
      <c r="K21"/>
      <c r="L21"/>
      <c r="M21"/>
      <c r="N21"/>
      <c r="O21"/>
      <c r="P21"/>
      <c r="Q21"/>
      <c r="R21"/>
    </row>
    <row r="22" spans="2:18" ht="18" customHeight="1" thickBot="1" x14ac:dyDescent="0.3">
      <c r="B22" s="328"/>
      <c r="C22" s="331"/>
      <c r="D22" s="184">
        <v>100</v>
      </c>
      <c r="E22" s="231">
        <f>COUNTIF(KURANCILI!$Q$5:$Q$19,"=100")</f>
        <v>1</v>
      </c>
      <c r="F22" s="225">
        <f>E22/SUM(E17:E22)*100</f>
        <v>6.666666666666667</v>
      </c>
      <c r="G22" s="234">
        <f>COUNTIF(KURANCILI!$Q$20:$Q$35,"=100")</f>
        <v>2</v>
      </c>
      <c r="H22" s="228">
        <f>G22/SUM(G17:G22)*100</f>
        <v>12.5</v>
      </c>
      <c r="I22" s="208">
        <f>COUNTIF(KURANCILI!$Q$5:$Q$200,"=100")</f>
        <v>3</v>
      </c>
      <c r="J22" s="215">
        <f>I22/SUM(I17:I22)*100</f>
        <v>9.67741935483871</v>
      </c>
      <c r="K22"/>
      <c r="L22"/>
      <c r="M22"/>
      <c r="N22"/>
      <c r="O22"/>
      <c r="P22"/>
      <c r="Q22"/>
      <c r="R22"/>
    </row>
    <row r="23" spans="2:18" ht="18" customHeight="1" x14ac:dyDescent="0.25">
      <c r="B23" s="326" t="str">
        <f>"KURANCILI ORTAOKULU
"&amp;"ÖĞRENCİ SAYISI = "&amp;SUM(I23:I28)</f>
        <v>KURANCILI ORTAOKULU
ÖĞRENCİ SAYISI = 31</v>
      </c>
      <c r="C23" s="329" t="s">
        <v>338</v>
      </c>
      <c r="D23" s="182" t="s">
        <v>332</v>
      </c>
      <c r="E23" s="229">
        <f>COUNTIF(KURANCILI!$T$5:$T$19,"&lt;45")</f>
        <v>1</v>
      </c>
      <c r="F23" s="223">
        <f>E23/SUM(E23:E28)*100</f>
        <v>6.666666666666667</v>
      </c>
      <c r="G23" s="232">
        <f>COUNTIF(KURANCILI!$T$20:$T$35,"&lt;45")</f>
        <v>3</v>
      </c>
      <c r="H23" s="226">
        <f>G23/SUM(G23:G28)*100</f>
        <v>18.75</v>
      </c>
      <c r="I23" s="204">
        <f>COUNTIF(KURANCILI!$T$5:$T$200,"&lt;45")</f>
        <v>4</v>
      </c>
      <c r="J23" s="213">
        <f>I23/SUM(I23:I28)*100</f>
        <v>12.903225806451612</v>
      </c>
      <c r="K23"/>
      <c r="L23"/>
      <c r="M23"/>
      <c r="N23"/>
      <c r="O23"/>
      <c r="P23"/>
      <c r="Q23"/>
      <c r="R23"/>
    </row>
    <row r="24" spans="2:18" ht="18" customHeight="1" x14ac:dyDescent="0.25">
      <c r="B24" s="327"/>
      <c r="C24" s="330"/>
      <c r="D24" s="183" t="s">
        <v>333</v>
      </c>
      <c r="E24" s="230">
        <f>COUNTIF(KURANCILI!$T$5:$T$19,"&lt;55")-COUNTIF(KURANCILI!$T$5:$T$19,"&lt;45")</f>
        <v>0</v>
      </c>
      <c r="F24" s="224">
        <f>E24/SUM(E23:E28)*100</f>
        <v>0</v>
      </c>
      <c r="G24" s="233">
        <f>COUNTIF(KURANCILI!$T$20:$T$35,"&lt;55")-COUNTIF(KURANCILI!$T$20:$T$35,"&lt;45")</f>
        <v>0</v>
      </c>
      <c r="H24" s="227">
        <f>G24/SUM(G23:G28)*100</f>
        <v>0</v>
      </c>
      <c r="I24" s="206">
        <f>COUNTIF(KURANCILI!$T$5:$T$200,"&lt;55")-COUNTIF(KURANCILI!$T$5:$T$200,"&lt;45")</f>
        <v>0</v>
      </c>
      <c r="J24" s="214">
        <f>I24/SUM(I23:I28)*100</f>
        <v>0</v>
      </c>
      <c r="K24"/>
      <c r="L24"/>
      <c r="M24"/>
      <c r="N24"/>
      <c r="O24"/>
      <c r="P24"/>
      <c r="Q24"/>
      <c r="R24"/>
    </row>
    <row r="25" spans="2:18" ht="18" customHeight="1" x14ac:dyDescent="0.25">
      <c r="B25" s="327"/>
      <c r="C25" s="330"/>
      <c r="D25" s="183" t="s">
        <v>334</v>
      </c>
      <c r="E25" s="230">
        <f>COUNTIF(KURANCILI!$T$5:$T$19,"&lt;70")-COUNTIF(KURANCILI!$T$5:$T$19,"&lt;55")</f>
        <v>3</v>
      </c>
      <c r="F25" s="224">
        <f>E25/SUM(E23:E28)*100</f>
        <v>20</v>
      </c>
      <c r="G25" s="233">
        <f>COUNTIF(KURANCILI!$T$20:$T$35,"&lt;70")-COUNTIF(KURANCILI!$T$20:$T$35,"&lt;55")</f>
        <v>7</v>
      </c>
      <c r="H25" s="227">
        <f>G25/SUM(G23:G28)*100</f>
        <v>43.75</v>
      </c>
      <c r="I25" s="206">
        <f>COUNTIF(KURANCILI!$T$5:$T$200,"&lt;70")-COUNTIF(KURANCILI!$T$5:$T$200,"&lt;55")</f>
        <v>10</v>
      </c>
      <c r="J25" s="214">
        <f>I25/SUM(I23:I28)*100</f>
        <v>32.258064516129032</v>
      </c>
      <c r="K25"/>
      <c r="L25"/>
      <c r="M25"/>
      <c r="N25"/>
      <c r="O25"/>
      <c r="P25"/>
      <c r="Q25"/>
      <c r="R25"/>
    </row>
    <row r="26" spans="2:18" ht="18" customHeight="1" x14ac:dyDescent="0.25">
      <c r="B26" s="327"/>
      <c r="C26" s="330"/>
      <c r="D26" s="183" t="s">
        <v>335</v>
      </c>
      <c r="E26" s="230">
        <f>COUNTIF(KURANCILI!$T$5:$T$19,"&lt;85")-COUNTIF(KURANCILI!$T$5:$T$19,"&lt;70")</f>
        <v>5</v>
      </c>
      <c r="F26" s="224">
        <f>E26/SUM(E23:E28)*100</f>
        <v>33.333333333333329</v>
      </c>
      <c r="G26" s="233">
        <f>COUNTIF(KURANCILI!$T$20:$T$35,"&lt;85")-COUNTIF(KURANCILI!$T$20:$T$35,"&lt;70")</f>
        <v>0</v>
      </c>
      <c r="H26" s="227">
        <f>G26/SUM(G23:G28)*100</f>
        <v>0</v>
      </c>
      <c r="I26" s="206">
        <f>COUNTIF(KURANCILI!$T$5:$T$200,"&lt;85")-COUNTIF(KURANCILI!$T$5:$T$200,"&lt;70")</f>
        <v>5</v>
      </c>
      <c r="J26" s="214">
        <f>I26/SUM(I23:I28)*100</f>
        <v>16.129032258064516</v>
      </c>
      <c r="K26"/>
      <c r="L26"/>
      <c r="M26"/>
      <c r="N26"/>
      <c r="O26"/>
      <c r="P26"/>
      <c r="Q26"/>
      <c r="R26"/>
    </row>
    <row r="27" spans="2:18" ht="18" customHeight="1" x14ac:dyDescent="0.25">
      <c r="B27" s="327"/>
      <c r="C27" s="330"/>
      <c r="D27" s="183" t="s">
        <v>336</v>
      </c>
      <c r="E27" s="230">
        <f>COUNTIF(KURANCILI!$T$5:$T$19,"&lt;99")-COUNTIF(KURANCILI!$T$5:$T$19,"&lt;85")</f>
        <v>6</v>
      </c>
      <c r="F27" s="224">
        <f>E27/SUM(E23:E28)*100</f>
        <v>40</v>
      </c>
      <c r="G27" s="233">
        <f>COUNTIF(KURANCILI!$T$20:$T$35,"&lt;99")-COUNTIF(KURANCILI!$T$20:$T$35,"&lt;85")</f>
        <v>5</v>
      </c>
      <c r="H27" s="227">
        <f>G27/SUM(G23:G28)*100</f>
        <v>31.25</v>
      </c>
      <c r="I27" s="206">
        <f>COUNTIF(KURANCILI!$T$5:$T$200,"&lt;99")-COUNTIF(KURANCILI!$T$5:$T$200,"&lt;85")</f>
        <v>11</v>
      </c>
      <c r="J27" s="214">
        <f>I27/SUM(I23:I28)*100</f>
        <v>35.483870967741936</v>
      </c>
      <c r="K27"/>
      <c r="L27"/>
      <c r="M27"/>
      <c r="N27"/>
      <c r="O27"/>
      <c r="P27"/>
      <c r="Q27"/>
      <c r="R27"/>
    </row>
    <row r="28" spans="2:18" ht="18" customHeight="1" thickBot="1" x14ac:dyDescent="0.3">
      <c r="B28" s="328"/>
      <c r="C28" s="331"/>
      <c r="D28" s="184">
        <v>100</v>
      </c>
      <c r="E28" s="231">
        <f>COUNTIF(KURANCILI!$T$5:$T$19,"=100")</f>
        <v>0</v>
      </c>
      <c r="F28" s="225">
        <f>E28/SUM(E23:E28)*100</f>
        <v>0</v>
      </c>
      <c r="G28" s="234">
        <f>COUNTIF(KURANCILI!$T$20:$T$35,"=100")</f>
        <v>1</v>
      </c>
      <c r="H28" s="228">
        <f>G28/SUM(G23:G28)*100</f>
        <v>6.25</v>
      </c>
      <c r="I28" s="208">
        <f>COUNTIF(KURANCILI!$T$5:$T$200,"=100")</f>
        <v>1</v>
      </c>
      <c r="J28" s="215">
        <f>I28/SUM(I23:I28)*100</f>
        <v>3.225806451612903</v>
      </c>
      <c r="K28"/>
      <c r="L28"/>
      <c r="M28"/>
      <c r="N28"/>
      <c r="O28"/>
      <c r="P28"/>
      <c r="Q28"/>
      <c r="R28"/>
    </row>
    <row r="29" spans="2:18" ht="18" customHeight="1" x14ac:dyDescent="0.25">
      <c r="B29" s="326" t="str">
        <f>"KURANCILI ORTAOKULU
"&amp;"ÖĞRENCİ SAYISI = "&amp;SUM(I29:I34)</f>
        <v>KURANCILI ORTAOKULU
ÖĞRENCİ SAYISI = 31</v>
      </c>
      <c r="C29" s="329" t="s">
        <v>4</v>
      </c>
      <c r="D29" s="182" t="s">
        <v>332</v>
      </c>
      <c r="E29" s="229">
        <f>COUNTIF(KURANCILI!$W$5:$W$19,"&lt;45")</f>
        <v>1</v>
      </c>
      <c r="F29" s="223">
        <f>E29/SUM(E29:E34)*100</f>
        <v>6.666666666666667</v>
      </c>
      <c r="G29" s="232">
        <f>COUNTIF(KURANCILI!$W$20:$W$35,"&lt;45")</f>
        <v>2</v>
      </c>
      <c r="H29" s="226">
        <f>G29/SUM(G29:G34)*100</f>
        <v>12.5</v>
      </c>
      <c r="I29" s="204">
        <f>COUNTIF(KURANCILI!$W$5:$W$200,"&lt;45")</f>
        <v>3</v>
      </c>
      <c r="J29" s="213">
        <f>I29/SUM(I29:I34)*100</f>
        <v>9.67741935483871</v>
      </c>
      <c r="K29"/>
      <c r="L29"/>
      <c r="M29"/>
      <c r="N29"/>
      <c r="O29"/>
      <c r="P29"/>
      <c r="Q29"/>
      <c r="R29"/>
    </row>
    <row r="30" spans="2:18" ht="18" customHeight="1" x14ac:dyDescent="0.25">
      <c r="B30" s="327"/>
      <c r="C30" s="330"/>
      <c r="D30" s="183" t="s">
        <v>333</v>
      </c>
      <c r="E30" s="230">
        <f>COUNTIF(KURANCILI!$W$5:$W$19,"&lt;55")-COUNTIF(KURANCILI!$W$5:$W$19,"&lt;45")</f>
        <v>0</v>
      </c>
      <c r="F30" s="224">
        <f>E30/SUM(E29:E34)*100</f>
        <v>0</v>
      </c>
      <c r="G30" s="233">
        <f>COUNTIF(KURANCILI!$W$20:$W$35,"&lt;55")-COUNTIF(KURANCILI!$W$20:$W$35,"&lt;45")</f>
        <v>1</v>
      </c>
      <c r="H30" s="227">
        <f>G30/SUM(G29:G34)*100</f>
        <v>6.25</v>
      </c>
      <c r="I30" s="206">
        <f>COUNTIF(KURANCILI!$W$5:$W$200,"&lt;55")-COUNTIF(KURANCILI!$W$5:$W$200,"&lt;45")</f>
        <v>1</v>
      </c>
      <c r="J30" s="214">
        <f>I30/SUM(I29:I34)*100</f>
        <v>3.225806451612903</v>
      </c>
      <c r="K30"/>
      <c r="L30"/>
      <c r="M30"/>
      <c r="N30"/>
      <c r="O30"/>
      <c r="P30"/>
      <c r="Q30"/>
      <c r="R30"/>
    </row>
    <row r="31" spans="2:18" ht="18" customHeight="1" x14ac:dyDescent="0.25">
      <c r="B31" s="327"/>
      <c r="C31" s="330"/>
      <c r="D31" s="183" t="s">
        <v>334</v>
      </c>
      <c r="E31" s="230">
        <f>COUNTIF(KURANCILI!$W$5:$W$19,"&lt;70")-COUNTIF(KURANCILI!$W$5:$W$19,"&lt;55")</f>
        <v>2</v>
      </c>
      <c r="F31" s="224">
        <f>E31/SUM(E29:E34)*100</f>
        <v>13.333333333333334</v>
      </c>
      <c r="G31" s="233">
        <f>COUNTIF(KURANCILI!$W$20:$W$35,"&lt;70")-COUNTIF(KURANCILI!$W$20:$W$35,"&lt;55")</f>
        <v>2</v>
      </c>
      <c r="H31" s="227">
        <f>G31/SUM(G29:G34)*100</f>
        <v>12.5</v>
      </c>
      <c r="I31" s="206">
        <f>COUNTIF(KURANCILI!$W$5:$W$200,"&lt;70")-COUNTIF(KURANCILI!$W$5:$W$200,"&lt;55")</f>
        <v>4</v>
      </c>
      <c r="J31" s="214">
        <f>I31/SUM(I29:I34)*100</f>
        <v>12.903225806451612</v>
      </c>
      <c r="K31"/>
      <c r="L31"/>
      <c r="M31"/>
      <c r="N31"/>
      <c r="O31"/>
      <c r="P31"/>
      <c r="Q31"/>
      <c r="R31"/>
    </row>
    <row r="32" spans="2:18" ht="18" customHeight="1" x14ac:dyDescent="0.25">
      <c r="B32" s="327"/>
      <c r="C32" s="330"/>
      <c r="D32" s="183" t="s">
        <v>335</v>
      </c>
      <c r="E32" s="230">
        <f>COUNTIF(KURANCILI!$W$5:$W$19,"&lt;85")-COUNTIF(KURANCILI!$W$5:$W$19,"&lt;70")</f>
        <v>7</v>
      </c>
      <c r="F32" s="224">
        <f>E32/SUM(E29:E34)*100</f>
        <v>46.666666666666664</v>
      </c>
      <c r="G32" s="233">
        <f>COUNTIF(KURANCILI!$W$20:$W$35,"&lt;85")-COUNTIF(KURANCILI!$W$20:$W$35,"&lt;70")</f>
        <v>4</v>
      </c>
      <c r="H32" s="227">
        <f>G32/SUM(G29:G34)*100</f>
        <v>25</v>
      </c>
      <c r="I32" s="206">
        <f>COUNTIF(KURANCILI!$W$5:$W$200,"&lt;85")-COUNTIF(KURANCILI!$W$5:$W$200,"&lt;70")</f>
        <v>11</v>
      </c>
      <c r="J32" s="214">
        <f>I32/SUM(I29:I34)*100</f>
        <v>35.483870967741936</v>
      </c>
      <c r="K32"/>
      <c r="L32"/>
      <c r="M32"/>
      <c r="N32"/>
      <c r="O32"/>
      <c r="P32"/>
      <c r="Q32"/>
      <c r="R32"/>
    </row>
    <row r="33" spans="2:18" ht="18" customHeight="1" x14ac:dyDescent="0.25">
      <c r="B33" s="327"/>
      <c r="C33" s="330"/>
      <c r="D33" s="183" t="s">
        <v>336</v>
      </c>
      <c r="E33" s="230">
        <f>COUNTIF(KURANCILI!$W$5:$W$19,"&lt;99")-COUNTIF(KURANCILI!$W$5:$W$19,"&lt;85")</f>
        <v>4</v>
      </c>
      <c r="F33" s="224">
        <f>E33/SUM(E29:E34)*100</f>
        <v>26.666666666666668</v>
      </c>
      <c r="G33" s="233">
        <f>COUNTIF(KURANCILI!$W$20:$W$35,"&lt;99")-COUNTIF(KURANCILI!$W$20:$W$35,"&lt;85")</f>
        <v>7</v>
      </c>
      <c r="H33" s="227">
        <f>G33/SUM(G29:G34)*100</f>
        <v>43.75</v>
      </c>
      <c r="I33" s="206">
        <f>COUNTIF(KURANCILI!$W$5:$W$200,"&lt;99")-COUNTIF(KURANCILI!$W$5:$W$200,"&lt;85")</f>
        <v>11</v>
      </c>
      <c r="J33" s="214">
        <f>I33/SUM(I29:I34)*100</f>
        <v>35.483870967741936</v>
      </c>
      <c r="K33"/>
      <c r="L33"/>
      <c r="M33"/>
      <c r="N33"/>
      <c r="O33"/>
      <c r="P33"/>
      <c r="Q33"/>
      <c r="R33"/>
    </row>
    <row r="34" spans="2:18" ht="18" customHeight="1" thickBot="1" x14ac:dyDescent="0.3">
      <c r="B34" s="328"/>
      <c r="C34" s="331"/>
      <c r="D34" s="184">
        <v>100</v>
      </c>
      <c r="E34" s="231">
        <f>COUNTIF(KURANCILI!$W$5:$W$19,"=100")</f>
        <v>1</v>
      </c>
      <c r="F34" s="225">
        <f>E34/SUM(E29:E34)*100</f>
        <v>6.666666666666667</v>
      </c>
      <c r="G34" s="234">
        <f>COUNTIF(KURANCILI!$W$20:$W$35,"=100")</f>
        <v>0</v>
      </c>
      <c r="H34" s="228">
        <f>G34/SUM(G29:G34)*100</f>
        <v>0</v>
      </c>
      <c r="I34" s="208">
        <f>COUNTIF(KURANCILI!$W$5:$W$200,"=100")</f>
        <v>1</v>
      </c>
      <c r="J34" s="215">
        <f>I34/SUM(I29:I34)*100</f>
        <v>3.225806451612903</v>
      </c>
      <c r="K34"/>
      <c r="L34"/>
      <c r="M34"/>
      <c r="N34"/>
      <c r="O34"/>
      <c r="P34"/>
      <c r="Q34"/>
      <c r="R34"/>
    </row>
    <row r="35" spans="2:18" ht="18" customHeight="1" x14ac:dyDescent="0.25">
      <c r="B35" s="326" t="str">
        <f>"KURANCILI ORTAOKULU
"&amp;"ÖĞRENCİ SAYISI = "&amp;SUM(I35:I40)</f>
        <v>KURANCILI ORTAOKULU
ÖĞRENCİ SAYISI = 31</v>
      </c>
      <c r="C35" s="329" t="s">
        <v>23</v>
      </c>
      <c r="D35" s="182" t="s">
        <v>332</v>
      </c>
      <c r="E35" s="229">
        <f>COUNTIF(KURANCILI!$Z$5:$Z$19,"&lt;45")</f>
        <v>0</v>
      </c>
      <c r="F35" s="223">
        <f>E35/SUM(E35:E40)*100</f>
        <v>0</v>
      </c>
      <c r="G35" s="232">
        <f>COUNTIF(KURANCILI!$Z$20:$Z$35,"&lt;45")</f>
        <v>2</v>
      </c>
      <c r="H35" s="226">
        <f>G35/SUM(G35:G40)*100</f>
        <v>12.5</v>
      </c>
      <c r="I35" s="204">
        <f>COUNTIF(KURANCILI!$Z$5:$Z$200,"&lt;45")</f>
        <v>2</v>
      </c>
      <c r="J35" s="213">
        <f>I35/SUM(I35:I40)*100</f>
        <v>6.4516129032258061</v>
      </c>
      <c r="K35"/>
      <c r="L35"/>
      <c r="M35"/>
      <c r="N35"/>
      <c r="O35"/>
      <c r="P35"/>
      <c r="Q35"/>
      <c r="R35"/>
    </row>
    <row r="36" spans="2:18" ht="18" customHeight="1" x14ac:dyDescent="0.25">
      <c r="B36" s="327"/>
      <c r="C36" s="330"/>
      <c r="D36" s="183" t="s">
        <v>333</v>
      </c>
      <c r="E36" s="230">
        <f>COUNTIF(KURANCILI!$Z$5:$Z$19,"&lt;55")-COUNTIF(KURANCILI!$Z$5:$Z$19,"&lt;45")</f>
        <v>0</v>
      </c>
      <c r="F36" s="224">
        <f>E36/SUM(E35:E40)*100</f>
        <v>0</v>
      </c>
      <c r="G36" s="233">
        <f>COUNTIF(KURANCILI!$Z$20:$Z$35,"&lt;55")-COUNTIF(KURANCILI!$Z$20:$Z$35,"&lt;45")</f>
        <v>0</v>
      </c>
      <c r="H36" s="227">
        <f>G36/SUM(G35:G40)*100</f>
        <v>0</v>
      </c>
      <c r="I36" s="206">
        <f>COUNTIF(KURANCILI!$Z$5:$Z$200,"&lt;55")-COUNTIF(KURANCILI!$Z$5:$Z$200,"&lt;45")</f>
        <v>0</v>
      </c>
      <c r="J36" s="214">
        <f>I36/SUM(I35:I40)*100</f>
        <v>0</v>
      </c>
      <c r="K36"/>
      <c r="L36"/>
      <c r="M36"/>
      <c r="N36"/>
      <c r="O36"/>
      <c r="P36"/>
      <c r="Q36"/>
      <c r="R36"/>
    </row>
    <row r="37" spans="2:18" ht="18" customHeight="1" x14ac:dyDescent="0.25">
      <c r="B37" s="327"/>
      <c r="C37" s="330"/>
      <c r="D37" s="183" t="s">
        <v>334</v>
      </c>
      <c r="E37" s="230">
        <f>COUNTIF(KURANCILI!$Z$5:$Z$19,"&lt;70")-COUNTIF(KURANCILI!$Z$5:$Z$19,"&lt;55")</f>
        <v>0</v>
      </c>
      <c r="F37" s="224">
        <f>E37/SUM(E35:E40)*100</f>
        <v>0</v>
      </c>
      <c r="G37" s="233">
        <f>COUNTIF(KURANCILI!$Z$20:$Z$35,"&lt;70")-COUNTIF(KURANCILI!$Z$20:$Z$35,"&lt;55")</f>
        <v>0</v>
      </c>
      <c r="H37" s="227">
        <f>G37/SUM(G35:G40)*100</f>
        <v>0</v>
      </c>
      <c r="I37" s="206">
        <f>COUNTIF(KURANCILI!$Z$5:$Z$200,"&lt;70")-COUNTIF(KURANCILI!$Z$5:$Z$200,"&lt;55")</f>
        <v>0</v>
      </c>
      <c r="J37" s="214">
        <f>I37/SUM(I35:I40)*100</f>
        <v>0</v>
      </c>
      <c r="K37"/>
      <c r="L37"/>
      <c r="M37"/>
      <c r="N37"/>
      <c r="O37"/>
      <c r="P37"/>
      <c r="Q37"/>
      <c r="R37"/>
    </row>
    <row r="38" spans="2:18" ht="18" customHeight="1" x14ac:dyDescent="0.25">
      <c r="B38" s="327"/>
      <c r="C38" s="330"/>
      <c r="D38" s="183" t="s">
        <v>335</v>
      </c>
      <c r="E38" s="230">
        <f>COUNTIF(KURANCILI!$Z$5:$Z$19,"&lt;85")-COUNTIF(KURANCILI!$Z$5:$Z$19,"&lt;70")</f>
        <v>1</v>
      </c>
      <c r="F38" s="224">
        <f>E38/SUM(E35:E40)*100</f>
        <v>6.666666666666667</v>
      </c>
      <c r="G38" s="233">
        <f>COUNTIF(KURANCILI!$Z$20:$Z$35,"&lt;85")-COUNTIF(KURANCILI!$Z$20:$Z$35,"&lt;70")</f>
        <v>4</v>
      </c>
      <c r="H38" s="227">
        <f>G38/SUM(G35:G40)*100</f>
        <v>25</v>
      </c>
      <c r="I38" s="206">
        <f>COUNTIF(KURANCILI!$Z$5:$Z$200,"&lt;85")-COUNTIF(KURANCILI!$Z$5:$Z$200,"&lt;70")</f>
        <v>5</v>
      </c>
      <c r="J38" s="214">
        <f>I38/SUM(I35:I40)*100</f>
        <v>16.129032258064516</v>
      </c>
      <c r="K38"/>
      <c r="L38"/>
      <c r="M38"/>
      <c r="N38"/>
      <c r="O38"/>
      <c r="P38"/>
      <c r="Q38"/>
      <c r="R38"/>
    </row>
    <row r="39" spans="2:18" ht="18" customHeight="1" x14ac:dyDescent="0.25">
      <c r="B39" s="327"/>
      <c r="C39" s="330"/>
      <c r="D39" s="183" t="s">
        <v>336</v>
      </c>
      <c r="E39" s="230">
        <f>COUNTIF(KURANCILI!$Z$5:$Z$19,"&lt;99")-COUNTIF(KURANCILI!$Z$5:$Z$19,"&lt;85")</f>
        <v>13</v>
      </c>
      <c r="F39" s="224">
        <f>E39/SUM(E35:E40)*100</f>
        <v>86.666666666666671</v>
      </c>
      <c r="G39" s="233">
        <f>COUNTIF(KURANCILI!$Z$20:$Z$35,"&lt;99")-COUNTIF(KURANCILI!$Z$20:$Z$35,"&lt;85")</f>
        <v>9</v>
      </c>
      <c r="H39" s="227">
        <f>G39/SUM(G35:G40)*100</f>
        <v>56.25</v>
      </c>
      <c r="I39" s="206">
        <f>COUNTIF(KURANCILI!$Z$5:$Z$200,"&lt;99")-COUNTIF(KURANCILI!$Z$5:$Z$200,"&lt;85")</f>
        <v>22</v>
      </c>
      <c r="J39" s="214">
        <f>I39/SUM(I35:I40)*100</f>
        <v>70.967741935483872</v>
      </c>
      <c r="K39"/>
      <c r="L39"/>
      <c r="M39"/>
      <c r="N39"/>
      <c r="O39"/>
      <c r="P39"/>
      <c r="Q39"/>
      <c r="R39"/>
    </row>
    <row r="40" spans="2:18" ht="18" customHeight="1" thickBot="1" x14ac:dyDescent="0.3">
      <c r="B40" s="328"/>
      <c r="C40" s="331"/>
      <c r="D40" s="184">
        <v>100</v>
      </c>
      <c r="E40" s="231">
        <f>COUNTIF(KURANCILI!$Z$5:$Z$19,"=100")</f>
        <v>1</v>
      </c>
      <c r="F40" s="225">
        <f>E40/SUM(E35:E40)*100</f>
        <v>6.666666666666667</v>
      </c>
      <c r="G40" s="234">
        <f>COUNTIF(KURANCILI!$Z$20:$Z$35,"=100")</f>
        <v>1</v>
      </c>
      <c r="H40" s="228">
        <f>G40/SUM(G35:G40)*100</f>
        <v>6.25</v>
      </c>
      <c r="I40" s="208">
        <f>COUNTIF(KURANCILI!$Z$5:$Z$200,"=100")</f>
        <v>2</v>
      </c>
      <c r="J40" s="215">
        <f>I40/SUM(I35:I40)*100</f>
        <v>6.4516129032258061</v>
      </c>
      <c r="K40"/>
      <c r="L40"/>
      <c r="M40"/>
      <c r="N40"/>
      <c r="O40"/>
      <c r="P40"/>
      <c r="Q40"/>
      <c r="R40"/>
    </row>
    <row r="41" spans="2:18" ht="21.75" customHeight="1" x14ac:dyDescent="0.25"/>
    <row r="42" spans="2:18" ht="21.75" customHeight="1" x14ac:dyDescent="0.25"/>
    <row r="43" spans="2:18" ht="21.75" customHeight="1" x14ac:dyDescent="0.25"/>
    <row r="44" spans="2:18" ht="21.75" customHeight="1" x14ac:dyDescent="0.25"/>
    <row r="45" spans="2:18" ht="21.75" customHeight="1" x14ac:dyDescent="0.25"/>
    <row r="46" spans="2:18" ht="21.75" customHeight="1" x14ac:dyDescent="0.25"/>
    <row r="47" spans="2:18" ht="21.75" customHeight="1" x14ac:dyDescent="0.25"/>
    <row r="48" spans="2:18" ht="21.75" customHeight="1" x14ac:dyDescent="0.25"/>
    <row r="49" ht="21.75" customHeight="1" x14ac:dyDescent="0.25"/>
    <row r="50" ht="21.75" customHeight="1" x14ac:dyDescent="0.25"/>
    <row r="51" ht="21.75" customHeight="1" x14ac:dyDescent="0.25"/>
    <row r="52" ht="21.75" customHeight="1" x14ac:dyDescent="0.25"/>
    <row r="53" ht="21.75" customHeight="1" x14ac:dyDescent="0.25"/>
    <row r="54" ht="21.75" customHeight="1" x14ac:dyDescent="0.25"/>
    <row r="55" ht="21.75" customHeight="1" x14ac:dyDescent="0.25"/>
    <row r="56" ht="21.75" customHeight="1" x14ac:dyDescent="0.25"/>
    <row r="57" ht="21.75" customHeight="1" x14ac:dyDescent="0.25"/>
    <row r="58" ht="21.75" customHeight="1" x14ac:dyDescent="0.25"/>
    <row r="59" ht="21.75" customHeight="1" x14ac:dyDescent="0.25"/>
    <row r="60" ht="21.75" customHeight="1" x14ac:dyDescent="0.25"/>
    <row r="61" ht="21.75" customHeight="1" x14ac:dyDescent="0.25"/>
    <row r="62" ht="21.75" customHeight="1" x14ac:dyDescent="0.25"/>
    <row r="63" ht="21.75" customHeight="1" x14ac:dyDescent="0.25"/>
    <row r="64" ht="21.75" customHeight="1" x14ac:dyDescent="0.25"/>
    <row r="65" ht="21.75" customHeight="1" x14ac:dyDescent="0.25"/>
    <row r="66" ht="21.75" customHeight="1" x14ac:dyDescent="0.25"/>
    <row r="67" ht="21.75" customHeight="1" x14ac:dyDescent="0.25"/>
    <row r="68" ht="21.75" customHeight="1" x14ac:dyDescent="0.25"/>
    <row r="69" ht="21.75" customHeight="1" x14ac:dyDescent="0.25"/>
    <row r="70" ht="21.75" customHeight="1" x14ac:dyDescent="0.25"/>
    <row r="71" ht="21.75" customHeight="1" x14ac:dyDescent="0.25"/>
    <row r="72" ht="21.75" customHeight="1" x14ac:dyDescent="0.25"/>
    <row r="73" ht="21.75" customHeight="1" x14ac:dyDescent="0.25"/>
    <row r="74" ht="21.75" customHeight="1" x14ac:dyDescent="0.25"/>
    <row r="75" ht="21.75" customHeight="1" x14ac:dyDescent="0.25"/>
    <row r="76" ht="21.75" customHeight="1" x14ac:dyDescent="0.25"/>
    <row r="77" ht="21.75" customHeight="1" x14ac:dyDescent="0.25"/>
    <row r="78" ht="21.75" customHeight="1" x14ac:dyDescent="0.25"/>
    <row r="79" ht="21.75" customHeight="1" x14ac:dyDescent="0.25"/>
    <row r="80" ht="21.75" customHeight="1" x14ac:dyDescent="0.25"/>
    <row r="81" ht="21.75" customHeight="1" x14ac:dyDescent="0.25"/>
    <row r="82" ht="21.75" customHeight="1" x14ac:dyDescent="0.25"/>
    <row r="83" ht="21.75" customHeight="1" x14ac:dyDescent="0.25"/>
    <row r="84" ht="21.75" customHeight="1" x14ac:dyDescent="0.25"/>
    <row r="85" ht="21.75" customHeight="1" x14ac:dyDescent="0.25"/>
    <row r="86" ht="21.75" customHeight="1" x14ac:dyDescent="0.25"/>
    <row r="87" ht="21.75" customHeight="1" x14ac:dyDescent="0.25"/>
    <row r="88" ht="21.75" customHeight="1" x14ac:dyDescent="0.25"/>
    <row r="89" ht="21.75" customHeight="1" x14ac:dyDescent="0.25"/>
    <row r="90" ht="21.75" customHeight="1" x14ac:dyDescent="0.25"/>
    <row r="91" ht="21.75" customHeight="1" x14ac:dyDescent="0.25"/>
    <row r="92" ht="21.75" customHeight="1" x14ac:dyDescent="0.25"/>
    <row r="93" ht="21.75" customHeight="1" x14ac:dyDescent="0.25"/>
    <row r="94" ht="21.75" customHeight="1" x14ac:dyDescent="0.25"/>
    <row r="95" ht="21.75" customHeight="1" x14ac:dyDescent="0.25"/>
    <row r="96" ht="21.75" customHeight="1" x14ac:dyDescent="0.25"/>
    <row r="97" ht="21.75" customHeight="1" x14ac:dyDescent="0.25"/>
    <row r="98" ht="21.75" customHeight="1" x14ac:dyDescent="0.25"/>
    <row r="99" ht="21.75" customHeight="1" x14ac:dyDescent="0.25"/>
    <row r="100" ht="21.75" customHeight="1" x14ac:dyDescent="0.25"/>
    <row r="101" ht="21.75" customHeight="1" x14ac:dyDescent="0.25"/>
    <row r="102" ht="21.75" customHeight="1" x14ac:dyDescent="0.25"/>
    <row r="103" ht="21.75" customHeight="1" x14ac:dyDescent="0.25"/>
    <row r="104" ht="21.75" customHeight="1" x14ac:dyDescent="0.25"/>
    <row r="105" ht="21.75" customHeight="1" x14ac:dyDescent="0.25"/>
    <row r="106" ht="21.75" customHeight="1" x14ac:dyDescent="0.25"/>
    <row r="107" ht="21.75" customHeight="1" x14ac:dyDescent="0.25"/>
    <row r="108" ht="21.75" customHeight="1" x14ac:dyDescent="0.25"/>
    <row r="109" ht="21.75" customHeight="1" x14ac:dyDescent="0.25"/>
    <row r="110" ht="21.75" customHeight="1" x14ac:dyDescent="0.25"/>
    <row r="111" ht="21.75" customHeight="1" x14ac:dyDescent="0.25"/>
    <row r="112" ht="21.75" customHeight="1" x14ac:dyDescent="0.25"/>
    <row r="113" ht="21.75" customHeight="1" x14ac:dyDescent="0.25"/>
    <row r="114" ht="21.75" customHeight="1" x14ac:dyDescent="0.25"/>
    <row r="115" ht="21.75" customHeight="1" x14ac:dyDescent="0.25"/>
    <row r="116" ht="21.75" customHeight="1" x14ac:dyDescent="0.25"/>
    <row r="117" ht="21.75" customHeight="1" x14ac:dyDescent="0.25"/>
    <row r="118" ht="21.75" customHeight="1" x14ac:dyDescent="0.25"/>
    <row r="119" ht="21.75" customHeight="1" x14ac:dyDescent="0.25"/>
    <row r="120" ht="21.75" customHeight="1" x14ac:dyDescent="0.25"/>
    <row r="121" ht="21.75" customHeight="1" x14ac:dyDescent="0.25"/>
    <row r="122" ht="21.75" customHeight="1" x14ac:dyDescent="0.25"/>
    <row r="123" ht="21.75" customHeight="1" x14ac:dyDescent="0.25"/>
    <row r="124" ht="21.75" customHeight="1" x14ac:dyDescent="0.25"/>
    <row r="125" ht="21.75" customHeight="1" x14ac:dyDescent="0.25"/>
    <row r="126" ht="21.75" customHeight="1" x14ac:dyDescent="0.25"/>
    <row r="127" ht="21.75" customHeight="1" x14ac:dyDescent="0.25"/>
    <row r="128" ht="21.75" customHeight="1" x14ac:dyDescent="0.25"/>
    <row r="129" ht="21.75" customHeight="1" x14ac:dyDescent="0.25"/>
    <row r="130" ht="21.75" customHeight="1" x14ac:dyDescent="0.25"/>
    <row r="131" ht="21.75" customHeight="1" x14ac:dyDescent="0.25"/>
    <row r="132" ht="21.75" customHeight="1" x14ac:dyDescent="0.25"/>
    <row r="133" ht="21.75" customHeight="1" x14ac:dyDescent="0.25"/>
    <row r="134" ht="21.75" customHeight="1" x14ac:dyDescent="0.25"/>
    <row r="135" ht="21.75" customHeight="1" x14ac:dyDescent="0.25"/>
    <row r="136" ht="21.75" customHeight="1" x14ac:dyDescent="0.25"/>
    <row r="137" ht="21.75" customHeight="1" x14ac:dyDescent="0.25"/>
    <row r="138" ht="21.75" customHeight="1" x14ac:dyDescent="0.25"/>
    <row r="139" ht="21.75" customHeight="1" x14ac:dyDescent="0.25"/>
    <row r="140" ht="21.75" customHeight="1" x14ac:dyDescent="0.25"/>
    <row r="141" ht="21.75" customHeight="1" x14ac:dyDescent="0.25"/>
    <row r="142" ht="21.75" customHeight="1" x14ac:dyDescent="0.25"/>
    <row r="143" ht="21.75" customHeight="1" x14ac:dyDescent="0.25"/>
    <row r="144" ht="21.75" customHeight="1" x14ac:dyDescent="0.25"/>
    <row r="145" ht="21.75" customHeight="1" x14ac:dyDescent="0.25"/>
    <row r="146" ht="21.75" customHeight="1" x14ac:dyDescent="0.25"/>
    <row r="147" ht="21.75" customHeight="1" x14ac:dyDescent="0.25"/>
    <row r="148" ht="21.75" customHeight="1" x14ac:dyDescent="0.25"/>
    <row r="149" ht="21.75" customHeight="1" x14ac:dyDescent="0.25"/>
    <row r="150" ht="21.75" customHeight="1" x14ac:dyDescent="0.25"/>
    <row r="151" ht="21.75" customHeight="1" x14ac:dyDescent="0.25"/>
    <row r="152" ht="21.75" customHeight="1" x14ac:dyDescent="0.25"/>
    <row r="153" ht="21.75" customHeight="1" x14ac:dyDescent="0.25"/>
    <row r="154" ht="21.75" customHeight="1" x14ac:dyDescent="0.25"/>
    <row r="155" ht="21.75" customHeight="1" x14ac:dyDescent="0.25"/>
    <row r="156" ht="21.75" customHeight="1" x14ac:dyDescent="0.25"/>
    <row r="157" ht="21.75" customHeight="1" x14ac:dyDescent="0.25"/>
    <row r="158" ht="21.75" customHeight="1" x14ac:dyDescent="0.25"/>
    <row r="159" ht="21.75" customHeight="1" x14ac:dyDescent="0.25"/>
    <row r="160" ht="21.75" customHeight="1" x14ac:dyDescent="0.25"/>
    <row r="161" ht="21.75" customHeight="1" x14ac:dyDescent="0.25"/>
    <row r="162" ht="21.75" customHeight="1" x14ac:dyDescent="0.25"/>
    <row r="163" ht="21.75" customHeight="1" x14ac:dyDescent="0.25"/>
    <row r="164" ht="21.75" customHeight="1" x14ac:dyDescent="0.25"/>
    <row r="165" ht="21.75" customHeight="1" x14ac:dyDescent="0.25"/>
    <row r="166" ht="21.75" customHeight="1" x14ac:dyDescent="0.25"/>
    <row r="167" ht="21.75" customHeight="1" x14ac:dyDescent="0.25"/>
    <row r="168" ht="21.75" customHeight="1" x14ac:dyDescent="0.25"/>
    <row r="169" ht="21.75" customHeight="1" x14ac:dyDescent="0.25"/>
    <row r="170" ht="21.75" customHeight="1" x14ac:dyDescent="0.25"/>
    <row r="171" ht="21.75" customHeight="1" x14ac:dyDescent="0.25"/>
    <row r="172" ht="21.75" customHeight="1" x14ac:dyDescent="0.25"/>
    <row r="173" ht="21.75" customHeight="1" x14ac:dyDescent="0.25"/>
    <row r="174" ht="21.75" customHeight="1" x14ac:dyDescent="0.25"/>
    <row r="175" ht="21.75" customHeight="1" x14ac:dyDescent="0.25"/>
    <row r="176" ht="21.75" customHeight="1" x14ac:dyDescent="0.25"/>
    <row r="177" ht="21.75" customHeight="1" x14ac:dyDescent="0.25"/>
    <row r="178" ht="21.75" customHeight="1" x14ac:dyDescent="0.25"/>
    <row r="179" ht="21.75" customHeight="1" x14ac:dyDescent="0.25"/>
    <row r="180" ht="21.75" customHeight="1" x14ac:dyDescent="0.25"/>
    <row r="181" ht="21.75" customHeight="1" x14ac:dyDescent="0.25"/>
    <row r="182" ht="21.75" customHeight="1" x14ac:dyDescent="0.25"/>
    <row r="183" ht="21.75" customHeight="1" x14ac:dyDescent="0.25"/>
    <row r="184" ht="21.75" customHeight="1" x14ac:dyDescent="0.25"/>
    <row r="185" ht="21.75" customHeight="1" x14ac:dyDescent="0.25"/>
    <row r="186" ht="21.75" customHeight="1" x14ac:dyDescent="0.25"/>
    <row r="187" ht="21.75" customHeight="1" x14ac:dyDescent="0.25"/>
    <row r="188" ht="21.75" customHeight="1" x14ac:dyDescent="0.25"/>
    <row r="189" ht="21.75" customHeight="1" x14ac:dyDescent="0.25"/>
    <row r="190" ht="21.75" customHeight="1" x14ac:dyDescent="0.25"/>
    <row r="191" ht="21.75" customHeight="1" x14ac:dyDescent="0.25"/>
    <row r="192" ht="21.75" customHeight="1" x14ac:dyDescent="0.25"/>
    <row r="193" ht="21.75" customHeight="1" x14ac:dyDescent="0.25"/>
    <row r="194" ht="21.75" customHeight="1" x14ac:dyDescent="0.25"/>
    <row r="195" ht="21.75" customHeight="1" x14ac:dyDescent="0.25"/>
    <row r="196" ht="21.75" customHeight="1" x14ac:dyDescent="0.25"/>
    <row r="197" ht="21.75" customHeight="1" x14ac:dyDescent="0.25"/>
    <row r="198" ht="21.75" customHeight="1" x14ac:dyDescent="0.25"/>
    <row r="199" ht="21.75" customHeight="1" x14ac:dyDescent="0.25"/>
    <row r="200" ht="21.75" customHeight="1" x14ac:dyDescent="0.25"/>
    <row r="201" ht="21.75" customHeight="1" x14ac:dyDescent="0.25"/>
    <row r="202" ht="21.75" customHeight="1" x14ac:dyDescent="0.25"/>
    <row r="203" ht="21.75" customHeight="1" x14ac:dyDescent="0.25"/>
    <row r="204" ht="21.75" customHeight="1" x14ac:dyDescent="0.25"/>
    <row r="205" ht="21.75" customHeight="1" x14ac:dyDescent="0.25"/>
    <row r="206" ht="21.75" customHeight="1" x14ac:dyDescent="0.25"/>
    <row r="207" ht="21.75" customHeight="1" x14ac:dyDescent="0.25"/>
    <row r="208" ht="21.75" customHeight="1" x14ac:dyDescent="0.25"/>
    <row r="209" ht="21.75" customHeight="1" x14ac:dyDescent="0.25"/>
    <row r="210" ht="21.75" customHeight="1" x14ac:dyDescent="0.25"/>
    <row r="211" ht="21.75" customHeight="1" x14ac:dyDescent="0.25"/>
    <row r="212" ht="21.75" customHeight="1" x14ac:dyDescent="0.25"/>
    <row r="213" ht="21.75" customHeight="1" x14ac:dyDescent="0.25"/>
    <row r="214" ht="21.75" customHeight="1" x14ac:dyDescent="0.25"/>
    <row r="215" ht="21.75" customHeight="1" x14ac:dyDescent="0.25"/>
    <row r="216" ht="21.75" customHeight="1" x14ac:dyDescent="0.25"/>
    <row r="217" ht="21.75" customHeight="1" x14ac:dyDescent="0.25"/>
    <row r="218" ht="21.75" customHeight="1" x14ac:dyDescent="0.25"/>
    <row r="219" ht="21.75" customHeight="1" x14ac:dyDescent="0.25"/>
    <row r="220" ht="21.75" customHeight="1" x14ac:dyDescent="0.25"/>
    <row r="221" ht="21.75" customHeight="1" x14ac:dyDescent="0.25"/>
    <row r="222" ht="21.75" customHeight="1" x14ac:dyDescent="0.25"/>
    <row r="223" ht="21.75" customHeight="1" x14ac:dyDescent="0.25"/>
    <row r="224" ht="21.75" customHeight="1" x14ac:dyDescent="0.25"/>
    <row r="225" ht="21.75" customHeight="1" x14ac:dyDescent="0.25"/>
    <row r="226" ht="21.75" customHeight="1" x14ac:dyDescent="0.25"/>
    <row r="227" ht="21.75" customHeight="1" x14ac:dyDescent="0.25"/>
    <row r="228" ht="21.75" customHeight="1" x14ac:dyDescent="0.25"/>
    <row r="229" ht="21.75" customHeight="1" x14ac:dyDescent="0.25"/>
  </sheetData>
  <mergeCells count="19">
    <mergeCell ref="B23:B28"/>
    <mergeCell ref="C23:C28"/>
    <mergeCell ref="B29:B34"/>
    <mergeCell ref="C29:C34"/>
    <mergeCell ref="B35:B40"/>
    <mergeCell ref="C35:C40"/>
    <mergeCell ref="B5:B10"/>
    <mergeCell ref="C5:C10"/>
    <mergeCell ref="B11:B16"/>
    <mergeCell ref="C11:C16"/>
    <mergeCell ref="B17:B22"/>
    <mergeCell ref="C17:C22"/>
    <mergeCell ref="B2:B4"/>
    <mergeCell ref="C2:C4"/>
    <mergeCell ref="D2:D4"/>
    <mergeCell ref="E2:J2"/>
    <mergeCell ref="E3:F3"/>
    <mergeCell ref="G3:H3"/>
    <mergeCell ref="I3:J3"/>
  </mergeCells>
  <pageMargins left="0.7" right="0.7" top="0.75" bottom="0.75" header="0.3" footer="0.3"/>
  <pageSetup paperSize="9" scale="71" fitToWidth="0" orientation="landscape" r:id="rId1"/>
  <rowBreaks count="1" manualBreakCount="1">
    <brk id="1" max="20" man="1"/>
  </row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B1:R40"/>
  <sheetViews>
    <sheetView zoomScaleNormal="100" workbookViewId="0"/>
  </sheetViews>
  <sheetFormatPr defaultRowHeight="15" x14ac:dyDescent="0.25"/>
  <cols>
    <col min="1" max="1" width="9.85546875" customWidth="1"/>
    <col min="2" max="2" width="35.85546875" bestFit="1" customWidth="1"/>
    <col min="3" max="17" width="10" style="25" customWidth="1"/>
    <col min="18" max="18" width="10.42578125" style="25" customWidth="1"/>
    <col min="21" max="22" width="9.140625" customWidth="1"/>
    <col min="24" max="25" width="9.140625" customWidth="1"/>
    <col min="27" max="28" width="9.140625" customWidth="1"/>
    <col min="30" max="31" width="9.140625" customWidth="1"/>
    <col min="33" max="34" width="9.140625" customWidth="1"/>
  </cols>
  <sheetData>
    <row r="1" spans="2:18" ht="15.75" thickBot="1" x14ac:dyDescent="0.3"/>
    <row r="2" spans="2:18" ht="18" customHeight="1" x14ac:dyDescent="0.25">
      <c r="B2" s="332" t="s">
        <v>385</v>
      </c>
      <c r="C2" s="332" t="s">
        <v>872</v>
      </c>
      <c r="D2" s="335" t="s">
        <v>873</v>
      </c>
      <c r="E2" s="342" t="s">
        <v>361</v>
      </c>
      <c r="F2" s="343"/>
      <c r="G2"/>
      <c r="H2"/>
      <c r="I2"/>
      <c r="J2"/>
      <c r="K2"/>
      <c r="L2"/>
      <c r="M2"/>
      <c r="N2"/>
      <c r="O2"/>
      <c r="P2"/>
      <c r="Q2"/>
      <c r="R2"/>
    </row>
    <row r="3" spans="2:18" ht="18" customHeight="1" x14ac:dyDescent="0.25">
      <c r="B3" s="333"/>
      <c r="C3" s="333"/>
      <c r="D3" s="336"/>
      <c r="E3" s="340" t="s">
        <v>881</v>
      </c>
      <c r="F3" s="341"/>
      <c r="G3"/>
      <c r="H3"/>
      <c r="I3"/>
      <c r="J3"/>
      <c r="K3"/>
      <c r="L3"/>
      <c r="M3"/>
      <c r="N3"/>
      <c r="O3"/>
      <c r="P3"/>
      <c r="Q3"/>
      <c r="R3"/>
    </row>
    <row r="4" spans="2:18" ht="29.25" thickBot="1" x14ac:dyDescent="0.3">
      <c r="B4" s="334"/>
      <c r="C4" s="334"/>
      <c r="D4" s="337"/>
      <c r="E4" s="212" t="s">
        <v>871</v>
      </c>
      <c r="F4" s="211" t="s">
        <v>883</v>
      </c>
      <c r="G4"/>
      <c r="H4"/>
      <c r="I4"/>
      <c r="J4"/>
      <c r="K4"/>
      <c r="L4"/>
      <c r="M4"/>
      <c r="N4"/>
      <c r="O4"/>
      <c r="P4"/>
      <c r="Q4"/>
      <c r="R4"/>
    </row>
    <row r="5" spans="2:18" ht="18" customHeight="1" x14ac:dyDescent="0.25">
      <c r="B5" s="326" t="str">
        <f>"KARGIN YENİCE MAE ORTAOKULU
"&amp;"ÖĞRENCİ SAYISI = "&amp;SUM(E5:E10)</f>
        <v>KARGIN YENİCE MAE ORTAOKULU
ÖĞRENCİ SAYISI = 19</v>
      </c>
      <c r="C5" s="329" t="s">
        <v>2</v>
      </c>
      <c r="D5" s="182" t="s">
        <v>332</v>
      </c>
      <c r="E5" s="204">
        <f>COUNTIF(YENİCE!$K$5:$K$200,"&lt;45")</f>
        <v>9</v>
      </c>
      <c r="F5" s="213">
        <f>E5/SUM(E5:E10)*100</f>
        <v>47.368421052631575</v>
      </c>
      <c r="G5"/>
      <c r="H5"/>
      <c r="I5"/>
      <c r="J5"/>
      <c r="K5"/>
      <c r="L5"/>
      <c r="M5"/>
      <c r="N5"/>
      <c r="O5"/>
      <c r="P5"/>
      <c r="Q5"/>
      <c r="R5"/>
    </row>
    <row r="6" spans="2:18" ht="18" customHeight="1" x14ac:dyDescent="0.25">
      <c r="B6" s="327"/>
      <c r="C6" s="330"/>
      <c r="D6" s="183" t="s">
        <v>333</v>
      </c>
      <c r="E6" s="206">
        <f>COUNTIF(YENİCE!$K$5:$K$200,"&lt;55")-COUNTIF(YENİCE!$K$5:$K$200,"&lt;45")</f>
        <v>4</v>
      </c>
      <c r="F6" s="214">
        <f>E6/SUM(E5:E10)*100</f>
        <v>21.052631578947366</v>
      </c>
      <c r="G6"/>
      <c r="H6"/>
      <c r="I6"/>
      <c r="J6"/>
      <c r="K6"/>
      <c r="L6"/>
      <c r="M6"/>
      <c r="N6"/>
      <c r="O6"/>
      <c r="P6"/>
      <c r="Q6"/>
      <c r="R6"/>
    </row>
    <row r="7" spans="2:18" ht="18" customHeight="1" x14ac:dyDescent="0.25">
      <c r="B7" s="327"/>
      <c r="C7" s="330"/>
      <c r="D7" s="183" t="s">
        <v>334</v>
      </c>
      <c r="E7" s="206">
        <f>COUNTIF(YENİCE!$K$5:$K$200,"&lt;70")-COUNTIF(YENİCE!$K$5:$K$200,"&lt;55")</f>
        <v>4</v>
      </c>
      <c r="F7" s="214">
        <f>E7/SUM(E5:E10)*100</f>
        <v>21.052631578947366</v>
      </c>
      <c r="G7"/>
      <c r="H7"/>
      <c r="I7"/>
      <c r="J7"/>
      <c r="K7"/>
      <c r="L7"/>
      <c r="M7"/>
      <c r="N7"/>
      <c r="O7"/>
      <c r="P7"/>
      <c r="Q7"/>
      <c r="R7"/>
    </row>
    <row r="8" spans="2:18" ht="18" customHeight="1" x14ac:dyDescent="0.25">
      <c r="B8" s="327"/>
      <c r="C8" s="330"/>
      <c r="D8" s="183" t="s">
        <v>335</v>
      </c>
      <c r="E8" s="206">
        <f>COUNTIF(YENİCE!$K$5:$K$200,"&lt;85")-COUNTIF(YENİCE!$K$5:$K$200,"&lt;70")</f>
        <v>2</v>
      </c>
      <c r="F8" s="214">
        <f>E8/SUM(E5:E10)*100</f>
        <v>10.526315789473683</v>
      </c>
      <c r="G8"/>
      <c r="H8"/>
      <c r="I8"/>
      <c r="J8"/>
      <c r="K8"/>
      <c r="L8"/>
      <c r="M8"/>
      <c r="N8"/>
      <c r="O8"/>
      <c r="P8"/>
      <c r="Q8"/>
      <c r="R8"/>
    </row>
    <row r="9" spans="2:18" ht="18" customHeight="1" x14ac:dyDescent="0.25">
      <c r="B9" s="327"/>
      <c r="C9" s="330"/>
      <c r="D9" s="183" t="s">
        <v>336</v>
      </c>
      <c r="E9" s="206">
        <f>COUNTIF(YENİCE!$K$5:$K$200,"&lt;99")-COUNTIF(YENİCE!$K$5:$K$200,"&lt;85")</f>
        <v>0</v>
      </c>
      <c r="F9" s="214">
        <f>E9/SUM(E5:E10)*100</f>
        <v>0</v>
      </c>
      <c r="G9"/>
      <c r="H9"/>
      <c r="I9"/>
      <c r="J9"/>
      <c r="K9"/>
      <c r="L9"/>
      <c r="M9"/>
      <c r="N9"/>
      <c r="O9"/>
      <c r="P9"/>
      <c r="Q9"/>
      <c r="R9"/>
    </row>
    <row r="10" spans="2:18" ht="18" customHeight="1" thickBot="1" x14ac:dyDescent="0.3">
      <c r="B10" s="328"/>
      <c r="C10" s="331"/>
      <c r="D10" s="184">
        <v>100</v>
      </c>
      <c r="E10" s="208">
        <f>COUNTIF(YENİCE!$K$5:$K$200,"=100")</f>
        <v>0</v>
      </c>
      <c r="F10" s="215">
        <f>E10/SUM(E5:E10)*100</f>
        <v>0</v>
      </c>
      <c r="G10"/>
      <c r="H10"/>
      <c r="I10"/>
      <c r="J10"/>
      <c r="K10"/>
      <c r="L10"/>
      <c r="M10"/>
      <c r="N10"/>
      <c r="O10"/>
      <c r="P10"/>
      <c r="Q10"/>
      <c r="R10"/>
    </row>
    <row r="11" spans="2:18" ht="18" customHeight="1" x14ac:dyDescent="0.25">
      <c r="B11" s="326" t="str">
        <f>"KARGIN YENİCE MAE ORTAOKULU
"&amp;"ÖĞRENCİ SAYISI = "&amp;SUM(E11:E16)</f>
        <v>KARGIN YENİCE MAE ORTAOKULU
ÖĞRENCİ SAYISI = 19</v>
      </c>
      <c r="C11" s="329" t="s">
        <v>3</v>
      </c>
      <c r="D11" s="182" t="s">
        <v>332</v>
      </c>
      <c r="E11" s="204">
        <f>COUNTIF(YENİCE!$N$5:$N$200,"&lt;45")</f>
        <v>14</v>
      </c>
      <c r="F11" s="213">
        <f>E11/SUM(E11:E16)*100</f>
        <v>73.68421052631578</v>
      </c>
      <c r="G11"/>
      <c r="H11"/>
      <c r="I11"/>
      <c r="J11"/>
      <c r="K11"/>
      <c r="L11"/>
      <c r="M11"/>
      <c r="N11"/>
      <c r="O11"/>
      <c r="P11"/>
      <c r="Q11"/>
      <c r="R11"/>
    </row>
    <row r="12" spans="2:18" ht="18" customHeight="1" x14ac:dyDescent="0.25">
      <c r="B12" s="327"/>
      <c r="C12" s="330"/>
      <c r="D12" s="183" t="s">
        <v>333</v>
      </c>
      <c r="E12" s="206">
        <f>COUNTIF(YENİCE!$N$5:$N$200,"&lt;55")-COUNTIF(YENİCE!$N$5:$N$200,"&lt;45")</f>
        <v>1</v>
      </c>
      <c r="F12" s="214">
        <f>E12/SUM(E11:E16)*100</f>
        <v>5.2631578947368416</v>
      </c>
      <c r="G12"/>
      <c r="H12"/>
      <c r="I12"/>
      <c r="J12"/>
      <c r="K12"/>
      <c r="L12"/>
      <c r="M12"/>
      <c r="N12"/>
      <c r="O12"/>
      <c r="P12"/>
      <c r="Q12"/>
      <c r="R12"/>
    </row>
    <row r="13" spans="2:18" ht="18" customHeight="1" x14ac:dyDescent="0.25">
      <c r="B13" s="327"/>
      <c r="C13" s="330"/>
      <c r="D13" s="183" t="s">
        <v>334</v>
      </c>
      <c r="E13" s="206">
        <f>COUNTIF(YENİCE!$N$5:$N$200,"&lt;70")-COUNTIF(YENİCE!$N$5:$N$200,"&lt;55")</f>
        <v>2</v>
      </c>
      <c r="F13" s="214">
        <f>E13/SUM(E11:E16)*100</f>
        <v>10.526315789473683</v>
      </c>
      <c r="G13"/>
      <c r="H13"/>
      <c r="I13"/>
      <c r="J13"/>
      <c r="K13"/>
      <c r="L13"/>
      <c r="M13"/>
      <c r="N13"/>
      <c r="O13"/>
      <c r="P13"/>
      <c r="Q13"/>
      <c r="R13"/>
    </row>
    <row r="14" spans="2:18" ht="18" customHeight="1" x14ac:dyDescent="0.25">
      <c r="B14" s="327"/>
      <c r="C14" s="330"/>
      <c r="D14" s="183" t="s">
        <v>335</v>
      </c>
      <c r="E14" s="206">
        <f>COUNTIF(YENİCE!$N$5:$N$200,"&lt;85")-COUNTIF(YENİCE!$N$5:$N$200,"&lt;70")</f>
        <v>2</v>
      </c>
      <c r="F14" s="214">
        <f>E14/SUM(E11:E16)*100</f>
        <v>10.526315789473683</v>
      </c>
      <c r="G14"/>
      <c r="H14"/>
      <c r="I14"/>
      <c r="J14"/>
      <c r="K14"/>
      <c r="L14"/>
      <c r="M14"/>
      <c r="N14"/>
      <c r="O14"/>
      <c r="P14"/>
      <c r="Q14"/>
      <c r="R14"/>
    </row>
    <row r="15" spans="2:18" ht="18" customHeight="1" x14ac:dyDescent="0.25">
      <c r="B15" s="327"/>
      <c r="C15" s="330"/>
      <c r="D15" s="183" t="s">
        <v>336</v>
      </c>
      <c r="E15" s="206">
        <f>COUNTIF(YENİCE!$N$5:$N$200,"&lt;99")-COUNTIF(YENİCE!$N$5:$N$200,"&lt;85")</f>
        <v>0</v>
      </c>
      <c r="F15" s="214">
        <f>E15/SUM(E11:E16)*100</f>
        <v>0</v>
      </c>
      <c r="G15"/>
      <c r="H15"/>
      <c r="I15"/>
      <c r="J15"/>
      <c r="K15"/>
      <c r="L15"/>
      <c r="M15"/>
      <c r="N15"/>
      <c r="O15"/>
      <c r="P15"/>
      <c r="Q15"/>
      <c r="R15"/>
    </row>
    <row r="16" spans="2:18" ht="18" customHeight="1" thickBot="1" x14ac:dyDescent="0.3">
      <c r="B16" s="328"/>
      <c r="C16" s="331"/>
      <c r="D16" s="184">
        <v>100</v>
      </c>
      <c r="E16" s="208">
        <f>COUNTIF(YENİCE!$N$5:$N$200,"=100")</f>
        <v>0</v>
      </c>
      <c r="F16" s="215">
        <f>E16/SUM(E11:E16)*100</f>
        <v>0</v>
      </c>
      <c r="G16"/>
      <c r="H16"/>
      <c r="I16"/>
      <c r="J16"/>
      <c r="K16"/>
      <c r="L16"/>
      <c r="M16"/>
      <c r="N16"/>
      <c r="O16"/>
      <c r="P16"/>
      <c r="Q16"/>
      <c r="R16"/>
    </row>
    <row r="17" spans="2:18" ht="18" customHeight="1" x14ac:dyDescent="0.25">
      <c r="B17" s="326" t="str">
        <f>"KARGIN YENİCE MAE ORTAOKULU
"&amp;"ÖĞRENCİ SAYISI = "&amp;SUM(E17:E22)</f>
        <v>KARGIN YENİCE MAE ORTAOKULU
ÖĞRENCİ SAYISI = 19</v>
      </c>
      <c r="C17" s="329" t="s">
        <v>10</v>
      </c>
      <c r="D17" s="182" t="s">
        <v>332</v>
      </c>
      <c r="E17" s="204">
        <f>COUNTIF(YENİCE!$Q$5:$Q$200,"&lt;45")</f>
        <v>6</v>
      </c>
      <c r="F17" s="213">
        <f>E17/SUM(E17:E22)*100</f>
        <v>31.578947368421051</v>
      </c>
      <c r="G17"/>
      <c r="H17"/>
      <c r="I17"/>
      <c r="J17"/>
      <c r="K17"/>
      <c r="L17"/>
      <c r="M17"/>
      <c r="N17"/>
      <c r="O17"/>
      <c r="P17"/>
      <c r="Q17"/>
      <c r="R17"/>
    </row>
    <row r="18" spans="2:18" ht="18" customHeight="1" x14ac:dyDescent="0.25">
      <c r="B18" s="327"/>
      <c r="C18" s="330"/>
      <c r="D18" s="183" t="s">
        <v>333</v>
      </c>
      <c r="E18" s="206">
        <f>COUNTIF(YENİCE!$Q$5:$Q$200,"&lt;55")-COUNTIF(YENİCE!$Q$5:$Q$200,"&lt;45")</f>
        <v>6</v>
      </c>
      <c r="F18" s="214">
        <f>E18/SUM(E17:E22)*100</f>
        <v>31.578947368421051</v>
      </c>
      <c r="G18"/>
      <c r="H18"/>
      <c r="I18"/>
      <c r="J18"/>
      <c r="K18"/>
      <c r="L18"/>
      <c r="M18"/>
      <c r="N18"/>
      <c r="O18"/>
      <c r="P18"/>
      <c r="Q18"/>
      <c r="R18"/>
    </row>
    <row r="19" spans="2:18" ht="18" customHeight="1" x14ac:dyDescent="0.25">
      <c r="B19" s="327"/>
      <c r="C19" s="330"/>
      <c r="D19" s="183" t="s">
        <v>334</v>
      </c>
      <c r="E19" s="206">
        <f>COUNTIF(YENİCE!$Q$5:$Q$200,"&lt;70")-COUNTIF(YENİCE!$Q$5:$Q$200,"&lt;55")</f>
        <v>3</v>
      </c>
      <c r="F19" s="214">
        <f>E19/SUM(E17:E22)*100</f>
        <v>15.789473684210526</v>
      </c>
      <c r="G19"/>
      <c r="H19"/>
      <c r="I19"/>
      <c r="J19"/>
      <c r="K19"/>
      <c r="L19"/>
      <c r="M19"/>
      <c r="N19"/>
      <c r="O19"/>
      <c r="P19"/>
      <c r="Q19"/>
      <c r="R19"/>
    </row>
    <row r="20" spans="2:18" ht="18" customHeight="1" x14ac:dyDescent="0.25">
      <c r="B20" s="327"/>
      <c r="C20" s="330"/>
      <c r="D20" s="183" t="s">
        <v>335</v>
      </c>
      <c r="E20" s="206">
        <f>COUNTIF(YENİCE!$Q$5:$Q$200,"&lt;85")-COUNTIF(YENİCE!$Q$5:$Q$200,"&lt;70")</f>
        <v>2</v>
      </c>
      <c r="F20" s="214">
        <f>E20/SUM(E17:E22)*100</f>
        <v>10.526315789473683</v>
      </c>
      <c r="G20"/>
      <c r="H20"/>
      <c r="I20"/>
      <c r="J20"/>
      <c r="K20"/>
      <c r="L20"/>
      <c r="M20"/>
      <c r="N20"/>
      <c r="O20"/>
      <c r="P20"/>
      <c r="Q20"/>
      <c r="R20"/>
    </row>
    <row r="21" spans="2:18" ht="18" customHeight="1" x14ac:dyDescent="0.25">
      <c r="B21" s="327"/>
      <c r="C21" s="330"/>
      <c r="D21" s="183" t="s">
        <v>336</v>
      </c>
      <c r="E21" s="206">
        <f>COUNTIF(YENİCE!$Q$5:$Q$200,"&lt;99")-COUNTIF(YENİCE!$Q$5:$Q$200,"&lt;85")</f>
        <v>1</v>
      </c>
      <c r="F21" s="214">
        <f>E21/SUM(E17:E22)*100</f>
        <v>5.2631578947368416</v>
      </c>
      <c r="G21"/>
      <c r="H21"/>
      <c r="I21"/>
      <c r="J21"/>
      <c r="K21"/>
      <c r="L21"/>
      <c r="M21"/>
      <c r="N21"/>
      <c r="O21"/>
      <c r="P21"/>
      <c r="Q21"/>
      <c r="R21"/>
    </row>
    <row r="22" spans="2:18" ht="18" customHeight="1" thickBot="1" x14ac:dyDescent="0.3">
      <c r="B22" s="328"/>
      <c r="C22" s="331"/>
      <c r="D22" s="184">
        <v>100</v>
      </c>
      <c r="E22" s="208">
        <f>COUNTIF(YENİCE!$Q$5:$Q$200,"=100")</f>
        <v>1</v>
      </c>
      <c r="F22" s="215">
        <f>E22/SUM(E17:E22)*100</f>
        <v>5.2631578947368416</v>
      </c>
      <c r="G22"/>
      <c r="H22"/>
      <c r="I22"/>
      <c r="J22"/>
      <c r="K22"/>
      <c r="L22"/>
      <c r="M22"/>
      <c r="N22"/>
      <c r="O22"/>
      <c r="P22"/>
      <c r="Q22"/>
      <c r="R22"/>
    </row>
    <row r="23" spans="2:18" ht="18" customHeight="1" x14ac:dyDescent="0.25">
      <c r="B23" s="326" t="str">
        <f>"KARGIN YENİCE MAE ORTAOKULU
"&amp;"ÖĞRENCİ SAYISI = "&amp;SUM(E23:E28)</f>
        <v>KARGIN YENİCE MAE ORTAOKULU
ÖĞRENCİ SAYISI = 19</v>
      </c>
      <c r="C23" s="329" t="s">
        <v>338</v>
      </c>
      <c r="D23" s="182" t="s">
        <v>332</v>
      </c>
      <c r="E23" s="204">
        <f>COUNTIF(YENİCE!$T$5:$T$200,"&lt;45")</f>
        <v>10</v>
      </c>
      <c r="F23" s="213">
        <f>E23/SUM(E23:E28)*100</f>
        <v>52.631578947368418</v>
      </c>
      <c r="G23"/>
      <c r="H23"/>
      <c r="I23"/>
      <c r="J23"/>
      <c r="K23"/>
      <c r="L23"/>
      <c r="M23"/>
      <c r="N23"/>
      <c r="O23"/>
      <c r="P23"/>
      <c r="Q23"/>
      <c r="R23"/>
    </row>
    <row r="24" spans="2:18" ht="18" customHeight="1" x14ac:dyDescent="0.25">
      <c r="B24" s="327"/>
      <c r="C24" s="330"/>
      <c r="D24" s="183" t="s">
        <v>333</v>
      </c>
      <c r="E24" s="206">
        <f>COUNTIF(YENİCE!$T$5:$T$200,"&lt;55")-COUNTIF(YENİCE!$T$5:$T$200,"&lt;45")</f>
        <v>1</v>
      </c>
      <c r="F24" s="214">
        <f>E24/SUM(E23:E28)*100</f>
        <v>5.2631578947368416</v>
      </c>
      <c r="G24"/>
      <c r="H24"/>
      <c r="I24"/>
      <c r="J24"/>
      <c r="K24"/>
      <c r="L24"/>
      <c r="M24"/>
      <c r="N24"/>
      <c r="O24"/>
      <c r="P24"/>
      <c r="Q24"/>
      <c r="R24"/>
    </row>
    <row r="25" spans="2:18" ht="18" customHeight="1" x14ac:dyDescent="0.25">
      <c r="B25" s="327"/>
      <c r="C25" s="330"/>
      <c r="D25" s="183" t="s">
        <v>334</v>
      </c>
      <c r="E25" s="206">
        <f>COUNTIF(YENİCE!$T$5:$T$200,"&lt;70")-COUNTIF(YENİCE!$T$5:$T$200,"&lt;55")</f>
        <v>3</v>
      </c>
      <c r="F25" s="214">
        <f>E25/SUM(E23:E28)*100</f>
        <v>15.789473684210526</v>
      </c>
      <c r="G25"/>
      <c r="H25"/>
      <c r="I25"/>
      <c r="J25"/>
      <c r="K25"/>
      <c r="L25"/>
      <c r="M25"/>
      <c r="N25"/>
      <c r="O25"/>
      <c r="P25"/>
      <c r="Q25"/>
      <c r="R25"/>
    </row>
    <row r="26" spans="2:18" ht="18" customHeight="1" x14ac:dyDescent="0.25">
      <c r="B26" s="327"/>
      <c r="C26" s="330"/>
      <c r="D26" s="183" t="s">
        <v>335</v>
      </c>
      <c r="E26" s="206">
        <f>COUNTIF(YENİCE!$T$5:$T$200,"&lt;85")-COUNTIF(YENİCE!$T$5:$T$200,"&lt;70")</f>
        <v>3</v>
      </c>
      <c r="F26" s="214">
        <f>E26/SUM(E23:E28)*100</f>
        <v>15.789473684210526</v>
      </c>
      <c r="G26"/>
      <c r="H26"/>
      <c r="I26"/>
      <c r="J26"/>
      <c r="K26"/>
      <c r="L26"/>
      <c r="M26"/>
      <c r="N26"/>
      <c r="O26"/>
      <c r="P26"/>
      <c r="Q26"/>
      <c r="R26"/>
    </row>
    <row r="27" spans="2:18" ht="18" customHeight="1" x14ac:dyDescent="0.25">
      <c r="B27" s="327"/>
      <c r="C27" s="330"/>
      <c r="D27" s="183" t="s">
        <v>336</v>
      </c>
      <c r="E27" s="206">
        <f>COUNTIF(YENİCE!$T$5:$T$200,"&lt;99")-COUNTIF(YENİCE!$T$5:$T$200,"&lt;85")</f>
        <v>2</v>
      </c>
      <c r="F27" s="214">
        <f>E27/SUM(E23:E28)*100</f>
        <v>10.526315789473683</v>
      </c>
      <c r="G27"/>
      <c r="H27"/>
      <c r="I27"/>
      <c r="J27"/>
      <c r="K27"/>
      <c r="L27"/>
      <c r="M27"/>
      <c r="N27"/>
      <c r="O27"/>
      <c r="P27"/>
      <c r="Q27"/>
      <c r="R27"/>
    </row>
    <row r="28" spans="2:18" ht="18" customHeight="1" thickBot="1" x14ac:dyDescent="0.3">
      <c r="B28" s="328"/>
      <c r="C28" s="331"/>
      <c r="D28" s="184">
        <v>100</v>
      </c>
      <c r="E28" s="208">
        <f>COUNTIF(YENİCE!$T$5:$T$200,"=100")</f>
        <v>0</v>
      </c>
      <c r="F28" s="215">
        <f>E28/SUM(E23:E28)*100</f>
        <v>0</v>
      </c>
      <c r="G28"/>
      <c r="H28"/>
      <c r="I28"/>
      <c r="J28"/>
      <c r="K28"/>
      <c r="L28"/>
      <c r="M28"/>
      <c r="N28"/>
      <c r="O28"/>
      <c r="P28"/>
      <c r="Q28"/>
      <c r="R28"/>
    </row>
    <row r="29" spans="2:18" ht="18" customHeight="1" x14ac:dyDescent="0.25">
      <c r="B29" s="326" t="str">
        <f>"KARGIN YENİCE MAE ORTAOKULU
"&amp;"ÖĞRENCİ SAYISI = "&amp;SUM(E29:E34)</f>
        <v>KARGIN YENİCE MAE ORTAOKULU
ÖĞRENCİ SAYISI = 19</v>
      </c>
      <c r="C29" s="329" t="s">
        <v>4</v>
      </c>
      <c r="D29" s="182" t="s">
        <v>332</v>
      </c>
      <c r="E29" s="204">
        <f>COUNTIF(YENİCE!$W$5:$W$200,"&lt;45")</f>
        <v>12</v>
      </c>
      <c r="F29" s="213">
        <f>E29/SUM(E29:E34)*100</f>
        <v>63.157894736842103</v>
      </c>
      <c r="G29"/>
      <c r="H29"/>
      <c r="I29"/>
      <c r="J29"/>
      <c r="K29"/>
      <c r="L29"/>
      <c r="M29"/>
      <c r="N29"/>
      <c r="O29"/>
      <c r="P29"/>
      <c r="Q29"/>
      <c r="R29"/>
    </row>
    <row r="30" spans="2:18" ht="18" customHeight="1" x14ac:dyDescent="0.25">
      <c r="B30" s="327"/>
      <c r="C30" s="330"/>
      <c r="D30" s="183" t="s">
        <v>333</v>
      </c>
      <c r="E30" s="206">
        <f>COUNTIF(YENİCE!$W$5:$W$200,"&lt;55")-COUNTIF(YENİCE!$W$5:$W$200,"&lt;45")</f>
        <v>2</v>
      </c>
      <c r="F30" s="214">
        <f>E30/SUM(E29:E34)*100</f>
        <v>10.526315789473683</v>
      </c>
      <c r="G30"/>
      <c r="H30"/>
      <c r="I30"/>
      <c r="J30"/>
      <c r="K30"/>
      <c r="L30"/>
      <c r="M30"/>
      <c r="N30"/>
      <c r="O30"/>
      <c r="P30"/>
      <c r="Q30"/>
      <c r="R30"/>
    </row>
    <row r="31" spans="2:18" ht="18" customHeight="1" x14ac:dyDescent="0.25">
      <c r="B31" s="327"/>
      <c r="C31" s="330"/>
      <c r="D31" s="183" t="s">
        <v>334</v>
      </c>
      <c r="E31" s="206">
        <f>COUNTIF(YENİCE!$W$5:$W$200,"&lt;70")-COUNTIF(YENİCE!$W$5:$W$200,"&lt;55")</f>
        <v>3</v>
      </c>
      <c r="F31" s="214">
        <f>E31/SUM(E29:E34)*100</f>
        <v>15.789473684210526</v>
      </c>
      <c r="G31"/>
      <c r="H31"/>
      <c r="I31"/>
      <c r="J31"/>
      <c r="K31"/>
      <c r="L31"/>
      <c r="M31"/>
      <c r="N31"/>
      <c r="O31"/>
      <c r="P31"/>
      <c r="Q31"/>
      <c r="R31"/>
    </row>
    <row r="32" spans="2:18" ht="18" customHeight="1" x14ac:dyDescent="0.25">
      <c r="B32" s="327"/>
      <c r="C32" s="330"/>
      <c r="D32" s="183" t="s">
        <v>335</v>
      </c>
      <c r="E32" s="206">
        <f>COUNTIF(YENİCE!$W$5:$W$200,"&lt;85")-COUNTIF(YENİCE!$W$5:$W$200,"&lt;70")</f>
        <v>0</v>
      </c>
      <c r="F32" s="214">
        <f>E32/SUM(E29:E34)*100</f>
        <v>0</v>
      </c>
      <c r="G32"/>
      <c r="H32"/>
      <c r="I32"/>
      <c r="J32"/>
      <c r="K32"/>
      <c r="L32"/>
      <c r="M32"/>
      <c r="N32"/>
      <c r="O32"/>
      <c r="P32"/>
      <c r="Q32"/>
      <c r="R32"/>
    </row>
    <row r="33" spans="2:18" ht="18" customHeight="1" x14ac:dyDescent="0.25">
      <c r="B33" s="327"/>
      <c r="C33" s="330"/>
      <c r="D33" s="183" t="s">
        <v>336</v>
      </c>
      <c r="E33" s="206">
        <f>COUNTIF(YENİCE!$W$5:$W$200,"&lt;99")-COUNTIF(YENİCE!$W$5:$W$200,"&lt;85")</f>
        <v>2</v>
      </c>
      <c r="F33" s="214">
        <f>E33/SUM(E29:E34)*100</f>
        <v>10.526315789473683</v>
      </c>
      <c r="G33"/>
      <c r="H33"/>
      <c r="I33"/>
      <c r="J33"/>
      <c r="K33"/>
      <c r="L33"/>
      <c r="M33"/>
      <c r="N33"/>
      <c r="O33"/>
      <c r="P33"/>
      <c r="Q33"/>
      <c r="R33"/>
    </row>
    <row r="34" spans="2:18" ht="18" customHeight="1" thickBot="1" x14ac:dyDescent="0.3">
      <c r="B34" s="328"/>
      <c r="C34" s="331"/>
      <c r="D34" s="184">
        <v>100</v>
      </c>
      <c r="E34" s="208">
        <f>COUNTIF(YENİCE!$W$5:$W$200,"=100")</f>
        <v>0</v>
      </c>
      <c r="F34" s="215">
        <f>E34/SUM(E29:E34)*100</f>
        <v>0</v>
      </c>
      <c r="G34"/>
      <c r="H34"/>
      <c r="I34"/>
      <c r="J34"/>
      <c r="K34"/>
      <c r="L34"/>
      <c r="M34"/>
      <c r="N34"/>
      <c r="O34"/>
      <c r="P34"/>
      <c r="Q34"/>
      <c r="R34"/>
    </row>
    <row r="35" spans="2:18" ht="18" customHeight="1" x14ac:dyDescent="0.25">
      <c r="B35" s="326" t="str">
        <f>"KARGIN YENİCE MAE ORTAOKULU
"&amp;"ÖĞRENCİ SAYISI = "&amp;SUM(E35:E40)</f>
        <v>KARGIN YENİCE MAE ORTAOKULU
ÖĞRENCİ SAYISI = 19</v>
      </c>
      <c r="C35" s="329" t="s">
        <v>23</v>
      </c>
      <c r="D35" s="182" t="s">
        <v>332</v>
      </c>
      <c r="E35" s="204">
        <f>COUNTIF(YENİCE!$Z$5:$Z$200,"&lt;45")</f>
        <v>6</v>
      </c>
      <c r="F35" s="213">
        <f>E35/SUM(E35:E40)*100</f>
        <v>31.578947368421051</v>
      </c>
      <c r="G35"/>
      <c r="H35"/>
      <c r="I35"/>
      <c r="J35"/>
      <c r="K35"/>
      <c r="L35"/>
      <c r="M35"/>
      <c r="N35"/>
      <c r="O35"/>
      <c r="P35"/>
      <c r="Q35"/>
      <c r="R35"/>
    </row>
    <row r="36" spans="2:18" ht="18" customHeight="1" x14ac:dyDescent="0.25">
      <c r="B36" s="327"/>
      <c r="C36" s="330"/>
      <c r="D36" s="183" t="s">
        <v>333</v>
      </c>
      <c r="E36" s="206">
        <f>COUNTIF(YENİCE!$Z$5:$Z$200,"&lt;55")-COUNTIF(YENİCE!$Z$5:$Z$200,"&lt;45")</f>
        <v>1</v>
      </c>
      <c r="F36" s="214">
        <f>E36/SUM(E35:E40)*100</f>
        <v>5.2631578947368416</v>
      </c>
      <c r="G36"/>
      <c r="H36"/>
      <c r="I36"/>
      <c r="J36"/>
      <c r="K36"/>
      <c r="L36"/>
      <c r="M36"/>
      <c r="N36"/>
      <c r="O36"/>
      <c r="P36"/>
      <c r="Q36"/>
      <c r="R36"/>
    </row>
    <row r="37" spans="2:18" ht="18" customHeight="1" x14ac:dyDescent="0.25">
      <c r="B37" s="327"/>
      <c r="C37" s="330"/>
      <c r="D37" s="183" t="s">
        <v>334</v>
      </c>
      <c r="E37" s="206">
        <f>COUNTIF(YENİCE!$Z$5:$Z$200,"&lt;70")-COUNTIF(YENİCE!$Z$5:$Z$200,"&lt;55")</f>
        <v>4</v>
      </c>
      <c r="F37" s="214">
        <f>E37/SUM(E35:E40)*100</f>
        <v>21.052631578947366</v>
      </c>
      <c r="G37"/>
      <c r="H37"/>
      <c r="I37"/>
      <c r="J37"/>
      <c r="K37"/>
      <c r="L37"/>
      <c r="M37"/>
      <c r="N37"/>
      <c r="O37"/>
      <c r="P37"/>
      <c r="Q37"/>
      <c r="R37"/>
    </row>
    <row r="38" spans="2:18" ht="18" customHeight="1" x14ac:dyDescent="0.25">
      <c r="B38" s="327"/>
      <c r="C38" s="330"/>
      <c r="D38" s="183" t="s">
        <v>335</v>
      </c>
      <c r="E38" s="206">
        <f>COUNTIF(YENİCE!$Z$5:$Z$200,"&lt;85")-COUNTIF(YENİCE!Z$5:$Z$200,"&lt;70")</f>
        <v>3</v>
      </c>
      <c r="F38" s="214">
        <f>E38/SUM(E35:E40)*100</f>
        <v>15.789473684210526</v>
      </c>
      <c r="G38"/>
      <c r="H38"/>
      <c r="I38"/>
      <c r="J38"/>
      <c r="K38"/>
      <c r="L38"/>
      <c r="M38"/>
      <c r="N38"/>
      <c r="O38"/>
      <c r="P38"/>
      <c r="Q38"/>
      <c r="R38"/>
    </row>
    <row r="39" spans="2:18" ht="18" customHeight="1" x14ac:dyDescent="0.25">
      <c r="B39" s="327"/>
      <c r="C39" s="330"/>
      <c r="D39" s="183" t="s">
        <v>336</v>
      </c>
      <c r="E39" s="206">
        <f>COUNTIF(YENİCE!$Z$5:$Z$200,"&lt;99")-COUNTIF(YENİCE!$Z$5:$Z$200,"&lt;85")</f>
        <v>5</v>
      </c>
      <c r="F39" s="214">
        <f>E39/SUM(E35:E40)*100</f>
        <v>26.315789473684209</v>
      </c>
      <c r="G39"/>
      <c r="H39"/>
      <c r="I39"/>
      <c r="J39"/>
      <c r="K39"/>
      <c r="L39"/>
      <c r="M39"/>
      <c r="N39"/>
      <c r="O39"/>
      <c r="P39"/>
      <c r="Q39"/>
      <c r="R39"/>
    </row>
    <row r="40" spans="2:18" ht="18" customHeight="1" thickBot="1" x14ac:dyDescent="0.3">
      <c r="B40" s="328"/>
      <c r="C40" s="331"/>
      <c r="D40" s="184">
        <v>100</v>
      </c>
      <c r="E40" s="208">
        <f>COUNTIF(YENİCE!$Z$5:$Z$200,"=100")</f>
        <v>0</v>
      </c>
      <c r="F40" s="215">
        <f>E40/SUM(E35:E40)*100</f>
        <v>0</v>
      </c>
      <c r="G40"/>
      <c r="H40"/>
      <c r="I40"/>
      <c r="J40"/>
      <c r="K40"/>
      <c r="L40"/>
      <c r="M40"/>
      <c r="N40"/>
      <c r="O40"/>
      <c r="P40"/>
      <c r="Q40"/>
      <c r="R40"/>
    </row>
  </sheetData>
  <mergeCells count="17">
    <mergeCell ref="B23:B28"/>
    <mergeCell ref="C23:C28"/>
    <mergeCell ref="B29:B34"/>
    <mergeCell ref="C29:C34"/>
    <mergeCell ref="B35:B40"/>
    <mergeCell ref="C35:C40"/>
    <mergeCell ref="B5:B10"/>
    <mergeCell ref="C5:C10"/>
    <mergeCell ref="B11:B16"/>
    <mergeCell ref="C11:C16"/>
    <mergeCell ref="B17:B22"/>
    <mergeCell ref="C17:C22"/>
    <mergeCell ref="B2:B4"/>
    <mergeCell ref="C2:C4"/>
    <mergeCell ref="D2:D4"/>
    <mergeCell ref="E2:F2"/>
    <mergeCell ref="E3:F3"/>
  </mergeCells>
  <pageMargins left="0.7" right="0.7" top="0.75" bottom="0.75" header="0.3" footer="0.3"/>
  <pageSetup paperSize="9" scale="71" fitToWidth="0" orientation="landscape" r:id="rId1"/>
  <rowBreaks count="1" manualBreakCount="1">
    <brk id="1" max="20" man="1"/>
  </row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B1:R40"/>
  <sheetViews>
    <sheetView zoomScaleNormal="100" workbookViewId="0"/>
  </sheetViews>
  <sheetFormatPr defaultRowHeight="15" x14ac:dyDescent="0.25"/>
  <cols>
    <col min="1" max="1" width="9.85546875" customWidth="1"/>
    <col min="2" max="2" width="35.85546875" bestFit="1" customWidth="1"/>
    <col min="3" max="17" width="10" style="25" customWidth="1"/>
    <col min="18" max="18" width="10.42578125" style="25" customWidth="1"/>
    <col min="21" max="22" width="9.140625" customWidth="1"/>
    <col min="24" max="25" width="9.140625" customWidth="1"/>
    <col min="27" max="28" width="9.140625" customWidth="1"/>
    <col min="30" max="31" width="9.140625" customWidth="1"/>
    <col min="33" max="34" width="9.140625" customWidth="1"/>
  </cols>
  <sheetData>
    <row r="1" spans="2:18" ht="15.75" thickBot="1" x14ac:dyDescent="0.3"/>
    <row r="2" spans="2:18" ht="18" customHeight="1" x14ac:dyDescent="0.25">
      <c r="B2" s="332" t="s">
        <v>385</v>
      </c>
      <c r="C2" s="332" t="s">
        <v>872</v>
      </c>
      <c r="D2" s="335" t="s">
        <v>873</v>
      </c>
      <c r="E2" s="342" t="s">
        <v>361</v>
      </c>
      <c r="F2" s="343"/>
      <c r="G2"/>
      <c r="H2"/>
      <c r="I2"/>
      <c r="J2"/>
      <c r="K2"/>
      <c r="L2"/>
      <c r="M2"/>
      <c r="N2"/>
      <c r="O2"/>
      <c r="P2"/>
      <c r="Q2"/>
      <c r="R2"/>
    </row>
    <row r="3" spans="2:18" ht="18" customHeight="1" x14ac:dyDescent="0.25">
      <c r="B3" s="333"/>
      <c r="C3" s="333"/>
      <c r="D3" s="336"/>
      <c r="E3" s="340" t="s">
        <v>881</v>
      </c>
      <c r="F3" s="341"/>
      <c r="G3"/>
      <c r="H3"/>
      <c r="I3"/>
      <c r="J3"/>
      <c r="K3"/>
      <c r="L3"/>
      <c r="M3"/>
      <c r="N3"/>
      <c r="O3"/>
      <c r="P3"/>
      <c r="Q3"/>
      <c r="R3"/>
    </row>
    <row r="4" spans="2:18" ht="29.25" thickBot="1" x14ac:dyDescent="0.3">
      <c r="B4" s="334"/>
      <c r="C4" s="334"/>
      <c r="D4" s="337"/>
      <c r="E4" s="212" t="s">
        <v>871</v>
      </c>
      <c r="F4" s="211" t="s">
        <v>883</v>
      </c>
      <c r="G4"/>
      <c r="H4"/>
      <c r="I4"/>
      <c r="J4"/>
      <c r="K4"/>
      <c r="L4"/>
      <c r="M4"/>
      <c r="N4"/>
      <c r="O4"/>
      <c r="P4"/>
      <c r="Q4"/>
      <c r="R4"/>
    </row>
    <row r="5" spans="2:18" ht="18" customHeight="1" x14ac:dyDescent="0.25">
      <c r="B5" s="326" t="str">
        <f>"HAMİT ŞVD ORTAOKULU
"&amp;"ÖĞRENCİ SAYISI = "&amp;SUM(E5:E10)</f>
        <v>HAMİT ŞVD ORTAOKULU
ÖĞRENCİ SAYISI = 12</v>
      </c>
      <c r="C5" s="329" t="s">
        <v>2</v>
      </c>
      <c r="D5" s="182" t="s">
        <v>332</v>
      </c>
      <c r="E5" s="204">
        <f>COUNTIF(HAMİT!$K$5:$K$200,"&lt;45")</f>
        <v>2</v>
      </c>
      <c r="F5" s="213">
        <f>E5/SUM(E5:E10)*100</f>
        <v>16.666666666666664</v>
      </c>
      <c r="G5"/>
      <c r="H5"/>
      <c r="I5"/>
      <c r="J5"/>
      <c r="K5"/>
      <c r="L5"/>
      <c r="M5"/>
      <c r="N5"/>
      <c r="O5"/>
      <c r="P5"/>
      <c r="Q5"/>
      <c r="R5"/>
    </row>
    <row r="6" spans="2:18" ht="18" customHeight="1" x14ac:dyDescent="0.25">
      <c r="B6" s="327"/>
      <c r="C6" s="330"/>
      <c r="D6" s="183" t="s">
        <v>333</v>
      </c>
      <c r="E6" s="206">
        <f>COUNTIF(HAMİT!$K$5:$K$200,"&lt;55")-COUNTIF(HAMİT!$K$5:$K$200,"&lt;45")</f>
        <v>0</v>
      </c>
      <c r="F6" s="214">
        <f>E6/SUM(E5:E10)*100</f>
        <v>0</v>
      </c>
      <c r="G6"/>
      <c r="H6"/>
      <c r="I6"/>
      <c r="J6"/>
      <c r="K6"/>
      <c r="L6"/>
      <c r="M6"/>
      <c r="N6"/>
      <c r="O6"/>
      <c r="P6"/>
      <c r="Q6"/>
      <c r="R6"/>
    </row>
    <row r="7" spans="2:18" ht="18" customHeight="1" x14ac:dyDescent="0.25">
      <c r="B7" s="327"/>
      <c r="C7" s="330"/>
      <c r="D7" s="183" t="s">
        <v>334</v>
      </c>
      <c r="E7" s="206">
        <f>COUNTIF(HAMİT!$K$5:$K$200,"&lt;70")-COUNTIF(HAMİT!$K$5:$K$200,"&lt;55")</f>
        <v>6</v>
      </c>
      <c r="F7" s="214">
        <f>E7/SUM(E5:E10)*100</f>
        <v>50</v>
      </c>
      <c r="G7"/>
      <c r="H7"/>
      <c r="I7"/>
      <c r="J7"/>
      <c r="K7"/>
      <c r="L7"/>
      <c r="M7"/>
      <c r="N7"/>
      <c r="O7"/>
      <c r="P7"/>
      <c r="Q7"/>
      <c r="R7"/>
    </row>
    <row r="8" spans="2:18" ht="18" customHeight="1" x14ac:dyDescent="0.25">
      <c r="B8" s="327"/>
      <c r="C8" s="330"/>
      <c r="D8" s="183" t="s">
        <v>335</v>
      </c>
      <c r="E8" s="206">
        <f>COUNTIF(HAMİT!$K$5:$K$200,"&lt;85")-COUNTIF(HAMİT!$K$5:$K$200,"&lt;70")</f>
        <v>3</v>
      </c>
      <c r="F8" s="214">
        <f>E8/SUM(E5:E10)*100</f>
        <v>25</v>
      </c>
      <c r="G8"/>
      <c r="H8"/>
      <c r="I8"/>
      <c r="J8"/>
      <c r="K8"/>
      <c r="L8"/>
      <c r="M8"/>
      <c r="N8"/>
      <c r="O8"/>
      <c r="P8"/>
      <c r="Q8"/>
      <c r="R8"/>
    </row>
    <row r="9" spans="2:18" ht="18" customHeight="1" x14ac:dyDescent="0.25">
      <c r="B9" s="327"/>
      <c r="C9" s="330"/>
      <c r="D9" s="183" t="s">
        <v>336</v>
      </c>
      <c r="E9" s="206">
        <f>COUNTIF(HAMİT!$K$5:$K$200,"&lt;99")-COUNTIF(HAMİT!$K$5:$K$200,"&lt;85")</f>
        <v>0</v>
      </c>
      <c r="F9" s="214">
        <f>E9/SUM(E5:E10)*100</f>
        <v>0</v>
      </c>
      <c r="G9"/>
      <c r="H9"/>
      <c r="I9"/>
      <c r="J9"/>
      <c r="K9"/>
      <c r="L9"/>
      <c r="M9"/>
      <c r="N9"/>
      <c r="O9"/>
      <c r="P9"/>
      <c r="Q9"/>
      <c r="R9"/>
    </row>
    <row r="10" spans="2:18" ht="18" customHeight="1" thickBot="1" x14ac:dyDescent="0.3">
      <c r="B10" s="328"/>
      <c r="C10" s="331"/>
      <c r="D10" s="184">
        <v>100</v>
      </c>
      <c r="E10" s="208">
        <f>COUNTIF(HAMİT!$K$5:$K$200,"=100")</f>
        <v>1</v>
      </c>
      <c r="F10" s="215">
        <f>E10/SUM(E5:E10)*100</f>
        <v>8.3333333333333321</v>
      </c>
      <c r="G10"/>
      <c r="H10"/>
      <c r="I10"/>
      <c r="J10"/>
      <c r="K10"/>
      <c r="L10"/>
      <c r="M10"/>
      <c r="N10"/>
      <c r="O10"/>
      <c r="P10"/>
      <c r="Q10"/>
      <c r="R10"/>
    </row>
    <row r="11" spans="2:18" ht="18" customHeight="1" x14ac:dyDescent="0.25">
      <c r="B11" s="326" t="str">
        <f>"HAMİT ŞVD ORTAOKULU
"&amp;"ÖĞRENCİ SAYISI = "&amp;SUM(E11:E16)</f>
        <v>HAMİT ŞVD ORTAOKULU
ÖĞRENCİ SAYISI = 12</v>
      </c>
      <c r="C11" s="329" t="s">
        <v>3</v>
      </c>
      <c r="D11" s="182" t="s">
        <v>332</v>
      </c>
      <c r="E11" s="204">
        <f>COUNTIF(HAMİT!$N$5:$N$200,"&lt;45")</f>
        <v>6</v>
      </c>
      <c r="F11" s="213">
        <f>E11/SUM(E11:E16)*100</f>
        <v>50</v>
      </c>
      <c r="G11"/>
      <c r="H11"/>
      <c r="I11"/>
      <c r="J11"/>
      <c r="K11"/>
      <c r="L11"/>
      <c r="M11"/>
      <c r="N11"/>
      <c r="O11"/>
      <c r="P11"/>
      <c r="Q11"/>
      <c r="R11"/>
    </row>
    <row r="12" spans="2:18" ht="18" customHeight="1" x14ac:dyDescent="0.25">
      <c r="B12" s="327"/>
      <c r="C12" s="330"/>
      <c r="D12" s="183" t="s">
        <v>333</v>
      </c>
      <c r="E12" s="206">
        <f>COUNTIF(HAMİT!$N$5:$N$200,"&lt;55")-COUNTIF(HAMİT!$N$5:$N$200,"&lt;45")</f>
        <v>2</v>
      </c>
      <c r="F12" s="214">
        <f>E12/SUM(E11:E16)*100</f>
        <v>16.666666666666664</v>
      </c>
      <c r="G12"/>
      <c r="H12"/>
      <c r="I12"/>
      <c r="J12"/>
      <c r="K12"/>
      <c r="L12"/>
      <c r="M12"/>
      <c r="N12"/>
      <c r="O12"/>
      <c r="P12"/>
      <c r="Q12"/>
      <c r="R12"/>
    </row>
    <row r="13" spans="2:18" ht="18" customHeight="1" x14ac:dyDescent="0.25">
      <c r="B13" s="327"/>
      <c r="C13" s="330"/>
      <c r="D13" s="183" t="s">
        <v>334</v>
      </c>
      <c r="E13" s="206">
        <f>COUNTIF(HAMİT!$N$5:$N$200,"&lt;70")-COUNTIF(HAMİT!$N$5:$N$200,"&lt;55")</f>
        <v>2</v>
      </c>
      <c r="F13" s="214">
        <f>E13/SUM(E11:E16)*100</f>
        <v>16.666666666666664</v>
      </c>
      <c r="G13"/>
      <c r="H13"/>
      <c r="I13"/>
      <c r="J13"/>
      <c r="K13"/>
      <c r="L13"/>
      <c r="M13"/>
      <c r="N13"/>
      <c r="O13"/>
      <c r="P13"/>
      <c r="Q13"/>
      <c r="R13"/>
    </row>
    <row r="14" spans="2:18" ht="18" customHeight="1" x14ac:dyDescent="0.25">
      <c r="B14" s="327"/>
      <c r="C14" s="330"/>
      <c r="D14" s="183" t="s">
        <v>335</v>
      </c>
      <c r="E14" s="206">
        <f>COUNTIF(HAMİT!$N$5:$N$200,"&lt;85")-COUNTIF(HAMİT!$N$5:$N$200,"&lt;70")</f>
        <v>2</v>
      </c>
      <c r="F14" s="214">
        <f>E14/SUM(E11:E16)*100</f>
        <v>16.666666666666664</v>
      </c>
      <c r="G14"/>
      <c r="H14"/>
      <c r="I14"/>
      <c r="J14"/>
      <c r="K14"/>
      <c r="L14"/>
      <c r="M14"/>
      <c r="N14"/>
      <c r="O14"/>
      <c r="P14"/>
      <c r="Q14"/>
      <c r="R14"/>
    </row>
    <row r="15" spans="2:18" ht="18" customHeight="1" x14ac:dyDescent="0.25">
      <c r="B15" s="327"/>
      <c r="C15" s="330"/>
      <c r="D15" s="183" t="s">
        <v>336</v>
      </c>
      <c r="E15" s="206">
        <f>COUNTIF(HAMİT!$N$5:$N$200,"&lt;99")-COUNTIF(HAMİT!$N$5:$N$200,"&lt;85")</f>
        <v>0</v>
      </c>
      <c r="F15" s="214">
        <f>E15/SUM(E11:E16)*100</f>
        <v>0</v>
      </c>
      <c r="G15"/>
      <c r="H15"/>
      <c r="I15"/>
      <c r="J15"/>
      <c r="K15"/>
      <c r="L15"/>
      <c r="M15"/>
      <c r="N15"/>
      <c r="O15"/>
      <c r="P15"/>
      <c r="Q15"/>
      <c r="R15"/>
    </row>
    <row r="16" spans="2:18" ht="18" customHeight="1" thickBot="1" x14ac:dyDescent="0.3">
      <c r="B16" s="328"/>
      <c r="C16" s="331"/>
      <c r="D16" s="184">
        <v>100</v>
      </c>
      <c r="E16" s="208">
        <f>COUNTIF(HAMİT!$N$5:$N$200,"=100")</f>
        <v>0</v>
      </c>
      <c r="F16" s="215">
        <f>E16/SUM(E11:E16)*100</f>
        <v>0</v>
      </c>
      <c r="G16"/>
      <c r="H16"/>
      <c r="I16"/>
      <c r="J16"/>
      <c r="K16"/>
      <c r="L16"/>
      <c r="M16"/>
      <c r="N16"/>
      <c r="O16"/>
      <c r="P16"/>
      <c r="Q16"/>
      <c r="R16"/>
    </row>
    <row r="17" spans="2:18" ht="18" customHeight="1" x14ac:dyDescent="0.25">
      <c r="B17" s="326" t="str">
        <f>"HAMİT ŞVD ORTAOKULU
"&amp;"ÖĞRENCİ SAYISI = "&amp;SUM(E17:E22)</f>
        <v>HAMİT ŞVD ORTAOKULU
ÖĞRENCİ SAYISI = 12</v>
      </c>
      <c r="C17" s="329" t="s">
        <v>10</v>
      </c>
      <c r="D17" s="182" t="s">
        <v>332</v>
      </c>
      <c r="E17" s="204">
        <f>COUNTIF(HAMİT!$Q$5:$Q$200,"&lt;45")</f>
        <v>1</v>
      </c>
      <c r="F17" s="213">
        <f>E17/SUM(E17:E22)*100</f>
        <v>8.3333333333333321</v>
      </c>
      <c r="G17"/>
      <c r="H17"/>
      <c r="I17"/>
      <c r="J17"/>
      <c r="K17"/>
      <c r="L17"/>
      <c r="M17"/>
      <c r="N17"/>
      <c r="O17"/>
      <c r="P17"/>
      <c r="Q17"/>
      <c r="R17"/>
    </row>
    <row r="18" spans="2:18" ht="18" customHeight="1" x14ac:dyDescent="0.25">
      <c r="B18" s="327"/>
      <c r="C18" s="330"/>
      <c r="D18" s="183" t="s">
        <v>333</v>
      </c>
      <c r="E18" s="206">
        <f>COUNTIF(HAMİT!$Q$5:$Q$200,"&lt;55")-COUNTIF(HAMİT!$Q$5:$Q$200,"&lt;45")</f>
        <v>0</v>
      </c>
      <c r="F18" s="214">
        <f>E18/SUM(E17:E22)*100</f>
        <v>0</v>
      </c>
      <c r="G18"/>
      <c r="H18"/>
      <c r="I18"/>
      <c r="J18"/>
      <c r="K18"/>
      <c r="L18"/>
      <c r="M18"/>
      <c r="N18"/>
      <c r="O18"/>
      <c r="P18"/>
      <c r="Q18"/>
      <c r="R18"/>
    </row>
    <row r="19" spans="2:18" ht="18" customHeight="1" x14ac:dyDescent="0.25">
      <c r="B19" s="327"/>
      <c r="C19" s="330"/>
      <c r="D19" s="183" t="s">
        <v>334</v>
      </c>
      <c r="E19" s="206">
        <f>COUNTIF(HAMİT!$Q$5:$Q$200,"&lt;70")-COUNTIF(HAMİT!$Q$5:$Q$200,"&lt;55")</f>
        <v>4</v>
      </c>
      <c r="F19" s="214">
        <f>E19/SUM(E17:E22)*100</f>
        <v>33.333333333333329</v>
      </c>
      <c r="G19"/>
      <c r="H19"/>
      <c r="I19"/>
      <c r="J19"/>
      <c r="K19"/>
      <c r="L19"/>
      <c r="M19"/>
      <c r="N19"/>
      <c r="O19"/>
      <c r="P19"/>
      <c r="Q19"/>
      <c r="R19"/>
    </row>
    <row r="20" spans="2:18" ht="18" customHeight="1" x14ac:dyDescent="0.25">
      <c r="B20" s="327"/>
      <c r="C20" s="330"/>
      <c r="D20" s="183" t="s">
        <v>335</v>
      </c>
      <c r="E20" s="206">
        <f>COUNTIF(HAMİT!$Q$5:$Q$200,"&lt;85")-COUNTIF(HAMİT!$Q$5:$Q$200,"&lt;70")</f>
        <v>5</v>
      </c>
      <c r="F20" s="214">
        <f>E20/SUM(E17:E22)*100</f>
        <v>41.666666666666671</v>
      </c>
      <c r="G20"/>
      <c r="H20"/>
      <c r="I20"/>
      <c r="J20"/>
      <c r="K20"/>
      <c r="L20"/>
      <c r="M20"/>
      <c r="N20"/>
      <c r="O20"/>
      <c r="P20"/>
      <c r="Q20"/>
      <c r="R20"/>
    </row>
    <row r="21" spans="2:18" ht="18" customHeight="1" x14ac:dyDescent="0.25">
      <c r="B21" s="327"/>
      <c r="C21" s="330"/>
      <c r="D21" s="183" t="s">
        <v>336</v>
      </c>
      <c r="E21" s="206">
        <f>COUNTIF(HAMİT!$Q$5:$Q$200,"&lt;99")-COUNTIF(HAMİT!$Q$5:$Q$200,"&lt;85")</f>
        <v>2</v>
      </c>
      <c r="F21" s="214">
        <f>E21/SUM(E17:E22)*100</f>
        <v>16.666666666666664</v>
      </c>
      <c r="G21"/>
      <c r="H21"/>
      <c r="I21"/>
      <c r="J21"/>
      <c r="K21"/>
      <c r="L21"/>
      <c r="M21"/>
      <c r="N21"/>
      <c r="O21"/>
      <c r="P21"/>
      <c r="Q21"/>
      <c r="R21"/>
    </row>
    <row r="22" spans="2:18" ht="18" customHeight="1" thickBot="1" x14ac:dyDescent="0.3">
      <c r="B22" s="328"/>
      <c r="C22" s="331"/>
      <c r="D22" s="184">
        <v>100</v>
      </c>
      <c r="E22" s="208">
        <f>COUNTIF(HAMİT!$Q$5:$Q$200,"=100")</f>
        <v>0</v>
      </c>
      <c r="F22" s="215">
        <f>E22/SUM(E17:E22)*100</f>
        <v>0</v>
      </c>
      <c r="G22"/>
      <c r="H22"/>
      <c r="I22"/>
      <c r="J22"/>
      <c r="K22"/>
      <c r="L22"/>
      <c r="M22"/>
      <c r="N22"/>
      <c r="O22"/>
      <c r="P22"/>
      <c r="Q22"/>
      <c r="R22"/>
    </row>
    <row r="23" spans="2:18" ht="18" customHeight="1" x14ac:dyDescent="0.25">
      <c r="B23" s="326" t="str">
        <f>"HAMİT ŞVD ORTAOKULU
"&amp;"ÖĞRENCİ SAYISI = "&amp;SUM(E23:E28)</f>
        <v>HAMİT ŞVD ORTAOKULU
ÖĞRENCİ SAYISI = 12</v>
      </c>
      <c r="C23" s="329" t="s">
        <v>338</v>
      </c>
      <c r="D23" s="182" t="s">
        <v>332</v>
      </c>
      <c r="E23" s="204">
        <f>COUNTIF(HAMİT!$T$5:$T$200,"&lt;45")</f>
        <v>2</v>
      </c>
      <c r="F23" s="213">
        <f>E23/SUM(E23:E28)*100</f>
        <v>16.666666666666664</v>
      </c>
      <c r="G23"/>
      <c r="H23"/>
      <c r="I23"/>
      <c r="J23"/>
      <c r="K23"/>
      <c r="L23"/>
      <c r="M23"/>
      <c r="N23"/>
      <c r="O23"/>
      <c r="P23"/>
      <c r="Q23"/>
      <c r="R23"/>
    </row>
    <row r="24" spans="2:18" ht="18" customHeight="1" x14ac:dyDescent="0.25">
      <c r="B24" s="327"/>
      <c r="C24" s="330"/>
      <c r="D24" s="183" t="s">
        <v>333</v>
      </c>
      <c r="E24" s="206">
        <f>COUNTIF(HAMİT!$T$5:$T$200,"&lt;55")-COUNTIF(HAMİT!$T$5:$T$200,"&lt;45")</f>
        <v>2</v>
      </c>
      <c r="F24" s="214">
        <f>E24/SUM(E23:E28)*100</f>
        <v>16.666666666666664</v>
      </c>
      <c r="G24"/>
      <c r="H24"/>
      <c r="I24"/>
      <c r="J24"/>
      <c r="K24"/>
      <c r="L24"/>
      <c r="M24"/>
      <c r="N24"/>
      <c r="O24"/>
      <c r="P24"/>
      <c r="Q24"/>
      <c r="R24"/>
    </row>
    <row r="25" spans="2:18" ht="18" customHeight="1" x14ac:dyDescent="0.25">
      <c r="B25" s="327"/>
      <c r="C25" s="330"/>
      <c r="D25" s="183" t="s">
        <v>334</v>
      </c>
      <c r="E25" s="206">
        <f>COUNTIF(HAMİT!$T$5:$T$200,"&lt;70")-COUNTIF(HAMİT!$T$5:$T$200,"&lt;55")</f>
        <v>2</v>
      </c>
      <c r="F25" s="214">
        <f>E25/SUM(E23:E28)*100</f>
        <v>16.666666666666664</v>
      </c>
      <c r="G25"/>
      <c r="H25"/>
      <c r="I25"/>
      <c r="J25"/>
      <c r="K25"/>
      <c r="L25"/>
      <c r="M25"/>
      <c r="N25"/>
      <c r="O25"/>
      <c r="P25"/>
      <c r="Q25"/>
      <c r="R25"/>
    </row>
    <row r="26" spans="2:18" ht="18" customHeight="1" x14ac:dyDescent="0.25">
      <c r="B26" s="327"/>
      <c r="C26" s="330"/>
      <c r="D26" s="183" t="s">
        <v>335</v>
      </c>
      <c r="E26" s="206">
        <f>COUNTIF(HAMİT!$T$5:$T$200,"&lt;85")-COUNTIF(HAMİT!$T$5:$T$200,"&lt;70")</f>
        <v>3</v>
      </c>
      <c r="F26" s="214">
        <f>E26/SUM(E23:E28)*100</f>
        <v>25</v>
      </c>
      <c r="G26"/>
      <c r="H26"/>
      <c r="I26"/>
      <c r="J26"/>
      <c r="K26"/>
      <c r="L26"/>
      <c r="M26"/>
      <c r="N26"/>
      <c r="O26"/>
      <c r="P26"/>
      <c r="Q26"/>
      <c r="R26"/>
    </row>
    <row r="27" spans="2:18" ht="18" customHeight="1" x14ac:dyDescent="0.25">
      <c r="B27" s="327"/>
      <c r="C27" s="330"/>
      <c r="D27" s="183" t="s">
        <v>336</v>
      </c>
      <c r="E27" s="206">
        <f>COUNTIF(HAMİT!$T$5:$T$200,"&lt;99")-COUNTIF(HAMİT!$T$5:$T$200,"&lt;85")</f>
        <v>3</v>
      </c>
      <c r="F27" s="214">
        <f>E27/SUM(E23:E28)*100</f>
        <v>25</v>
      </c>
      <c r="G27"/>
      <c r="H27"/>
      <c r="I27"/>
      <c r="J27"/>
      <c r="K27"/>
      <c r="L27"/>
      <c r="M27"/>
      <c r="N27"/>
      <c r="O27"/>
      <c r="P27"/>
      <c r="Q27"/>
      <c r="R27"/>
    </row>
    <row r="28" spans="2:18" ht="18" customHeight="1" thickBot="1" x14ac:dyDescent="0.3">
      <c r="B28" s="328"/>
      <c r="C28" s="331"/>
      <c r="D28" s="184">
        <v>100</v>
      </c>
      <c r="E28" s="208">
        <f>COUNTIF(HAMİT!$T$5:$T$200,"=100")</f>
        <v>0</v>
      </c>
      <c r="F28" s="215">
        <f>E28/SUM(E23:E28)*100</f>
        <v>0</v>
      </c>
      <c r="G28"/>
      <c r="H28"/>
      <c r="I28"/>
      <c r="J28"/>
      <c r="K28"/>
      <c r="L28"/>
      <c r="M28"/>
      <c r="N28"/>
      <c r="O28"/>
      <c r="P28"/>
      <c r="Q28"/>
      <c r="R28"/>
    </row>
    <row r="29" spans="2:18" ht="18" customHeight="1" x14ac:dyDescent="0.25">
      <c r="B29" s="326" t="str">
        <f>"HAMİT ŞVD ORTAOKULU
"&amp;"ÖĞRENCİ SAYISI = "&amp;SUM(E29:E34)</f>
        <v>HAMİT ŞVD ORTAOKULU
ÖĞRENCİ SAYISI = 11</v>
      </c>
      <c r="C29" s="329" t="s">
        <v>4</v>
      </c>
      <c r="D29" s="182" t="s">
        <v>332</v>
      </c>
      <c r="E29" s="204">
        <f>COUNTIF(HAMİT!$W$5:$W$200,"&lt;45")</f>
        <v>0</v>
      </c>
      <c r="F29" s="213">
        <f>E29/SUM(E29:E34)*100</f>
        <v>0</v>
      </c>
      <c r="G29"/>
      <c r="H29"/>
      <c r="I29"/>
      <c r="J29"/>
      <c r="K29"/>
      <c r="L29"/>
      <c r="M29"/>
      <c r="N29"/>
      <c r="O29"/>
      <c r="P29"/>
      <c r="Q29"/>
      <c r="R29"/>
    </row>
    <row r="30" spans="2:18" ht="18" customHeight="1" x14ac:dyDescent="0.25">
      <c r="B30" s="327"/>
      <c r="C30" s="330"/>
      <c r="D30" s="183" t="s">
        <v>333</v>
      </c>
      <c r="E30" s="206">
        <f>COUNTIF(HAMİT!$W$5:$W$200,"&lt;55")-COUNTIF(HAMİT!$W$5:$W$200,"&lt;45")</f>
        <v>1</v>
      </c>
      <c r="F30" s="214">
        <f>E30/SUM(E29:E34)*100</f>
        <v>9.0909090909090917</v>
      </c>
      <c r="G30"/>
      <c r="H30"/>
      <c r="I30"/>
      <c r="J30"/>
      <c r="K30"/>
      <c r="L30"/>
      <c r="M30"/>
      <c r="N30"/>
      <c r="O30"/>
      <c r="P30"/>
      <c r="Q30"/>
      <c r="R30"/>
    </row>
    <row r="31" spans="2:18" ht="18" customHeight="1" x14ac:dyDescent="0.25">
      <c r="B31" s="327"/>
      <c r="C31" s="330"/>
      <c r="D31" s="183" t="s">
        <v>334</v>
      </c>
      <c r="E31" s="206">
        <f>COUNTIF(HAMİT!$W$5:$W$200,"&lt;70")-COUNTIF(HAMİT!$W$5:$W$200,"&lt;55")</f>
        <v>2</v>
      </c>
      <c r="F31" s="214">
        <f>E31/SUM(E29:E34)*100</f>
        <v>18.181818181818183</v>
      </c>
      <c r="G31"/>
      <c r="H31"/>
      <c r="I31"/>
      <c r="J31"/>
      <c r="K31"/>
      <c r="L31"/>
      <c r="M31"/>
      <c r="N31"/>
      <c r="O31"/>
      <c r="P31"/>
      <c r="Q31"/>
      <c r="R31"/>
    </row>
    <row r="32" spans="2:18" ht="18" customHeight="1" x14ac:dyDescent="0.25">
      <c r="B32" s="327"/>
      <c r="C32" s="330"/>
      <c r="D32" s="183" t="s">
        <v>335</v>
      </c>
      <c r="E32" s="206">
        <f>COUNTIF(HAMİT!$W$5:$W$200,"&lt;85")-COUNTIF(HAMİT!$W$5:$W$200,"&lt;70")</f>
        <v>3</v>
      </c>
      <c r="F32" s="214">
        <f>E32/SUM(E29:E34)*100</f>
        <v>27.27272727272727</v>
      </c>
      <c r="G32"/>
      <c r="H32"/>
      <c r="I32"/>
      <c r="J32"/>
      <c r="K32"/>
      <c r="L32"/>
      <c r="M32"/>
      <c r="N32"/>
      <c r="O32"/>
      <c r="P32"/>
      <c r="Q32"/>
      <c r="R32"/>
    </row>
    <row r="33" spans="2:18" ht="18" customHeight="1" x14ac:dyDescent="0.25">
      <c r="B33" s="327"/>
      <c r="C33" s="330"/>
      <c r="D33" s="183" t="s">
        <v>336</v>
      </c>
      <c r="E33" s="206">
        <f>COUNTIF(HAMİT!$W$5:$W$200,"&lt;99")-COUNTIF(HAMİT!$W$5:$W$200,"&lt;85")</f>
        <v>4</v>
      </c>
      <c r="F33" s="214">
        <f>E33/SUM(E29:E34)*100</f>
        <v>36.363636363636367</v>
      </c>
      <c r="G33"/>
      <c r="H33"/>
      <c r="I33"/>
      <c r="J33"/>
      <c r="K33"/>
      <c r="L33"/>
      <c r="M33"/>
      <c r="N33"/>
      <c r="O33"/>
      <c r="P33"/>
      <c r="Q33"/>
      <c r="R33"/>
    </row>
    <row r="34" spans="2:18" ht="18" customHeight="1" thickBot="1" x14ac:dyDescent="0.3">
      <c r="B34" s="328"/>
      <c r="C34" s="331"/>
      <c r="D34" s="184">
        <v>100</v>
      </c>
      <c r="E34" s="208">
        <f>COUNTIF(HAMİT!$W$5:$W$200,"=100")</f>
        <v>1</v>
      </c>
      <c r="F34" s="215">
        <f>E34/SUM(E29:E34)*100</f>
        <v>9.0909090909090917</v>
      </c>
      <c r="G34"/>
      <c r="H34"/>
      <c r="I34"/>
      <c r="J34"/>
      <c r="K34"/>
      <c r="L34"/>
      <c r="M34"/>
      <c r="N34"/>
      <c r="O34"/>
      <c r="P34"/>
      <c r="Q34"/>
      <c r="R34"/>
    </row>
    <row r="35" spans="2:18" ht="18" customHeight="1" x14ac:dyDescent="0.25">
      <c r="B35" s="326" t="str">
        <f>"HAMİT ŞVD ORTAOKULU
"&amp;"ÖĞRENCİ SAYISI = "&amp;SUM(E35:E40)</f>
        <v>HAMİT ŞVD ORTAOKULU
ÖĞRENCİ SAYISI = 12</v>
      </c>
      <c r="C35" s="329" t="s">
        <v>23</v>
      </c>
      <c r="D35" s="182" t="s">
        <v>332</v>
      </c>
      <c r="E35" s="204">
        <f>COUNTIF(HAMİT!$Z$5:$Z$200,"&lt;45")</f>
        <v>1</v>
      </c>
      <c r="F35" s="213">
        <f>E35/SUM(E35:E40)*100</f>
        <v>8.3333333333333321</v>
      </c>
      <c r="G35"/>
      <c r="H35"/>
      <c r="I35"/>
      <c r="J35"/>
      <c r="K35"/>
      <c r="L35"/>
      <c r="M35"/>
      <c r="N35"/>
      <c r="O35"/>
      <c r="P35"/>
      <c r="Q35"/>
      <c r="R35"/>
    </row>
    <row r="36" spans="2:18" ht="18" customHeight="1" x14ac:dyDescent="0.25">
      <c r="B36" s="327"/>
      <c r="C36" s="330"/>
      <c r="D36" s="183" t="s">
        <v>333</v>
      </c>
      <c r="E36" s="206">
        <f>COUNTIF(HAMİT!$Z$5:$Z$200,"&lt;55")-COUNTIF(HAMİT!$Z$5:$Z$200,"&lt;45")</f>
        <v>0</v>
      </c>
      <c r="F36" s="214">
        <f>E36/SUM(E35:E40)*100</f>
        <v>0</v>
      </c>
      <c r="G36"/>
      <c r="H36"/>
      <c r="I36"/>
      <c r="J36"/>
      <c r="K36"/>
      <c r="L36"/>
      <c r="M36"/>
      <c r="N36"/>
      <c r="O36"/>
      <c r="P36"/>
      <c r="Q36"/>
      <c r="R36"/>
    </row>
    <row r="37" spans="2:18" ht="18" customHeight="1" x14ac:dyDescent="0.25">
      <c r="B37" s="327"/>
      <c r="C37" s="330"/>
      <c r="D37" s="183" t="s">
        <v>334</v>
      </c>
      <c r="E37" s="206">
        <f>COUNTIF(HAMİT!$Z$5:$Z$200,"&lt;70")-COUNTIF(HAMİT!$Z$5:$Z$200,"&lt;55")</f>
        <v>0</v>
      </c>
      <c r="F37" s="214">
        <f>E37/SUM(E35:E40)*100</f>
        <v>0</v>
      </c>
      <c r="G37"/>
      <c r="H37"/>
      <c r="I37"/>
      <c r="J37"/>
      <c r="K37"/>
      <c r="L37"/>
      <c r="M37"/>
      <c r="N37"/>
      <c r="O37"/>
      <c r="P37"/>
      <c r="Q37"/>
      <c r="R37"/>
    </row>
    <row r="38" spans="2:18" ht="18" customHeight="1" x14ac:dyDescent="0.25">
      <c r="B38" s="327"/>
      <c r="C38" s="330"/>
      <c r="D38" s="183" t="s">
        <v>335</v>
      </c>
      <c r="E38" s="206">
        <f>COUNTIF(HAMİT!$Z$5:$Z$200,"&lt;85")-COUNTIF(HAMİT!Z$5:$Z$200,"&lt;70")</f>
        <v>1</v>
      </c>
      <c r="F38" s="214">
        <f>E38/SUM(E35:E40)*100</f>
        <v>8.3333333333333321</v>
      </c>
      <c r="G38"/>
      <c r="H38"/>
      <c r="I38"/>
      <c r="J38"/>
      <c r="K38"/>
      <c r="L38"/>
      <c r="M38"/>
      <c r="N38"/>
      <c r="O38"/>
      <c r="P38"/>
      <c r="Q38"/>
      <c r="R38"/>
    </row>
    <row r="39" spans="2:18" ht="18" customHeight="1" x14ac:dyDescent="0.25">
      <c r="B39" s="327"/>
      <c r="C39" s="330"/>
      <c r="D39" s="183" t="s">
        <v>336</v>
      </c>
      <c r="E39" s="206">
        <f>COUNTIF(HAMİT!$Z$5:$Z$200,"&lt;99")-COUNTIF(HAMİT!$Z$5:$Z$200,"&lt;85")</f>
        <v>8</v>
      </c>
      <c r="F39" s="214">
        <f>E39/SUM(E35:E40)*100</f>
        <v>66.666666666666657</v>
      </c>
      <c r="G39"/>
      <c r="H39"/>
      <c r="I39"/>
      <c r="J39"/>
      <c r="K39"/>
      <c r="L39"/>
      <c r="M39"/>
      <c r="N39"/>
      <c r="O39"/>
      <c r="P39"/>
      <c r="Q39"/>
      <c r="R39"/>
    </row>
    <row r="40" spans="2:18" ht="18" customHeight="1" thickBot="1" x14ac:dyDescent="0.3">
      <c r="B40" s="328"/>
      <c r="C40" s="331"/>
      <c r="D40" s="184">
        <v>100</v>
      </c>
      <c r="E40" s="208">
        <f>COUNTIF(HAMİT!$Z$5:$Z$200,"=100")</f>
        <v>2</v>
      </c>
      <c r="F40" s="215">
        <f>E40/SUM(E35:E40)*100</f>
        <v>16.666666666666664</v>
      </c>
      <c r="G40"/>
      <c r="H40"/>
      <c r="I40"/>
      <c r="J40"/>
      <c r="K40"/>
      <c r="L40"/>
      <c r="M40"/>
      <c r="N40"/>
      <c r="O40"/>
      <c r="P40"/>
      <c r="Q40"/>
      <c r="R40"/>
    </row>
  </sheetData>
  <mergeCells count="17">
    <mergeCell ref="E2:F2"/>
    <mergeCell ref="E3:F3"/>
    <mergeCell ref="B29:B34"/>
    <mergeCell ref="C29:C34"/>
    <mergeCell ref="B35:B40"/>
    <mergeCell ref="C35:C40"/>
    <mergeCell ref="B11:B16"/>
    <mergeCell ref="C11:C16"/>
    <mergeCell ref="B17:B22"/>
    <mergeCell ref="C17:C22"/>
    <mergeCell ref="B23:B28"/>
    <mergeCell ref="C23:C28"/>
    <mergeCell ref="B5:B10"/>
    <mergeCell ref="C5:C10"/>
    <mergeCell ref="B2:B4"/>
    <mergeCell ref="C2:C4"/>
    <mergeCell ref="D2:D4"/>
  </mergeCells>
  <pageMargins left="0.7" right="0.7" top="0.75" bottom="0.75" header="0.3" footer="0.3"/>
  <pageSetup paperSize="9" scale="71" fitToWidth="0" orientation="landscape" r:id="rId1"/>
  <rowBreaks count="1" manualBreakCount="1">
    <brk id="1" max="20" man="1"/>
  </rowBreak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B1:R40"/>
  <sheetViews>
    <sheetView zoomScaleNormal="100" workbookViewId="0"/>
  </sheetViews>
  <sheetFormatPr defaultRowHeight="15" x14ac:dyDescent="0.25"/>
  <cols>
    <col min="1" max="1" width="9.85546875" customWidth="1"/>
    <col min="2" max="2" width="35.85546875" bestFit="1" customWidth="1"/>
    <col min="3" max="17" width="10" style="25" customWidth="1"/>
    <col min="18" max="18" width="10.42578125" style="25" customWidth="1"/>
    <col min="21" max="22" width="9.140625" customWidth="1"/>
    <col min="24" max="25" width="9.140625" customWidth="1"/>
    <col min="27" max="28" width="9.140625" customWidth="1"/>
    <col min="30" max="31" width="9.140625" customWidth="1"/>
    <col min="33" max="34" width="9.140625" customWidth="1"/>
  </cols>
  <sheetData>
    <row r="1" spans="2:18" ht="15.75" thickBot="1" x14ac:dyDescent="0.3"/>
    <row r="2" spans="2:18" ht="18" customHeight="1" x14ac:dyDescent="0.25">
      <c r="B2" s="332" t="s">
        <v>385</v>
      </c>
      <c r="C2" s="332" t="s">
        <v>872</v>
      </c>
      <c r="D2" s="335" t="s">
        <v>873</v>
      </c>
      <c r="E2" s="342" t="s">
        <v>361</v>
      </c>
      <c r="F2" s="343"/>
      <c r="G2"/>
      <c r="H2"/>
      <c r="I2"/>
      <c r="J2"/>
      <c r="K2"/>
      <c r="L2"/>
      <c r="M2"/>
      <c r="N2"/>
      <c r="O2"/>
      <c r="P2"/>
      <c r="Q2"/>
      <c r="R2"/>
    </row>
    <row r="3" spans="2:18" ht="18" customHeight="1" x14ac:dyDescent="0.25">
      <c r="B3" s="333"/>
      <c r="C3" s="333"/>
      <c r="D3" s="336"/>
      <c r="E3" s="340" t="s">
        <v>881</v>
      </c>
      <c r="F3" s="341"/>
      <c r="G3"/>
      <c r="H3"/>
      <c r="I3"/>
      <c r="J3"/>
      <c r="K3"/>
      <c r="L3"/>
      <c r="M3"/>
      <c r="N3"/>
      <c r="O3"/>
      <c r="P3"/>
      <c r="Q3"/>
      <c r="R3"/>
    </row>
    <row r="4" spans="2:18" ht="29.25" thickBot="1" x14ac:dyDescent="0.3">
      <c r="B4" s="334"/>
      <c r="C4" s="334"/>
      <c r="D4" s="337"/>
      <c r="E4" s="212" t="s">
        <v>871</v>
      </c>
      <c r="F4" s="211" t="s">
        <v>883</v>
      </c>
      <c r="G4"/>
      <c r="H4"/>
      <c r="I4"/>
      <c r="J4"/>
      <c r="K4"/>
      <c r="L4"/>
      <c r="M4"/>
      <c r="N4"/>
      <c r="O4"/>
      <c r="P4"/>
      <c r="Q4"/>
      <c r="R4"/>
    </row>
    <row r="5" spans="2:18" ht="18" customHeight="1" x14ac:dyDescent="0.25">
      <c r="B5" s="326" t="str">
        <f>"İSAHOCALI SELAMOĞLU ORTAOKULU
"&amp;"ÖĞRENCİ SAYISI = "&amp;SUM(E5:E10)</f>
        <v>İSAHOCALI SELAMOĞLU ORTAOKULU
ÖĞRENCİ SAYISI = 9</v>
      </c>
      <c r="C5" s="329" t="s">
        <v>2</v>
      </c>
      <c r="D5" s="182" t="s">
        <v>332</v>
      </c>
      <c r="E5" s="204">
        <f>COUNTIF(İSAHOCALI!$K$5:$K$200,"&lt;45")</f>
        <v>1</v>
      </c>
      <c r="F5" s="213">
        <f>E5/SUM(E5:E10)*100</f>
        <v>11.111111111111111</v>
      </c>
      <c r="G5"/>
      <c r="H5"/>
      <c r="I5"/>
      <c r="J5"/>
      <c r="K5"/>
      <c r="L5"/>
      <c r="M5"/>
      <c r="N5"/>
      <c r="O5"/>
      <c r="P5"/>
      <c r="Q5"/>
      <c r="R5"/>
    </row>
    <row r="6" spans="2:18" ht="18" customHeight="1" x14ac:dyDescent="0.25">
      <c r="B6" s="327"/>
      <c r="C6" s="330"/>
      <c r="D6" s="183" t="s">
        <v>333</v>
      </c>
      <c r="E6" s="206">
        <f>COUNTIF(İSAHOCALI!$K$5:$K$200,"&lt;55")-COUNTIF(İSAHOCALI!$K$5:$K$200,"&lt;45")</f>
        <v>1</v>
      </c>
      <c r="F6" s="214">
        <f>E6/SUM(E5:E10)*100</f>
        <v>11.111111111111111</v>
      </c>
      <c r="G6"/>
      <c r="H6"/>
      <c r="I6"/>
      <c r="J6"/>
      <c r="K6"/>
      <c r="L6"/>
      <c r="M6"/>
      <c r="N6"/>
      <c r="O6"/>
      <c r="P6"/>
      <c r="Q6"/>
      <c r="R6"/>
    </row>
    <row r="7" spans="2:18" ht="18" customHeight="1" x14ac:dyDescent="0.25">
      <c r="B7" s="327"/>
      <c r="C7" s="330"/>
      <c r="D7" s="183" t="s">
        <v>334</v>
      </c>
      <c r="E7" s="206">
        <f>COUNTIF(İSAHOCALI!$K$5:$K$200,"&lt;70")-COUNTIF(İSAHOCALI!$K$5:$K$200,"&lt;55")</f>
        <v>4</v>
      </c>
      <c r="F7" s="214">
        <f>E7/SUM(E5:E10)*100</f>
        <v>44.444444444444443</v>
      </c>
      <c r="G7"/>
      <c r="H7"/>
      <c r="I7"/>
      <c r="J7"/>
      <c r="K7"/>
      <c r="L7"/>
      <c r="M7"/>
      <c r="N7"/>
      <c r="O7"/>
      <c r="P7"/>
      <c r="Q7"/>
      <c r="R7"/>
    </row>
    <row r="8" spans="2:18" ht="18" customHeight="1" x14ac:dyDescent="0.25">
      <c r="B8" s="327"/>
      <c r="C8" s="330"/>
      <c r="D8" s="183" t="s">
        <v>335</v>
      </c>
      <c r="E8" s="206">
        <f>COUNTIF(İSAHOCALI!$K$5:$K$200,"&lt;85")-COUNTIF(İSAHOCALI!$K$5:$K$200,"&lt;70")</f>
        <v>3</v>
      </c>
      <c r="F8" s="214">
        <f>E8/SUM(E5:E10)*100</f>
        <v>33.333333333333329</v>
      </c>
      <c r="G8"/>
      <c r="H8"/>
      <c r="I8"/>
      <c r="J8"/>
      <c r="K8"/>
      <c r="L8"/>
      <c r="M8"/>
      <c r="N8"/>
      <c r="O8"/>
      <c r="P8"/>
      <c r="Q8"/>
      <c r="R8"/>
    </row>
    <row r="9" spans="2:18" ht="18" customHeight="1" x14ac:dyDescent="0.25">
      <c r="B9" s="327"/>
      <c r="C9" s="330"/>
      <c r="D9" s="183" t="s">
        <v>336</v>
      </c>
      <c r="E9" s="206">
        <f>COUNTIF(İSAHOCALI!$K$5:$K$200,"&lt;99")-COUNTIF(İSAHOCALI!$K$5:$K$200,"&lt;85")</f>
        <v>0</v>
      </c>
      <c r="F9" s="214">
        <f>E9/SUM(E5:E10)*100</f>
        <v>0</v>
      </c>
      <c r="G9"/>
      <c r="H9"/>
      <c r="I9"/>
      <c r="J9"/>
      <c r="K9"/>
      <c r="L9"/>
      <c r="M9"/>
      <c r="N9"/>
      <c r="O9"/>
      <c r="P9"/>
      <c r="Q9"/>
      <c r="R9"/>
    </row>
    <row r="10" spans="2:18" ht="18" customHeight="1" thickBot="1" x14ac:dyDescent="0.3">
      <c r="B10" s="328"/>
      <c r="C10" s="331"/>
      <c r="D10" s="184">
        <v>100</v>
      </c>
      <c r="E10" s="208">
        <f>COUNTIF(İSAHOCALI!$K$5:$K$200,"=100")</f>
        <v>0</v>
      </c>
      <c r="F10" s="215">
        <f>E10/SUM(E5:E10)*100</f>
        <v>0</v>
      </c>
      <c r="G10"/>
      <c r="H10"/>
      <c r="I10"/>
      <c r="J10"/>
      <c r="K10"/>
      <c r="L10"/>
      <c r="M10"/>
      <c r="N10"/>
      <c r="O10"/>
      <c r="P10"/>
      <c r="Q10"/>
      <c r="R10"/>
    </row>
    <row r="11" spans="2:18" ht="18" customHeight="1" x14ac:dyDescent="0.25">
      <c r="B11" s="326" t="str">
        <f>"İSAHOCALI SELAMOĞLU ORTAOKULU
"&amp;"ÖĞRENCİ SAYISI = "&amp;SUM(E11:E16)</f>
        <v>İSAHOCALI SELAMOĞLU ORTAOKULU
ÖĞRENCİ SAYISI = 9</v>
      </c>
      <c r="C11" s="329" t="s">
        <v>3</v>
      </c>
      <c r="D11" s="182" t="s">
        <v>332</v>
      </c>
      <c r="E11" s="204">
        <f>COUNTIF(İSAHOCALI!$N$5:$N$200,"&lt;45")</f>
        <v>8</v>
      </c>
      <c r="F11" s="213">
        <f>E11/SUM(E11:E16)*100</f>
        <v>88.888888888888886</v>
      </c>
      <c r="G11"/>
      <c r="H11"/>
      <c r="I11"/>
      <c r="J11"/>
      <c r="K11"/>
      <c r="L11"/>
      <c r="M11"/>
      <c r="N11"/>
      <c r="O11"/>
      <c r="P11"/>
      <c r="Q11"/>
      <c r="R11"/>
    </row>
    <row r="12" spans="2:18" ht="18" customHeight="1" x14ac:dyDescent="0.25">
      <c r="B12" s="327"/>
      <c r="C12" s="330"/>
      <c r="D12" s="183" t="s">
        <v>333</v>
      </c>
      <c r="E12" s="206">
        <f>COUNTIF(İSAHOCALI!$N$5:$N$200,"&lt;55")-COUNTIF(İSAHOCALI!$N$5:$N$200,"&lt;45")</f>
        <v>1</v>
      </c>
      <c r="F12" s="214">
        <f>E12/SUM(E11:E16)*100</f>
        <v>11.111111111111111</v>
      </c>
      <c r="G12"/>
      <c r="H12"/>
      <c r="I12"/>
      <c r="J12"/>
      <c r="K12"/>
      <c r="L12"/>
      <c r="M12"/>
      <c r="N12"/>
      <c r="O12"/>
      <c r="P12"/>
      <c r="Q12"/>
      <c r="R12"/>
    </row>
    <row r="13" spans="2:18" ht="18" customHeight="1" x14ac:dyDescent="0.25">
      <c r="B13" s="327"/>
      <c r="C13" s="330"/>
      <c r="D13" s="183" t="s">
        <v>334</v>
      </c>
      <c r="E13" s="206">
        <f>COUNTIF(İSAHOCALI!$N$5:$N$200,"&lt;70")-COUNTIF(İSAHOCALI!$N$5:$N$200,"&lt;55")</f>
        <v>0</v>
      </c>
      <c r="F13" s="214">
        <f>E13/SUM(E11:E16)*100</f>
        <v>0</v>
      </c>
      <c r="G13"/>
      <c r="H13"/>
      <c r="I13"/>
      <c r="J13"/>
      <c r="K13"/>
      <c r="L13"/>
      <c r="M13"/>
      <c r="N13"/>
      <c r="O13"/>
      <c r="P13"/>
      <c r="Q13"/>
      <c r="R13"/>
    </row>
    <row r="14" spans="2:18" ht="18" customHeight="1" x14ac:dyDescent="0.25">
      <c r="B14" s="327"/>
      <c r="C14" s="330"/>
      <c r="D14" s="183" t="s">
        <v>335</v>
      </c>
      <c r="E14" s="206">
        <f>COUNTIF(İSAHOCALI!$N$5:$N$200,"&lt;85")-COUNTIF(İSAHOCALI!$N$5:$N$200,"&lt;70")</f>
        <v>0</v>
      </c>
      <c r="F14" s="214">
        <f>E14/SUM(E11:E16)*100</f>
        <v>0</v>
      </c>
      <c r="G14"/>
      <c r="H14"/>
      <c r="I14"/>
      <c r="J14"/>
      <c r="K14"/>
      <c r="L14"/>
      <c r="M14"/>
      <c r="N14"/>
      <c r="O14"/>
      <c r="P14"/>
      <c r="Q14"/>
      <c r="R14"/>
    </row>
    <row r="15" spans="2:18" ht="18" customHeight="1" x14ac:dyDescent="0.25">
      <c r="B15" s="327"/>
      <c r="C15" s="330"/>
      <c r="D15" s="183" t="s">
        <v>336</v>
      </c>
      <c r="E15" s="206">
        <f>COUNTIF(İSAHOCALI!$N$5:$N$200,"&lt;99")-COUNTIF(İSAHOCALI!$N$5:$N$200,"&lt;85")</f>
        <v>0</v>
      </c>
      <c r="F15" s="214">
        <f>E15/SUM(E11:E16)*100</f>
        <v>0</v>
      </c>
      <c r="G15"/>
      <c r="H15"/>
      <c r="I15"/>
      <c r="J15"/>
      <c r="K15"/>
      <c r="L15"/>
      <c r="M15"/>
      <c r="N15"/>
      <c r="O15"/>
      <c r="P15"/>
      <c r="Q15"/>
      <c r="R15"/>
    </row>
    <row r="16" spans="2:18" ht="18" customHeight="1" thickBot="1" x14ac:dyDescent="0.3">
      <c r="B16" s="328"/>
      <c r="C16" s="331"/>
      <c r="D16" s="184">
        <v>100</v>
      </c>
      <c r="E16" s="208">
        <f>COUNTIF(İSAHOCALI!$N$5:$N$200,"=100")</f>
        <v>0</v>
      </c>
      <c r="F16" s="215">
        <f>E16/SUM(E11:E16)*100</f>
        <v>0</v>
      </c>
      <c r="G16"/>
      <c r="H16"/>
      <c r="I16"/>
      <c r="J16"/>
      <c r="K16"/>
      <c r="L16"/>
      <c r="M16"/>
      <c r="N16"/>
      <c r="O16"/>
      <c r="P16"/>
      <c r="Q16"/>
      <c r="R16"/>
    </row>
    <row r="17" spans="2:18" ht="18" customHeight="1" x14ac:dyDescent="0.25">
      <c r="B17" s="326" t="str">
        <f>"İSAHOCALI SELAMOĞLU ORTAOKULU
"&amp;"ÖĞRENCİ SAYISI = "&amp;SUM(E17:E22)</f>
        <v>İSAHOCALI SELAMOĞLU ORTAOKULU
ÖĞRENCİ SAYISI = 9</v>
      </c>
      <c r="C17" s="329" t="s">
        <v>10</v>
      </c>
      <c r="D17" s="182" t="s">
        <v>332</v>
      </c>
      <c r="E17" s="204">
        <f>COUNTIF(İSAHOCALI!$Q$5:$Q$200,"&lt;45")</f>
        <v>2</v>
      </c>
      <c r="F17" s="213">
        <f>E17/SUM(E17:E22)*100</f>
        <v>22.222222222222221</v>
      </c>
      <c r="G17"/>
      <c r="H17"/>
      <c r="I17"/>
      <c r="J17"/>
      <c r="K17"/>
      <c r="L17"/>
      <c r="M17"/>
      <c r="N17"/>
      <c r="O17"/>
      <c r="P17"/>
      <c r="Q17"/>
      <c r="R17"/>
    </row>
    <row r="18" spans="2:18" ht="18" customHeight="1" x14ac:dyDescent="0.25">
      <c r="B18" s="327"/>
      <c r="C18" s="330"/>
      <c r="D18" s="183" t="s">
        <v>333</v>
      </c>
      <c r="E18" s="206">
        <f>COUNTIF(İSAHOCALI!$Q$5:$Q$200,"&lt;55")-COUNTIF(İSAHOCALI!$Q$5:$Q$200,"&lt;45")</f>
        <v>2</v>
      </c>
      <c r="F18" s="214">
        <f>E18/SUM(E17:E22)*100</f>
        <v>22.222222222222221</v>
      </c>
      <c r="G18"/>
      <c r="H18"/>
      <c r="I18"/>
      <c r="J18"/>
      <c r="K18"/>
      <c r="L18"/>
      <c r="M18"/>
      <c r="N18"/>
      <c r="O18"/>
      <c r="P18"/>
      <c r="Q18"/>
      <c r="R18"/>
    </row>
    <row r="19" spans="2:18" ht="18" customHeight="1" x14ac:dyDescent="0.25">
      <c r="B19" s="327"/>
      <c r="C19" s="330"/>
      <c r="D19" s="183" t="s">
        <v>334</v>
      </c>
      <c r="E19" s="206">
        <f>COUNTIF(İSAHOCALI!$Q$5:$Q$200,"&lt;70")-COUNTIF(İSAHOCALI!$Q$5:$Q$200,"&lt;55")</f>
        <v>5</v>
      </c>
      <c r="F19" s="214">
        <f>E19/SUM(E17:E22)*100</f>
        <v>55.555555555555557</v>
      </c>
      <c r="G19"/>
      <c r="H19"/>
      <c r="I19"/>
      <c r="J19"/>
      <c r="K19"/>
      <c r="L19"/>
      <c r="M19"/>
      <c r="N19"/>
      <c r="O19"/>
      <c r="P19"/>
      <c r="Q19"/>
      <c r="R19"/>
    </row>
    <row r="20" spans="2:18" ht="18" customHeight="1" x14ac:dyDescent="0.25">
      <c r="B20" s="327"/>
      <c r="C20" s="330"/>
      <c r="D20" s="183" t="s">
        <v>335</v>
      </c>
      <c r="E20" s="206">
        <f>COUNTIF(İSAHOCALI!$Q$5:$Q$200,"&lt;85")-COUNTIF(İSAHOCALI!$Q$5:$Q$200,"&lt;70")</f>
        <v>0</v>
      </c>
      <c r="F20" s="214">
        <f>E20/SUM(E17:E22)*100</f>
        <v>0</v>
      </c>
      <c r="G20"/>
      <c r="H20"/>
      <c r="I20"/>
      <c r="J20"/>
      <c r="K20"/>
      <c r="L20"/>
      <c r="M20"/>
      <c r="N20"/>
      <c r="O20"/>
      <c r="P20"/>
      <c r="Q20"/>
      <c r="R20"/>
    </row>
    <row r="21" spans="2:18" ht="18" customHeight="1" x14ac:dyDescent="0.25">
      <c r="B21" s="327"/>
      <c r="C21" s="330"/>
      <c r="D21" s="183" t="s">
        <v>336</v>
      </c>
      <c r="E21" s="206">
        <f>COUNTIF(İSAHOCALI!$Q$5:$Q$200,"&lt;99")-COUNTIF(İSAHOCALI!$Q$5:$Q$200,"&lt;85")</f>
        <v>0</v>
      </c>
      <c r="F21" s="214">
        <f>E21/SUM(E17:E22)*100</f>
        <v>0</v>
      </c>
      <c r="G21"/>
      <c r="H21"/>
      <c r="I21"/>
      <c r="J21"/>
      <c r="K21"/>
      <c r="L21"/>
      <c r="M21"/>
      <c r="N21"/>
      <c r="O21"/>
      <c r="P21"/>
      <c r="Q21"/>
      <c r="R21"/>
    </row>
    <row r="22" spans="2:18" ht="18" customHeight="1" thickBot="1" x14ac:dyDescent="0.3">
      <c r="B22" s="328"/>
      <c r="C22" s="331"/>
      <c r="D22" s="184">
        <v>100</v>
      </c>
      <c r="E22" s="208">
        <f>COUNTIF(İSAHOCALI!$Q$5:$Q$200,"=100")</f>
        <v>0</v>
      </c>
      <c r="F22" s="215">
        <f>E22/SUM(E17:E22)*100</f>
        <v>0</v>
      </c>
      <c r="G22"/>
      <c r="H22"/>
      <c r="I22"/>
      <c r="J22"/>
      <c r="K22"/>
      <c r="L22"/>
      <c r="M22"/>
      <c r="N22"/>
      <c r="O22"/>
      <c r="P22"/>
      <c r="Q22"/>
      <c r="R22"/>
    </row>
    <row r="23" spans="2:18" ht="18" customHeight="1" x14ac:dyDescent="0.25">
      <c r="B23" s="326" t="str">
        <f>"İSAHOCALI SELAMOĞLU ORTAOKULU
"&amp;"ÖĞRENCİ SAYISI = "&amp;SUM(E23:E28)</f>
        <v>İSAHOCALI SELAMOĞLU ORTAOKULU
ÖĞRENCİ SAYISI = 9</v>
      </c>
      <c r="C23" s="329" t="s">
        <v>338</v>
      </c>
      <c r="D23" s="182" t="s">
        <v>332</v>
      </c>
      <c r="E23" s="204">
        <f>COUNTIF(İSAHOCALI!$T$5:$T$200,"&lt;45")</f>
        <v>3</v>
      </c>
      <c r="F23" s="213">
        <f>E23/SUM(E23:E28)*100</f>
        <v>33.333333333333329</v>
      </c>
      <c r="G23"/>
      <c r="H23"/>
      <c r="I23"/>
      <c r="J23"/>
      <c r="K23"/>
      <c r="L23"/>
      <c r="M23"/>
      <c r="N23"/>
      <c r="O23"/>
      <c r="P23"/>
      <c r="Q23"/>
      <c r="R23"/>
    </row>
    <row r="24" spans="2:18" ht="18" customHeight="1" x14ac:dyDescent="0.25">
      <c r="B24" s="327"/>
      <c r="C24" s="330"/>
      <c r="D24" s="183" t="s">
        <v>333</v>
      </c>
      <c r="E24" s="206">
        <f>COUNTIF(İSAHOCALI!$T$5:$T$200,"&lt;55")-COUNTIF(İSAHOCALI!$T$5:$T$200,"&lt;45")</f>
        <v>1</v>
      </c>
      <c r="F24" s="214">
        <f>E24/SUM(E23:E28)*100</f>
        <v>11.111111111111111</v>
      </c>
      <c r="G24"/>
      <c r="H24"/>
      <c r="I24"/>
      <c r="J24"/>
      <c r="K24"/>
      <c r="L24"/>
      <c r="M24"/>
      <c r="N24"/>
      <c r="O24"/>
      <c r="P24"/>
      <c r="Q24"/>
      <c r="R24"/>
    </row>
    <row r="25" spans="2:18" ht="18" customHeight="1" x14ac:dyDescent="0.25">
      <c r="B25" s="327"/>
      <c r="C25" s="330"/>
      <c r="D25" s="183" t="s">
        <v>334</v>
      </c>
      <c r="E25" s="206">
        <f>COUNTIF(İSAHOCALI!$T$5:$T$200,"&lt;70")-COUNTIF(İSAHOCALI!$T$5:$T$200,"&lt;55")</f>
        <v>0</v>
      </c>
      <c r="F25" s="214">
        <f>E25/SUM(E23:E28)*100</f>
        <v>0</v>
      </c>
      <c r="G25"/>
      <c r="H25"/>
      <c r="I25"/>
      <c r="J25"/>
      <c r="K25"/>
      <c r="L25"/>
      <c r="M25"/>
      <c r="N25"/>
      <c r="O25"/>
      <c r="P25"/>
      <c r="Q25"/>
      <c r="R25"/>
    </row>
    <row r="26" spans="2:18" ht="18" customHeight="1" x14ac:dyDescent="0.25">
      <c r="B26" s="327"/>
      <c r="C26" s="330"/>
      <c r="D26" s="183" t="s">
        <v>335</v>
      </c>
      <c r="E26" s="206">
        <f>COUNTIF(İSAHOCALI!$T$5:$T$200,"&lt;85")-COUNTIF(İSAHOCALI!$T$5:$T$200,"&lt;70")</f>
        <v>2</v>
      </c>
      <c r="F26" s="214">
        <f>E26/SUM(E23:E28)*100</f>
        <v>22.222222222222221</v>
      </c>
      <c r="G26"/>
      <c r="H26"/>
      <c r="I26"/>
      <c r="J26"/>
      <c r="K26"/>
      <c r="L26"/>
      <c r="M26"/>
      <c r="N26"/>
      <c r="O26"/>
      <c r="P26"/>
      <c r="Q26"/>
      <c r="R26"/>
    </row>
    <row r="27" spans="2:18" ht="18" customHeight="1" x14ac:dyDescent="0.25">
      <c r="B27" s="327"/>
      <c r="C27" s="330"/>
      <c r="D27" s="183" t="s">
        <v>336</v>
      </c>
      <c r="E27" s="206">
        <f>COUNTIF(İSAHOCALI!$T$5:$T$200,"&lt;99")-COUNTIF(İSAHOCALI!$T$5:$T$200,"&lt;85")</f>
        <v>3</v>
      </c>
      <c r="F27" s="214">
        <f>E27/SUM(E23:E28)*100</f>
        <v>33.333333333333329</v>
      </c>
      <c r="G27"/>
      <c r="H27"/>
      <c r="I27"/>
      <c r="J27"/>
      <c r="K27"/>
      <c r="L27"/>
      <c r="M27"/>
      <c r="N27"/>
      <c r="O27"/>
      <c r="P27"/>
      <c r="Q27"/>
      <c r="R27"/>
    </row>
    <row r="28" spans="2:18" ht="18" customHeight="1" thickBot="1" x14ac:dyDescent="0.3">
      <c r="B28" s="328"/>
      <c r="C28" s="331"/>
      <c r="D28" s="184">
        <v>100</v>
      </c>
      <c r="E28" s="208">
        <f>COUNTIF(İSAHOCALI!$T$5:$T$200,"=100")</f>
        <v>0</v>
      </c>
      <c r="F28" s="215">
        <f>E28/SUM(E23:E28)*100</f>
        <v>0</v>
      </c>
      <c r="G28"/>
      <c r="H28"/>
      <c r="I28"/>
      <c r="J28"/>
      <c r="K28"/>
      <c r="L28"/>
      <c r="M28"/>
      <c r="N28"/>
      <c r="O28"/>
      <c r="P28"/>
      <c r="Q28"/>
      <c r="R28"/>
    </row>
    <row r="29" spans="2:18" ht="18" customHeight="1" x14ac:dyDescent="0.25">
      <c r="B29" s="326" t="str">
        <f>"İSAHOCALI SELAMOĞLU ORTAOKULU
"&amp;"ÖĞRENCİ SAYISI = "&amp;SUM(E29:E34)</f>
        <v>İSAHOCALI SELAMOĞLU ORTAOKULU
ÖĞRENCİ SAYISI = 8</v>
      </c>
      <c r="C29" s="329" t="s">
        <v>4</v>
      </c>
      <c r="D29" s="182" t="s">
        <v>332</v>
      </c>
      <c r="E29" s="204">
        <f>COUNTIF(İSAHOCALI!$W$5:$W$200,"&lt;45")</f>
        <v>6</v>
      </c>
      <c r="F29" s="213">
        <f>E29/SUM(E29:E34)*100</f>
        <v>75</v>
      </c>
      <c r="G29"/>
      <c r="H29"/>
      <c r="I29"/>
      <c r="J29"/>
      <c r="K29"/>
      <c r="L29"/>
      <c r="M29"/>
      <c r="N29"/>
      <c r="O29"/>
      <c r="P29"/>
      <c r="Q29"/>
      <c r="R29"/>
    </row>
    <row r="30" spans="2:18" ht="18" customHeight="1" x14ac:dyDescent="0.25">
      <c r="B30" s="327"/>
      <c r="C30" s="330"/>
      <c r="D30" s="183" t="s">
        <v>333</v>
      </c>
      <c r="E30" s="206">
        <f>COUNTIF(İSAHOCALI!$W$5:$W$200,"&lt;55")-COUNTIF(İSAHOCALI!$W$5:$W$200,"&lt;45")</f>
        <v>0</v>
      </c>
      <c r="F30" s="214">
        <f>E30/SUM(E29:E34)*100</f>
        <v>0</v>
      </c>
      <c r="G30"/>
      <c r="H30"/>
      <c r="I30"/>
      <c r="J30"/>
      <c r="K30"/>
      <c r="L30"/>
      <c r="M30"/>
      <c r="N30"/>
      <c r="O30"/>
      <c r="P30"/>
      <c r="Q30"/>
      <c r="R30"/>
    </row>
    <row r="31" spans="2:18" ht="18" customHeight="1" x14ac:dyDescent="0.25">
      <c r="B31" s="327"/>
      <c r="C31" s="330"/>
      <c r="D31" s="183" t="s">
        <v>334</v>
      </c>
      <c r="E31" s="206">
        <f>COUNTIF(İSAHOCALI!$W$5:$W$200,"&lt;70")-COUNTIF(İSAHOCALI!$W$5:$W$200,"&lt;55")</f>
        <v>2</v>
      </c>
      <c r="F31" s="214">
        <f>E31/SUM(E29:E34)*100</f>
        <v>25</v>
      </c>
      <c r="G31"/>
      <c r="H31"/>
      <c r="I31"/>
      <c r="J31"/>
      <c r="K31"/>
      <c r="L31"/>
      <c r="M31"/>
      <c r="N31"/>
      <c r="O31"/>
      <c r="P31"/>
      <c r="Q31"/>
      <c r="R31"/>
    </row>
    <row r="32" spans="2:18" ht="18" customHeight="1" x14ac:dyDescent="0.25">
      <c r="B32" s="327"/>
      <c r="C32" s="330"/>
      <c r="D32" s="183" t="s">
        <v>335</v>
      </c>
      <c r="E32" s="206">
        <f>COUNTIF(İSAHOCALI!$W$5:$W$200,"&lt;85")-COUNTIF(İSAHOCALI!$W$5:$W$200,"&lt;70")</f>
        <v>0</v>
      </c>
      <c r="F32" s="214">
        <f>E32/SUM(E29:E34)*100</f>
        <v>0</v>
      </c>
      <c r="G32"/>
      <c r="H32"/>
      <c r="I32"/>
      <c r="J32"/>
      <c r="K32"/>
      <c r="L32"/>
      <c r="M32"/>
      <c r="N32"/>
      <c r="O32"/>
      <c r="P32"/>
      <c r="Q32"/>
      <c r="R32"/>
    </row>
    <row r="33" spans="2:18" ht="18" customHeight="1" x14ac:dyDescent="0.25">
      <c r="B33" s="327"/>
      <c r="C33" s="330"/>
      <c r="D33" s="183" t="s">
        <v>336</v>
      </c>
      <c r="E33" s="206">
        <f>COUNTIF(İSAHOCALI!$W$5:$W$200,"&lt;99")-COUNTIF(İSAHOCALI!$W$5:$W$200,"&lt;85")</f>
        <v>0</v>
      </c>
      <c r="F33" s="214">
        <f>E33/SUM(E29:E34)*100</f>
        <v>0</v>
      </c>
      <c r="G33"/>
      <c r="H33"/>
      <c r="I33"/>
      <c r="J33"/>
      <c r="K33"/>
      <c r="L33"/>
      <c r="M33"/>
      <c r="N33"/>
      <c r="O33"/>
      <c r="P33"/>
      <c r="Q33"/>
      <c r="R33"/>
    </row>
    <row r="34" spans="2:18" ht="18" customHeight="1" thickBot="1" x14ac:dyDescent="0.3">
      <c r="B34" s="328"/>
      <c r="C34" s="331"/>
      <c r="D34" s="184">
        <v>100</v>
      </c>
      <c r="E34" s="208">
        <f>COUNTIF(İSAHOCALI!$W$5:$W$200,"=100")</f>
        <v>0</v>
      </c>
      <c r="F34" s="215">
        <f>E34/SUM(E29:E34)*100</f>
        <v>0</v>
      </c>
      <c r="G34"/>
      <c r="H34"/>
      <c r="I34"/>
      <c r="J34"/>
      <c r="K34"/>
      <c r="L34"/>
      <c r="M34"/>
      <c r="N34"/>
      <c r="O34"/>
      <c r="P34"/>
      <c r="Q34"/>
      <c r="R34"/>
    </row>
    <row r="35" spans="2:18" ht="18" customHeight="1" x14ac:dyDescent="0.25">
      <c r="B35" s="326" t="str">
        <f>"İSAHOCALI SELAMOĞLU ORTAOKULU
"&amp;"ÖĞRENCİ SAYISI = "&amp;SUM(E35:E40)</f>
        <v>İSAHOCALI SELAMOĞLU ORTAOKULU
ÖĞRENCİ SAYISI = 9</v>
      </c>
      <c r="C35" s="329" t="s">
        <v>23</v>
      </c>
      <c r="D35" s="182" t="s">
        <v>332</v>
      </c>
      <c r="E35" s="204">
        <f>COUNTIF(İSAHOCALI!$Z$5:$Z$200,"&lt;45")</f>
        <v>2</v>
      </c>
      <c r="F35" s="213">
        <f>E35/SUM(E35:E40)*100</f>
        <v>22.222222222222221</v>
      </c>
      <c r="G35"/>
      <c r="H35"/>
      <c r="I35"/>
      <c r="J35"/>
      <c r="K35"/>
      <c r="L35"/>
      <c r="M35"/>
      <c r="N35"/>
      <c r="O35"/>
      <c r="P35"/>
      <c r="Q35"/>
      <c r="R35"/>
    </row>
    <row r="36" spans="2:18" ht="18" customHeight="1" x14ac:dyDescent="0.25">
      <c r="B36" s="327"/>
      <c r="C36" s="330"/>
      <c r="D36" s="183" t="s">
        <v>333</v>
      </c>
      <c r="E36" s="206">
        <f>COUNTIF(İSAHOCALI!$Z$5:$Z$200,"&lt;55")-COUNTIF(İSAHOCALI!$Z$5:$Z$200,"&lt;45")</f>
        <v>0</v>
      </c>
      <c r="F36" s="214">
        <f>E36/SUM(E35:E40)*100</f>
        <v>0</v>
      </c>
      <c r="G36"/>
      <c r="H36"/>
      <c r="I36"/>
      <c r="J36"/>
      <c r="K36"/>
      <c r="L36"/>
      <c r="M36"/>
      <c r="N36"/>
      <c r="O36"/>
      <c r="P36"/>
      <c r="Q36"/>
      <c r="R36"/>
    </row>
    <row r="37" spans="2:18" ht="18" customHeight="1" x14ac:dyDescent="0.25">
      <c r="B37" s="327"/>
      <c r="C37" s="330"/>
      <c r="D37" s="183" t="s">
        <v>334</v>
      </c>
      <c r="E37" s="206">
        <f>COUNTIF(İSAHOCALI!$Z$5:$Z$200,"&lt;70")-COUNTIF(İSAHOCALI!$Z$5:$Z$200,"&lt;55")</f>
        <v>0</v>
      </c>
      <c r="F37" s="214">
        <f>E37/SUM(E35:E40)*100</f>
        <v>0</v>
      </c>
      <c r="G37"/>
      <c r="H37"/>
      <c r="I37"/>
      <c r="J37"/>
      <c r="K37"/>
      <c r="L37"/>
      <c r="M37"/>
      <c r="N37"/>
      <c r="O37"/>
      <c r="P37"/>
      <c r="Q37"/>
      <c r="R37"/>
    </row>
    <row r="38" spans="2:18" ht="18" customHeight="1" x14ac:dyDescent="0.25">
      <c r="B38" s="327"/>
      <c r="C38" s="330"/>
      <c r="D38" s="183" t="s">
        <v>335</v>
      </c>
      <c r="E38" s="206">
        <f>COUNTIF(İSAHOCALI!$Z$5:$Z$200,"&lt;85")-COUNTIF(İSAHOCALI!Z$5:$Z$200,"&lt;70")</f>
        <v>6</v>
      </c>
      <c r="F38" s="214">
        <f>E38/SUM(E35:E40)*100</f>
        <v>66.666666666666657</v>
      </c>
      <c r="G38"/>
      <c r="H38"/>
      <c r="I38"/>
      <c r="J38"/>
      <c r="K38"/>
      <c r="L38"/>
      <c r="M38"/>
      <c r="N38"/>
      <c r="O38"/>
      <c r="P38"/>
      <c r="Q38"/>
      <c r="R38"/>
    </row>
    <row r="39" spans="2:18" ht="18" customHeight="1" x14ac:dyDescent="0.25">
      <c r="B39" s="327"/>
      <c r="C39" s="330"/>
      <c r="D39" s="183" t="s">
        <v>336</v>
      </c>
      <c r="E39" s="206">
        <f>COUNTIF(İSAHOCALI!$Z$5:$Z$200,"&lt;99")-COUNTIF(İSAHOCALI!$Z$5:$Z$200,"&lt;85")</f>
        <v>1</v>
      </c>
      <c r="F39" s="214">
        <f>E39/SUM(E35:E40)*100</f>
        <v>11.111111111111111</v>
      </c>
      <c r="G39"/>
      <c r="H39"/>
      <c r="I39"/>
      <c r="J39"/>
      <c r="K39"/>
      <c r="L39"/>
      <c r="M39"/>
      <c r="N39"/>
      <c r="O39"/>
      <c r="P39"/>
      <c r="Q39"/>
      <c r="R39"/>
    </row>
    <row r="40" spans="2:18" ht="18" customHeight="1" thickBot="1" x14ac:dyDescent="0.3">
      <c r="B40" s="328"/>
      <c r="C40" s="331"/>
      <c r="D40" s="184">
        <v>100</v>
      </c>
      <c r="E40" s="208">
        <f>COUNTIF(İSAHOCALI!$Z$5:$Z$200,"=100")</f>
        <v>0</v>
      </c>
      <c r="F40" s="215">
        <f>E40/SUM(E35:E40)*100</f>
        <v>0</v>
      </c>
      <c r="G40"/>
      <c r="H40"/>
      <c r="I40"/>
      <c r="J40"/>
      <c r="K40"/>
      <c r="L40"/>
      <c r="M40"/>
      <c r="N40"/>
      <c r="O40"/>
      <c r="P40"/>
      <c r="Q40"/>
      <c r="R40"/>
    </row>
  </sheetData>
  <mergeCells count="17">
    <mergeCell ref="E2:F2"/>
    <mergeCell ref="E3:F3"/>
    <mergeCell ref="B5:B10"/>
    <mergeCell ref="C5:C10"/>
    <mergeCell ref="B35:B40"/>
    <mergeCell ref="C35:C40"/>
    <mergeCell ref="B17:B22"/>
    <mergeCell ref="C17:C22"/>
    <mergeCell ref="B23:B28"/>
    <mergeCell ref="C23:C28"/>
    <mergeCell ref="B29:B34"/>
    <mergeCell ref="C29:C34"/>
    <mergeCell ref="B11:B16"/>
    <mergeCell ref="C11:C16"/>
    <mergeCell ref="B2:B4"/>
    <mergeCell ref="C2:C4"/>
    <mergeCell ref="D2:D4"/>
  </mergeCells>
  <pageMargins left="0.7" right="0.7" top="0.75" bottom="0.75" header="0.3" footer="0.3"/>
  <pageSetup paperSize="9" scale="71" fitToWidth="0" orientation="landscape" r:id="rId1"/>
  <rowBreaks count="1" manualBreakCount="1">
    <brk id="1" max="20" man="1"/>
  </rowBreak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B1:R40"/>
  <sheetViews>
    <sheetView zoomScaleNormal="100" workbookViewId="0"/>
  </sheetViews>
  <sheetFormatPr defaultRowHeight="15" x14ac:dyDescent="0.25"/>
  <cols>
    <col min="1" max="1" width="9.85546875" customWidth="1"/>
    <col min="2" max="2" width="35.85546875" bestFit="1" customWidth="1"/>
    <col min="3" max="17" width="10" style="25" customWidth="1"/>
    <col min="18" max="18" width="10.42578125" style="25" customWidth="1"/>
    <col min="21" max="22" width="9.140625" customWidth="1"/>
    <col min="24" max="25" width="9.140625" customWidth="1"/>
    <col min="27" max="28" width="9.140625" customWidth="1"/>
    <col min="30" max="31" width="9.140625" customWidth="1"/>
    <col min="33" max="34" width="9.140625" customWidth="1"/>
  </cols>
  <sheetData>
    <row r="1" spans="2:18" ht="15.75" thickBot="1" x14ac:dyDescent="0.3"/>
    <row r="2" spans="2:18" ht="18" customHeight="1" x14ac:dyDescent="0.25">
      <c r="B2" s="332" t="s">
        <v>385</v>
      </c>
      <c r="C2" s="332" t="s">
        <v>872</v>
      </c>
      <c r="D2" s="335" t="s">
        <v>873</v>
      </c>
      <c r="E2" s="342" t="s">
        <v>361</v>
      </c>
      <c r="F2" s="343"/>
      <c r="G2"/>
      <c r="H2"/>
      <c r="I2"/>
      <c r="J2"/>
      <c r="K2"/>
      <c r="L2"/>
      <c r="M2"/>
      <c r="N2"/>
      <c r="O2"/>
      <c r="P2"/>
      <c r="Q2"/>
      <c r="R2"/>
    </row>
    <row r="3" spans="2:18" ht="18" customHeight="1" x14ac:dyDescent="0.25">
      <c r="B3" s="333"/>
      <c r="C3" s="333"/>
      <c r="D3" s="336"/>
      <c r="E3" s="340" t="s">
        <v>881</v>
      </c>
      <c r="F3" s="341"/>
      <c r="G3"/>
      <c r="H3"/>
      <c r="I3"/>
      <c r="J3"/>
      <c r="K3"/>
      <c r="L3"/>
      <c r="M3"/>
      <c r="N3"/>
      <c r="O3"/>
      <c r="P3"/>
      <c r="Q3"/>
      <c r="R3"/>
    </row>
    <row r="4" spans="2:18" ht="29.25" thickBot="1" x14ac:dyDescent="0.3">
      <c r="B4" s="334"/>
      <c r="C4" s="334"/>
      <c r="D4" s="337"/>
      <c r="E4" s="212" t="s">
        <v>871</v>
      </c>
      <c r="F4" s="211" t="s">
        <v>883</v>
      </c>
      <c r="G4"/>
      <c r="H4"/>
      <c r="I4"/>
      <c r="J4"/>
      <c r="K4"/>
      <c r="L4"/>
      <c r="M4"/>
      <c r="N4"/>
      <c r="O4"/>
      <c r="P4"/>
      <c r="Q4"/>
      <c r="R4"/>
    </row>
    <row r="5" spans="2:18" ht="18" customHeight="1" x14ac:dyDescent="0.25">
      <c r="B5" s="326" t="str">
        <f>"DEMİRLİ ORTAOKULU
"&amp;"ÖĞRENCİ SAYISI = "&amp;SUM(E5:E10)</f>
        <v>DEMİRLİ ORTAOKULU
ÖĞRENCİ SAYISI = 14</v>
      </c>
      <c r="C5" s="329" t="s">
        <v>2</v>
      </c>
      <c r="D5" s="182" t="s">
        <v>332</v>
      </c>
      <c r="E5" s="204">
        <f>COUNTIF(DEMİRLİ!$K$5:$K$200,"&lt;45")</f>
        <v>6</v>
      </c>
      <c r="F5" s="213">
        <f>E5/SUM(E5:E10)*100</f>
        <v>42.857142857142854</v>
      </c>
      <c r="G5"/>
      <c r="H5"/>
      <c r="I5"/>
      <c r="J5"/>
      <c r="K5"/>
      <c r="L5"/>
      <c r="M5"/>
      <c r="N5"/>
      <c r="O5"/>
      <c r="P5"/>
      <c r="Q5"/>
      <c r="R5"/>
    </row>
    <row r="6" spans="2:18" ht="18" customHeight="1" x14ac:dyDescent="0.25">
      <c r="B6" s="327"/>
      <c r="C6" s="330"/>
      <c r="D6" s="183" t="s">
        <v>333</v>
      </c>
      <c r="E6" s="206">
        <f>COUNTIF(DEMİRLİ!$K$5:$K$200,"&lt;55")-COUNTIF(DEMİRLİ!$K$5:$K$200,"&lt;45")</f>
        <v>1</v>
      </c>
      <c r="F6" s="214">
        <f>E6/SUM(E5:E10)*100</f>
        <v>7.1428571428571423</v>
      </c>
      <c r="G6"/>
      <c r="H6"/>
      <c r="I6"/>
      <c r="J6"/>
      <c r="K6"/>
      <c r="L6"/>
      <c r="M6"/>
      <c r="N6"/>
      <c r="O6"/>
      <c r="P6"/>
      <c r="Q6"/>
      <c r="R6"/>
    </row>
    <row r="7" spans="2:18" ht="18" customHeight="1" x14ac:dyDescent="0.25">
      <c r="B7" s="327"/>
      <c r="C7" s="330"/>
      <c r="D7" s="183" t="s">
        <v>334</v>
      </c>
      <c r="E7" s="206">
        <f>COUNTIF(DEMİRLİ!$K$5:$K$200,"&lt;70")-COUNTIF(DEMİRLİ!$K$5:$K$200,"&lt;55")</f>
        <v>1</v>
      </c>
      <c r="F7" s="214">
        <f>E7/SUM(E5:E10)*100</f>
        <v>7.1428571428571423</v>
      </c>
      <c r="G7"/>
      <c r="H7"/>
      <c r="I7"/>
      <c r="J7"/>
      <c r="K7"/>
      <c r="L7"/>
      <c r="M7"/>
      <c r="N7"/>
      <c r="O7"/>
      <c r="P7"/>
      <c r="Q7"/>
      <c r="R7"/>
    </row>
    <row r="8" spans="2:18" ht="18" customHeight="1" x14ac:dyDescent="0.25">
      <c r="B8" s="327"/>
      <c r="C8" s="330"/>
      <c r="D8" s="183" t="s">
        <v>335</v>
      </c>
      <c r="E8" s="206">
        <f>COUNTIF(DEMİRLİ!$K$5:$K$200,"&lt;85")-COUNTIF(DEMİRLİ!$K$5:$K$200,"&lt;70")</f>
        <v>4</v>
      </c>
      <c r="F8" s="214">
        <f>E8/SUM(E5:E10)*100</f>
        <v>28.571428571428569</v>
      </c>
      <c r="G8"/>
      <c r="H8"/>
      <c r="I8"/>
      <c r="J8"/>
      <c r="K8"/>
      <c r="L8"/>
      <c r="M8"/>
      <c r="N8"/>
      <c r="O8"/>
      <c r="P8"/>
      <c r="Q8"/>
      <c r="R8"/>
    </row>
    <row r="9" spans="2:18" ht="18" customHeight="1" x14ac:dyDescent="0.25">
      <c r="B9" s="327"/>
      <c r="C9" s="330"/>
      <c r="D9" s="183" t="s">
        <v>336</v>
      </c>
      <c r="E9" s="206">
        <f>COUNTIF(DEMİRLİ!$K$5:$K$200,"&lt;99")-COUNTIF(DEMİRLİ!$K$5:$K$200,"&lt;85")</f>
        <v>2</v>
      </c>
      <c r="F9" s="214">
        <f>E9/SUM(E5:E10)*100</f>
        <v>14.285714285714285</v>
      </c>
      <c r="G9"/>
      <c r="H9"/>
      <c r="I9"/>
      <c r="J9"/>
      <c r="K9"/>
      <c r="L9"/>
      <c r="M9"/>
      <c r="N9"/>
      <c r="O9"/>
      <c r="P9"/>
      <c r="Q9"/>
      <c r="R9"/>
    </row>
    <row r="10" spans="2:18" ht="18" customHeight="1" thickBot="1" x14ac:dyDescent="0.3">
      <c r="B10" s="328"/>
      <c r="C10" s="331"/>
      <c r="D10" s="184">
        <v>100</v>
      </c>
      <c r="E10" s="208">
        <f>COUNTIF(DEMİRLİ!$K$5:$K$200,"=100")</f>
        <v>0</v>
      </c>
      <c r="F10" s="215">
        <f>E10/SUM(E5:E10)*100</f>
        <v>0</v>
      </c>
      <c r="G10"/>
      <c r="H10"/>
      <c r="I10"/>
      <c r="J10"/>
      <c r="K10"/>
      <c r="L10"/>
      <c r="M10"/>
      <c r="N10"/>
      <c r="O10"/>
      <c r="P10"/>
      <c r="Q10"/>
      <c r="R10"/>
    </row>
    <row r="11" spans="2:18" ht="18" customHeight="1" x14ac:dyDescent="0.25">
      <c r="B11" s="326" t="str">
        <f>"DEMİRLİ ORTAOKULU
"&amp;"ÖĞRENCİ SAYISI = "&amp;SUM(E11:E16)</f>
        <v>DEMİRLİ ORTAOKULU
ÖĞRENCİ SAYISI = 14</v>
      </c>
      <c r="C11" s="329" t="s">
        <v>3</v>
      </c>
      <c r="D11" s="182" t="s">
        <v>332</v>
      </c>
      <c r="E11" s="204">
        <f>COUNTIF(DEMİRLİ!$N$5:$N$200,"&lt;45")</f>
        <v>7</v>
      </c>
      <c r="F11" s="213">
        <f>E11/SUM(E11:E16)*100</f>
        <v>50</v>
      </c>
      <c r="G11"/>
      <c r="H11"/>
      <c r="I11"/>
      <c r="J11"/>
      <c r="K11"/>
      <c r="L11"/>
      <c r="M11"/>
      <c r="N11"/>
      <c r="O11"/>
      <c r="P11"/>
      <c r="Q11"/>
      <c r="R11"/>
    </row>
    <row r="12" spans="2:18" ht="18" customHeight="1" x14ac:dyDescent="0.25">
      <c r="B12" s="327"/>
      <c r="C12" s="330"/>
      <c r="D12" s="183" t="s">
        <v>333</v>
      </c>
      <c r="E12" s="206">
        <f>COUNTIF(DEMİRLİ!$N$5:$N$200,"&lt;55")-COUNTIF(DEMİRLİ!$N$5:$N$200,"&lt;45")</f>
        <v>3</v>
      </c>
      <c r="F12" s="214">
        <f>E12/SUM(E11:E16)*100</f>
        <v>21.428571428571427</v>
      </c>
      <c r="G12"/>
      <c r="H12"/>
      <c r="I12"/>
      <c r="J12"/>
      <c r="K12"/>
      <c r="L12"/>
      <c r="M12"/>
      <c r="N12"/>
      <c r="O12"/>
      <c r="P12"/>
      <c r="Q12"/>
      <c r="R12"/>
    </row>
    <row r="13" spans="2:18" ht="18" customHeight="1" x14ac:dyDescent="0.25">
      <c r="B13" s="327"/>
      <c r="C13" s="330"/>
      <c r="D13" s="183" t="s">
        <v>334</v>
      </c>
      <c r="E13" s="206">
        <f>COUNTIF(DEMİRLİ!$N$5:$N$200,"&lt;70")-COUNTIF(DEMİRLİ!$N$5:$N$200,"&lt;55")</f>
        <v>1</v>
      </c>
      <c r="F13" s="214">
        <f>E13/SUM(E11:E16)*100</f>
        <v>7.1428571428571423</v>
      </c>
      <c r="G13"/>
      <c r="H13"/>
      <c r="I13"/>
      <c r="J13"/>
      <c r="K13"/>
      <c r="L13"/>
      <c r="M13"/>
      <c r="N13"/>
      <c r="O13"/>
      <c r="P13"/>
      <c r="Q13"/>
      <c r="R13"/>
    </row>
    <row r="14" spans="2:18" ht="18" customHeight="1" x14ac:dyDescent="0.25">
      <c r="B14" s="327"/>
      <c r="C14" s="330"/>
      <c r="D14" s="183" t="s">
        <v>335</v>
      </c>
      <c r="E14" s="206">
        <f>COUNTIF(DEMİRLİ!$N$5:$N$200,"&lt;85")-COUNTIF(DEMİRLİ!$N$5:$N$200,"&lt;70")</f>
        <v>1</v>
      </c>
      <c r="F14" s="214">
        <f>E14/SUM(E11:E16)*100</f>
        <v>7.1428571428571423</v>
      </c>
      <c r="G14"/>
      <c r="H14"/>
      <c r="I14"/>
      <c r="J14"/>
      <c r="K14"/>
      <c r="L14"/>
      <c r="M14"/>
      <c r="N14"/>
      <c r="O14"/>
      <c r="P14"/>
      <c r="Q14"/>
      <c r="R14"/>
    </row>
    <row r="15" spans="2:18" ht="18" customHeight="1" x14ac:dyDescent="0.25">
      <c r="B15" s="327"/>
      <c r="C15" s="330"/>
      <c r="D15" s="183" t="s">
        <v>336</v>
      </c>
      <c r="E15" s="206">
        <f>COUNTIF(DEMİRLİ!$N$5:$N$200,"&lt;99")-COUNTIF(DEMİRLİ!$N$5:$N$200,"&lt;85")</f>
        <v>2</v>
      </c>
      <c r="F15" s="214">
        <f>E15/SUM(E11:E16)*100</f>
        <v>14.285714285714285</v>
      </c>
      <c r="G15"/>
      <c r="H15"/>
      <c r="I15"/>
      <c r="J15"/>
      <c r="K15"/>
      <c r="L15"/>
      <c r="M15"/>
      <c r="N15"/>
      <c r="O15"/>
      <c r="P15"/>
      <c r="Q15"/>
      <c r="R15"/>
    </row>
    <row r="16" spans="2:18" ht="18" customHeight="1" thickBot="1" x14ac:dyDescent="0.3">
      <c r="B16" s="328"/>
      <c r="C16" s="331"/>
      <c r="D16" s="184">
        <v>100</v>
      </c>
      <c r="E16" s="208">
        <f>COUNTIF(DEMİRLİ!$N$5:$N$200,"=100")</f>
        <v>0</v>
      </c>
      <c r="F16" s="215">
        <f>E16/SUM(E11:E16)*100</f>
        <v>0</v>
      </c>
      <c r="G16"/>
      <c r="H16"/>
      <c r="I16"/>
      <c r="J16"/>
      <c r="K16"/>
      <c r="L16"/>
      <c r="M16"/>
      <c r="N16"/>
      <c r="O16"/>
      <c r="P16"/>
      <c r="Q16"/>
      <c r="R16"/>
    </row>
    <row r="17" spans="2:18" ht="18" customHeight="1" x14ac:dyDescent="0.25">
      <c r="B17" s="326" t="str">
        <f>"DEMİRLİ ORTAOKULU
"&amp;"ÖĞRENCİ SAYISI = "&amp;SUM(E17:E22)</f>
        <v>DEMİRLİ ORTAOKULU
ÖĞRENCİ SAYISI = 14</v>
      </c>
      <c r="C17" s="329" t="s">
        <v>10</v>
      </c>
      <c r="D17" s="182" t="s">
        <v>332</v>
      </c>
      <c r="E17" s="204">
        <f>COUNTIF(DEMİRLİ!$Q$5:$Q$200,"&lt;45")</f>
        <v>4</v>
      </c>
      <c r="F17" s="213">
        <f>E17/SUM(E17:E22)*100</f>
        <v>28.571428571428569</v>
      </c>
      <c r="G17"/>
      <c r="H17"/>
      <c r="I17"/>
      <c r="J17"/>
      <c r="K17"/>
      <c r="L17"/>
      <c r="M17"/>
      <c r="N17"/>
      <c r="O17"/>
      <c r="P17"/>
      <c r="Q17"/>
      <c r="R17"/>
    </row>
    <row r="18" spans="2:18" ht="18" customHeight="1" x14ac:dyDescent="0.25">
      <c r="B18" s="327"/>
      <c r="C18" s="330"/>
      <c r="D18" s="183" t="s">
        <v>333</v>
      </c>
      <c r="E18" s="206">
        <f>COUNTIF(DEMİRLİ!$Q$5:$Q$200,"&lt;55")-COUNTIF(DEMİRLİ!$Q$5:$Q$200,"&lt;45")</f>
        <v>1</v>
      </c>
      <c r="F18" s="214">
        <f>E18/SUM(E17:E22)*100</f>
        <v>7.1428571428571423</v>
      </c>
      <c r="G18"/>
      <c r="H18"/>
      <c r="I18"/>
      <c r="J18"/>
      <c r="K18"/>
      <c r="L18"/>
      <c r="M18"/>
      <c r="N18"/>
      <c r="O18"/>
      <c r="P18"/>
      <c r="Q18"/>
      <c r="R18"/>
    </row>
    <row r="19" spans="2:18" ht="18" customHeight="1" x14ac:dyDescent="0.25">
      <c r="B19" s="327"/>
      <c r="C19" s="330"/>
      <c r="D19" s="183" t="s">
        <v>334</v>
      </c>
      <c r="E19" s="206">
        <f>COUNTIF(DEMİRLİ!$Q$5:$Q$200,"&lt;70")-COUNTIF(DEMİRLİ!$Q$5:$Q$200,"&lt;55")</f>
        <v>4</v>
      </c>
      <c r="F19" s="214">
        <f>E19/SUM(E17:E22)*100</f>
        <v>28.571428571428569</v>
      </c>
      <c r="G19"/>
      <c r="H19"/>
      <c r="I19"/>
      <c r="J19"/>
      <c r="K19"/>
      <c r="L19"/>
      <c r="M19"/>
      <c r="N19"/>
      <c r="O19"/>
      <c r="P19"/>
      <c r="Q19"/>
      <c r="R19"/>
    </row>
    <row r="20" spans="2:18" ht="18" customHeight="1" x14ac:dyDescent="0.25">
      <c r="B20" s="327"/>
      <c r="C20" s="330"/>
      <c r="D20" s="183" t="s">
        <v>335</v>
      </c>
      <c r="E20" s="206">
        <f>COUNTIF(DEMİRLİ!$Q$5:$Q$200,"&lt;85")-COUNTIF(DEMİRLİ!$Q$5:$Q$200,"&lt;70")</f>
        <v>2</v>
      </c>
      <c r="F20" s="214">
        <f>E20/SUM(E17:E22)*100</f>
        <v>14.285714285714285</v>
      </c>
      <c r="G20"/>
      <c r="H20"/>
      <c r="I20"/>
      <c r="J20"/>
      <c r="K20"/>
      <c r="L20"/>
      <c r="M20"/>
      <c r="N20"/>
      <c r="O20"/>
      <c r="P20"/>
      <c r="Q20"/>
      <c r="R20"/>
    </row>
    <row r="21" spans="2:18" ht="18" customHeight="1" x14ac:dyDescent="0.25">
      <c r="B21" s="327"/>
      <c r="C21" s="330"/>
      <c r="D21" s="183" t="s">
        <v>336</v>
      </c>
      <c r="E21" s="206">
        <f>COUNTIF(DEMİRLİ!$Q$5:$Q$200,"&lt;99")-COUNTIF(DEMİRLİ!$Q$5:$Q$200,"&lt;85")</f>
        <v>3</v>
      </c>
      <c r="F21" s="214">
        <f>E21/SUM(E17:E22)*100</f>
        <v>21.428571428571427</v>
      </c>
      <c r="G21"/>
      <c r="H21"/>
      <c r="I21"/>
      <c r="J21"/>
      <c r="K21"/>
      <c r="L21"/>
      <c r="M21"/>
      <c r="N21"/>
      <c r="O21"/>
      <c r="P21"/>
      <c r="Q21"/>
      <c r="R21"/>
    </row>
    <row r="22" spans="2:18" ht="18" customHeight="1" thickBot="1" x14ac:dyDescent="0.3">
      <c r="B22" s="328"/>
      <c r="C22" s="331"/>
      <c r="D22" s="184">
        <v>100</v>
      </c>
      <c r="E22" s="208">
        <f>COUNTIF(DEMİRLİ!$Q$5:$Q$200,"=100")</f>
        <v>0</v>
      </c>
      <c r="F22" s="215">
        <f>E22/SUM(E17:E22)*100</f>
        <v>0</v>
      </c>
      <c r="G22"/>
      <c r="H22"/>
      <c r="I22"/>
      <c r="J22"/>
      <c r="K22"/>
      <c r="L22"/>
      <c r="M22"/>
      <c r="N22"/>
      <c r="O22"/>
      <c r="P22"/>
      <c r="Q22"/>
      <c r="R22"/>
    </row>
    <row r="23" spans="2:18" ht="18" customHeight="1" x14ac:dyDescent="0.25">
      <c r="B23" s="326" t="str">
        <f>"DEMİRLİ ORTAOKULU
"&amp;"ÖĞRENCİ SAYISI = "&amp;SUM(E23:E28)</f>
        <v>DEMİRLİ ORTAOKULU
ÖĞRENCİ SAYISI = 14</v>
      </c>
      <c r="C23" s="329" t="s">
        <v>338</v>
      </c>
      <c r="D23" s="182" t="s">
        <v>332</v>
      </c>
      <c r="E23" s="204">
        <f>COUNTIF(DEMİRLİ!$T$5:$T$200,"&lt;45")</f>
        <v>5</v>
      </c>
      <c r="F23" s="213">
        <f>E23/SUM(E23:E28)*100</f>
        <v>35.714285714285715</v>
      </c>
      <c r="G23"/>
      <c r="H23"/>
      <c r="I23"/>
      <c r="J23"/>
      <c r="K23"/>
      <c r="L23"/>
      <c r="M23"/>
      <c r="N23"/>
      <c r="O23"/>
      <c r="P23"/>
      <c r="Q23"/>
      <c r="R23"/>
    </row>
    <row r="24" spans="2:18" ht="18" customHeight="1" x14ac:dyDescent="0.25">
      <c r="B24" s="327"/>
      <c r="C24" s="330"/>
      <c r="D24" s="183" t="s">
        <v>333</v>
      </c>
      <c r="E24" s="206">
        <f>COUNTIF(DEMİRLİ!$T$5:$T$200,"&lt;55")-COUNTIF(DEMİRLİ!$T$5:$T$200,"&lt;45")</f>
        <v>0</v>
      </c>
      <c r="F24" s="214">
        <f>E24/SUM(E23:E28)*100</f>
        <v>0</v>
      </c>
      <c r="G24"/>
      <c r="H24"/>
      <c r="I24"/>
      <c r="J24"/>
      <c r="K24"/>
      <c r="L24"/>
      <c r="M24"/>
      <c r="N24"/>
      <c r="O24"/>
      <c r="P24"/>
      <c r="Q24"/>
      <c r="R24"/>
    </row>
    <row r="25" spans="2:18" ht="18" customHeight="1" x14ac:dyDescent="0.25">
      <c r="B25" s="327"/>
      <c r="C25" s="330"/>
      <c r="D25" s="183" t="s">
        <v>334</v>
      </c>
      <c r="E25" s="206">
        <f>COUNTIF(DEMİRLİ!$T$5:$T$200,"&lt;70")-COUNTIF(DEMİRLİ!$T$5:$T$200,"&lt;55")</f>
        <v>2</v>
      </c>
      <c r="F25" s="214">
        <f>E25/SUM(E23:E28)*100</f>
        <v>14.285714285714285</v>
      </c>
      <c r="G25"/>
      <c r="H25"/>
      <c r="I25"/>
      <c r="J25"/>
      <c r="K25"/>
      <c r="L25"/>
      <c r="M25"/>
      <c r="N25"/>
      <c r="O25"/>
      <c r="P25"/>
      <c r="Q25"/>
      <c r="R25"/>
    </row>
    <row r="26" spans="2:18" ht="18" customHeight="1" x14ac:dyDescent="0.25">
      <c r="B26" s="327"/>
      <c r="C26" s="330"/>
      <c r="D26" s="183" t="s">
        <v>335</v>
      </c>
      <c r="E26" s="206">
        <f>COUNTIF(DEMİRLİ!$T$5:$T$200,"&lt;85")-COUNTIF(DEMİRLİ!$T$5:$T$200,"&lt;70")</f>
        <v>0</v>
      </c>
      <c r="F26" s="214">
        <f>E26/SUM(E23:E28)*100</f>
        <v>0</v>
      </c>
      <c r="G26"/>
      <c r="H26"/>
      <c r="I26"/>
      <c r="J26"/>
      <c r="K26"/>
      <c r="L26"/>
      <c r="M26"/>
      <c r="N26"/>
      <c r="O26"/>
      <c r="P26"/>
      <c r="Q26"/>
      <c r="R26"/>
    </row>
    <row r="27" spans="2:18" ht="18" customHeight="1" x14ac:dyDescent="0.25">
      <c r="B27" s="327"/>
      <c r="C27" s="330"/>
      <c r="D27" s="183" t="s">
        <v>336</v>
      </c>
      <c r="E27" s="206">
        <f>COUNTIF(DEMİRLİ!$T$5:$T$200,"&lt;99")-COUNTIF(DEMİRLİ!$T$5:$T$200,"&lt;85")</f>
        <v>7</v>
      </c>
      <c r="F27" s="214">
        <f>E27/SUM(E23:E28)*100</f>
        <v>50</v>
      </c>
      <c r="G27"/>
      <c r="H27"/>
      <c r="I27"/>
      <c r="J27"/>
      <c r="K27"/>
      <c r="L27"/>
      <c r="M27"/>
      <c r="N27"/>
      <c r="O27"/>
      <c r="P27"/>
      <c r="Q27"/>
      <c r="R27"/>
    </row>
    <row r="28" spans="2:18" ht="18" customHeight="1" thickBot="1" x14ac:dyDescent="0.3">
      <c r="B28" s="328"/>
      <c r="C28" s="331"/>
      <c r="D28" s="184">
        <v>100</v>
      </c>
      <c r="E28" s="208">
        <f>COUNTIF(DEMİRLİ!$T$5:$T$200,"=100")</f>
        <v>0</v>
      </c>
      <c r="F28" s="215">
        <f>E28/SUM(E23:E28)*100</f>
        <v>0</v>
      </c>
      <c r="G28"/>
      <c r="H28"/>
      <c r="I28"/>
      <c r="J28"/>
      <c r="K28"/>
      <c r="L28"/>
      <c r="M28"/>
      <c r="N28"/>
      <c r="O28"/>
      <c r="P28"/>
      <c r="Q28"/>
      <c r="R28"/>
    </row>
    <row r="29" spans="2:18" ht="18" customHeight="1" x14ac:dyDescent="0.25">
      <c r="B29" s="326" t="str">
        <f>"DEMİRLİ ORTAOKULU
"&amp;"ÖĞRENCİ SAYISI = "&amp;SUM(E29:E34)</f>
        <v>DEMİRLİ ORTAOKULU
ÖĞRENCİ SAYISI = 13</v>
      </c>
      <c r="C29" s="329" t="s">
        <v>4</v>
      </c>
      <c r="D29" s="182" t="s">
        <v>332</v>
      </c>
      <c r="E29" s="204">
        <f>COUNTIF(DEMİRLİ!$W$5:$W$200,"&lt;45")</f>
        <v>3</v>
      </c>
      <c r="F29" s="213">
        <f>E29/SUM(E29:E34)*100</f>
        <v>23.076923076923077</v>
      </c>
      <c r="G29"/>
      <c r="H29"/>
      <c r="I29"/>
      <c r="J29"/>
      <c r="K29"/>
      <c r="L29"/>
      <c r="M29"/>
      <c r="N29"/>
      <c r="O29"/>
      <c r="P29"/>
      <c r="Q29"/>
      <c r="R29"/>
    </row>
    <row r="30" spans="2:18" ht="18" customHeight="1" x14ac:dyDescent="0.25">
      <c r="B30" s="327"/>
      <c r="C30" s="330"/>
      <c r="D30" s="183" t="s">
        <v>333</v>
      </c>
      <c r="E30" s="206">
        <f>COUNTIF(DEMİRLİ!$W$5:$W$200,"&lt;55")-COUNTIF(DEMİRLİ!$W$5:$W$200,"&lt;45")</f>
        <v>0</v>
      </c>
      <c r="F30" s="214">
        <f>E30/SUM(E29:E34)*100</f>
        <v>0</v>
      </c>
      <c r="G30"/>
      <c r="H30"/>
      <c r="I30"/>
      <c r="J30"/>
      <c r="K30"/>
      <c r="L30"/>
      <c r="M30"/>
      <c r="N30"/>
      <c r="O30"/>
      <c r="P30"/>
      <c r="Q30"/>
      <c r="R30"/>
    </row>
    <row r="31" spans="2:18" ht="18" customHeight="1" x14ac:dyDescent="0.25">
      <c r="B31" s="327"/>
      <c r="C31" s="330"/>
      <c r="D31" s="183" t="s">
        <v>334</v>
      </c>
      <c r="E31" s="206">
        <f>COUNTIF(DEMİRLİ!$W$5:$W$200,"&lt;70")-COUNTIF(DEMİRLİ!$W$5:$W$200,"&lt;55")</f>
        <v>5</v>
      </c>
      <c r="F31" s="214">
        <f>E31/SUM(E29:E34)*100</f>
        <v>38.461538461538467</v>
      </c>
      <c r="G31"/>
      <c r="H31"/>
      <c r="I31"/>
      <c r="J31"/>
      <c r="K31"/>
      <c r="L31"/>
      <c r="M31"/>
      <c r="N31"/>
      <c r="O31"/>
      <c r="P31"/>
      <c r="Q31"/>
      <c r="R31"/>
    </row>
    <row r="32" spans="2:18" ht="18" customHeight="1" x14ac:dyDescent="0.25">
      <c r="B32" s="327"/>
      <c r="C32" s="330"/>
      <c r="D32" s="183" t="s">
        <v>335</v>
      </c>
      <c r="E32" s="206">
        <f>COUNTIF(DEMİRLİ!$W$5:$W$200,"&lt;85")-COUNTIF(DEMİRLİ!$W$5:$W$200,"&lt;70")</f>
        <v>2</v>
      </c>
      <c r="F32" s="214">
        <f>E32/SUM(E29:E34)*100</f>
        <v>15.384615384615385</v>
      </c>
      <c r="G32"/>
      <c r="H32"/>
      <c r="I32"/>
      <c r="J32"/>
      <c r="K32"/>
      <c r="L32"/>
      <c r="M32"/>
      <c r="N32"/>
      <c r="O32"/>
      <c r="P32"/>
      <c r="Q32"/>
      <c r="R32"/>
    </row>
    <row r="33" spans="2:18" ht="18" customHeight="1" x14ac:dyDescent="0.25">
      <c r="B33" s="327"/>
      <c r="C33" s="330"/>
      <c r="D33" s="183" t="s">
        <v>336</v>
      </c>
      <c r="E33" s="206">
        <f>COUNTIF(DEMİRLİ!$W$5:$W$200,"&lt;99")-COUNTIF(DEMİRLİ!$W$5:$W$200,"&lt;85")</f>
        <v>3</v>
      </c>
      <c r="F33" s="214">
        <f>E33/SUM(E29:E34)*100</f>
        <v>23.076923076923077</v>
      </c>
      <c r="G33"/>
      <c r="H33"/>
      <c r="I33"/>
      <c r="J33"/>
      <c r="K33"/>
      <c r="L33"/>
      <c r="M33"/>
      <c r="N33"/>
      <c r="O33"/>
      <c r="P33"/>
      <c r="Q33"/>
      <c r="R33"/>
    </row>
    <row r="34" spans="2:18" ht="18" customHeight="1" thickBot="1" x14ac:dyDescent="0.3">
      <c r="B34" s="328"/>
      <c r="C34" s="331"/>
      <c r="D34" s="184">
        <v>100</v>
      </c>
      <c r="E34" s="208">
        <f>COUNTIF(DEMİRLİ!$W$5:$W$200,"=100")</f>
        <v>0</v>
      </c>
      <c r="F34" s="215">
        <f>E34/SUM(E29:E34)*100</f>
        <v>0</v>
      </c>
      <c r="G34"/>
      <c r="H34"/>
      <c r="I34"/>
      <c r="J34"/>
      <c r="K34"/>
      <c r="L34"/>
      <c r="M34"/>
      <c r="N34"/>
      <c r="O34"/>
      <c r="P34"/>
      <c r="Q34"/>
      <c r="R34"/>
    </row>
    <row r="35" spans="2:18" ht="18" customHeight="1" x14ac:dyDescent="0.25">
      <c r="B35" s="326" t="str">
        <f>"DEMİRLİ ORTAOKULU
"&amp;"ÖĞRENCİ SAYISI = "&amp;SUM(E35:E40)</f>
        <v>DEMİRLİ ORTAOKULU
ÖĞRENCİ SAYISI = 14</v>
      </c>
      <c r="C35" s="329" t="s">
        <v>23</v>
      </c>
      <c r="D35" s="182" t="s">
        <v>332</v>
      </c>
      <c r="E35" s="204">
        <f>COUNTIF(DEMİRLİ!$Z$5:$Z$200,"&lt;45")</f>
        <v>2</v>
      </c>
      <c r="F35" s="213">
        <f>E35/SUM(E35:E40)*100</f>
        <v>14.285714285714285</v>
      </c>
      <c r="G35"/>
      <c r="H35"/>
      <c r="I35"/>
      <c r="J35"/>
      <c r="K35"/>
      <c r="L35"/>
      <c r="M35"/>
      <c r="N35"/>
      <c r="O35"/>
      <c r="P35"/>
      <c r="Q35"/>
      <c r="R35"/>
    </row>
    <row r="36" spans="2:18" ht="18" customHeight="1" x14ac:dyDescent="0.25">
      <c r="B36" s="327"/>
      <c r="C36" s="330"/>
      <c r="D36" s="183" t="s">
        <v>333</v>
      </c>
      <c r="E36" s="206">
        <f>COUNTIF(DEMİRLİ!$Z$5:$Z$200,"&lt;55")-COUNTIF(DEMİRLİ!$Z$5:$Z$200,"&lt;45")</f>
        <v>1</v>
      </c>
      <c r="F36" s="214">
        <f>E36/SUM(E35:E40)*100</f>
        <v>7.1428571428571423</v>
      </c>
      <c r="G36"/>
      <c r="H36"/>
      <c r="I36"/>
      <c r="J36"/>
      <c r="K36"/>
      <c r="L36"/>
      <c r="M36"/>
      <c r="N36"/>
      <c r="O36"/>
      <c r="P36"/>
      <c r="Q36"/>
      <c r="R36"/>
    </row>
    <row r="37" spans="2:18" ht="18" customHeight="1" x14ac:dyDescent="0.25">
      <c r="B37" s="327"/>
      <c r="C37" s="330"/>
      <c r="D37" s="183" t="s">
        <v>334</v>
      </c>
      <c r="E37" s="206">
        <f>COUNTIF(DEMİRLİ!$Z$5:$Z$200,"&lt;70")-COUNTIF(DEMİRLİ!$Z$5:$Z$200,"&lt;55")</f>
        <v>1</v>
      </c>
      <c r="F37" s="214">
        <f>E37/SUM(E35:E40)*100</f>
        <v>7.1428571428571423</v>
      </c>
      <c r="G37"/>
      <c r="H37"/>
      <c r="I37"/>
      <c r="J37"/>
      <c r="K37"/>
      <c r="L37"/>
      <c r="M37"/>
      <c r="N37"/>
      <c r="O37"/>
      <c r="P37"/>
      <c r="Q37"/>
      <c r="R37"/>
    </row>
    <row r="38" spans="2:18" ht="18" customHeight="1" x14ac:dyDescent="0.25">
      <c r="B38" s="327"/>
      <c r="C38" s="330"/>
      <c r="D38" s="183" t="s">
        <v>335</v>
      </c>
      <c r="E38" s="206">
        <f>COUNTIF(DEMİRLİ!$Z$5:$Z$200,"&lt;85")-COUNTIF(DEMİRLİ!Z$5:$Z$200,"&lt;70")</f>
        <v>2</v>
      </c>
      <c r="F38" s="214">
        <f>E38/SUM(E35:E40)*100</f>
        <v>14.285714285714285</v>
      </c>
      <c r="G38"/>
      <c r="H38"/>
      <c r="I38"/>
      <c r="J38"/>
      <c r="K38"/>
      <c r="L38"/>
      <c r="M38"/>
      <c r="N38"/>
      <c r="O38"/>
      <c r="P38"/>
      <c r="Q38"/>
      <c r="R38"/>
    </row>
    <row r="39" spans="2:18" ht="18" customHeight="1" x14ac:dyDescent="0.25">
      <c r="B39" s="327"/>
      <c r="C39" s="330"/>
      <c r="D39" s="183" t="s">
        <v>336</v>
      </c>
      <c r="E39" s="206">
        <f>COUNTIF(DEMİRLİ!$Z$5:$Z$200,"&lt;99")-COUNTIF(DEMİRLİ!$Z$5:$Z$200,"&lt;85")</f>
        <v>5</v>
      </c>
      <c r="F39" s="214">
        <f>E39/SUM(E35:E40)*100</f>
        <v>35.714285714285715</v>
      </c>
      <c r="G39"/>
      <c r="H39"/>
      <c r="I39"/>
      <c r="J39"/>
      <c r="K39"/>
      <c r="L39"/>
      <c r="M39"/>
      <c r="N39"/>
      <c r="O39"/>
      <c r="P39"/>
      <c r="Q39"/>
      <c r="R39"/>
    </row>
    <row r="40" spans="2:18" ht="18" customHeight="1" thickBot="1" x14ac:dyDescent="0.3">
      <c r="B40" s="328"/>
      <c r="C40" s="331"/>
      <c r="D40" s="184">
        <v>100</v>
      </c>
      <c r="E40" s="208">
        <f>COUNTIF(DEMİRLİ!$Z$5:$Z$200,"=100")</f>
        <v>3</v>
      </c>
      <c r="F40" s="215">
        <f>E40/SUM(E35:E40)*100</f>
        <v>21.428571428571427</v>
      </c>
      <c r="G40"/>
      <c r="H40"/>
      <c r="I40"/>
      <c r="J40"/>
      <c r="K40"/>
      <c r="L40"/>
      <c r="M40"/>
      <c r="N40"/>
      <c r="O40"/>
      <c r="P40"/>
      <c r="Q40"/>
      <c r="R40"/>
    </row>
  </sheetData>
  <mergeCells count="17">
    <mergeCell ref="B23:B28"/>
    <mergeCell ref="C23:C28"/>
    <mergeCell ref="B29:B34"/>
    <mergeCell ref="C29:C34"/>
    <mergeCell ref="B35:B40"/>
    <mergeCell ref="C35:C40"/>
    <mergeCell ref="B5:B10"/>
    <mergeCell ref="C5:C10"/>
    <mergeCell ref="B11:B16"/>
    <mergeCell ref="C11:C16"/>
    <mergeCell ref="B17:B22"/>
    <mergeCell ref="C17:C22"/>
    <mergeCell ref="B2:B4"/>
    <mergeCell ref="C2:C4"/>
    <mergeCell ref="D2:D4"/>
    <mergeCell ref="E2:F2"/>
    <mergeCell ref="E3:F3"/>
  </mergeCells>
  <pageMargins left="0.7" right="0.7" top="0.75" bottom="0.75" header="0.3" footer="0.3"/>
  <pageSetup paperSize="9" scale="71" fitToWidth="0" orientation="landscape" r:id="rId1"/>
  <rowBreaks count="1" manualBreakCount="1">
    <brk id="1" max="20" man="1"/>
  </rowBreak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B1:R40"/>
  <sheetViews>
    <sheetView zoomScaleNormal="100" workbookViewId="0"/>
  </sheetViews>
  <sheetFormatPr defaultRowHeight="15" x14ac:dyDescent="0.25"/>
  <cols>
    <col min="1" max="1" width="9.85546875" customWidth="1"/>
    <col min="2" max="2" width="35.85546875" bestFit="1" customWidth="1"/>
    <col min="3" max="17" width="10" style="25" customWidth="1"/>
    <col min="18" max="18" width="10.42578125" style="25" customWidth="1"/>
    <col min="21" max="22" width="9.140625" customWidth="1"/>
    <col min="24" max="25" width="9.140625" customWidth="1"/>
    <col min="27" max="28" width="9.140625" customWidth="1"/>
    <col min="30" max="31" width="9.140625" customWidth="1"/>
    <col min="33" max="34" width="9.140625" customWidth="1"/>
  </cols>
  <sheetData>
    <row r="1" spans="2:18" ht="15.75" thickBot="1" x14ac:dyDescent="0.3"/>
    <row r="2" spans="2:18" ht="18" customHeight="1" x14ac:dyDescent="0.25">
      <c r="B2" s="332" t="s">
        <v>385</v>
      </c>
      <c r="C2" s="332" t="s">
        <v>872</v>
      </c>
      <c r="D2" s="335" t="s">
        <v>873</v>
      </c>
      <c r="E2" s="342" t="s">
        <v>361</v>
      </c>
      <c r="F2" s="343"/>
      <c r="G2"/>
      <c r="H2"/>
      <c r="I2"/>
      <c r="J2"/>
      <c r="K2"/>
      <c r="L2"/>
      <c r="M2"/>
      <c r="N2"/>
      <c r="O2"/>
      <c r="P2"/>
      <c r="Q2"/>
      <c r="R2"/>
    </row>
    <row r="3" spans="2:18" ht="18" customHeight="1" x14ac:dyDescent="0.25">
      <c r="B3" s="333"/>
      <c r="C3" s="333"/>
      <c r="D3" s="336"/>
      <c r="E3" s="340" t="s">
        <v>881</v>
      </c>
      <c r="F3" s="341"/>
      <c r="G3"/>
      <c r="H3"/>
      <c r="I3"/>
      <c r="J3"/>
      <c r="K3"/>
      <c r="L3"/>
      <c r="M3"/>
      <c r="N3"/>
      <c r="O3"/>
      <c r="P3"/>
      <c r="Q3"/>
      <c r="R3"/>
    </row>
    <row r="4" spans="2:18" ht="29.25" thickBot="1" x14ac:dyDescent="0.3">
      <c r="B4" s="334"/>
      <c r="C4" s="334"/>
      <c r="D4" s="337"/>
      <c r="E4" s="212" t="s">
        <v>871</v>
      </c>
      <c r="F4" s="211" t="s">
        <v>883</v>
      </c>
      <c r="G4"/>
      <c r="H4"/>
      <c r="I4"/>
      <c r="J4"/>
      <c r="K4"/>
      <c r="L4"/>
      <c r="M4"/>
      <c r="N4"/>
      <c r="O4"/>
      <c r="P4"/>
      <c r="Q4"/>
      <c r="R4"/>
    </row>
    <row r="5" spans="2:18" ht="18" customHeight="1" x14ac:dyDescent="0.25">
      <c r="B5" s="326" t="str">
        <f>"ÇAĞIRKAN HMY ORTAOKULU
"&amp;"ÖĞRENCİ SAYISI = "&amp;SUM(E5:E10)</f>
        <v>ÇAĞIRKAN HMY ORTAOKULU
ÖĞRENCİ SAYISI = 10</v>
      </c>
      <c r="C5" s="329" t="s">
        <v>2</v>
      </c>
      <c r="D5" s="182" t="s">
        <v>332</v>
      </c>
      <c r="E5" s="204">
        <f>COUNTIF(ÇAĞIRKAN!$K$5:$K$200,"&lt;45")</f>
        <v>2</v>
      </c>
      <c r="F5" s="213">
        <f>E5/SUM(E5:E10)*100</f>
        <v>20</v>
      </c>
      <c r="G5"/>
      <c r="H5"/>
      <c r="I5"/>
      <c r="J5"/>
      <c r="K5"/>
      <c r="L5"/>
      <c r="M5"/>
      <c r="N5"/>
      <c r="O5"/>
      <c r="P5"/>
      <c r="Q5"/>
      <c r="R5"/>
    </row>
    <row r="6" spans="2:18" ht="18" customHeight="1" x14ac:dyDescent="0.25">
      <c r="B6" s="327"/>
      <c r="C6" s="330"/>
      <c r="D6" s="183" t="s">
        <v>333</v>
      </c>
      <c r="E6" s="206">
        <f>COUNTIF(ÇAĞIRKAN!$K$5:$K$200,"&lt;55")-COUNTIF(ÇAĞIRKAN!$K$5:$K$200,"&lt;45")</f>
        <v>2</v>
      </c>
      <c r="F6" s="214">
        <f>E6/SUM(E5:E10)*100</f>
        <v>20</v>
      </c>
      <c r="G6"/>
      <c r="H6"/>
      <c r="I6"/>
      <c r="J6"/>
      <c r="K6"/>
      <c r="L6"/>
      <c r="M6"/>
      <c r="N6"/>
      <c r="O6"/>
      <c r="P6"/>
      <c r="Q6"/>
      <c r="R6"/>
    </row>
    <row r="7" spans="2:18" ht="18" customHeight="1" x14ac:dyDescent="0.25">
      <c r="B7" s="327"/>
      <c r="C7" s="330"/>
      <c r="D7" s="183" t="s">
        <v>334</v>
      </c>
      <c r="E7" s="206">
        <f>COUNTIF(ÇAĞIRKAN!$K$5:$K$200,"&lt;70")-COUNTIF(ÇAĞIRKAN!$K$5:$K$200,"&lt;55")</f>
        <v>2</v>
      </c>
      <c r="F7" s="214">
        <f>E7/SUM(E5:E10)*100</f>
        <v>20</v>
      </c>
      <c r="G7"/>
      <c r="H7"/>
      <c r="I7"/>
      <c r="J7"/>
      <c r="K7"/>
      <c r="L7"/>
      <c r="M7"/>
      <c r="N7"/>
      <c r="O7"/>
      <c r="P7"/>
      <c r="Q7"/>
      <c r="R7"/>
    </row>
    <row r="8" spans="2:18" ht="18" customHeight="1" x14ac:dyDescent="0.25">
      <c r="B8" s="327"/>
      <c r="C8" s="330"/>
      <c r="D8" s="183" t="s">
        <v>335</v>
      </c>
      <c r="E8" s="206">
        <f>COUNTIF(ÇAĞIRKAN!$K$5:$K$200,"&lt;85")-COUNTIF(ÇAĞIRKAN!$K$5:$K$200,"&lt;70")</f>
        <v>2</v>
      </c>
      <c r="F8" s="214">
        <f>E8/SUM(E5:E10)*100</f>
        <v>20</v>
      </c>
      <c r="G8"/>
      <c r="H8"/>
      <c r="I8"/>
      <c r="J8"/>
      <c r="K8"/>
      <c r="L8"/>
      <c r="M8"/>
      <c r="N8"/>
      <c r="O8"/>
      <c r="P8"/>
      <c r="Q8"/>
      <c r="R8"/>
    </row>
    <row r="9" spans="2:18" ht="18" customHeight="1" x14ac:dyDescent="0.25">
      <c r="B9" s="327"/>
      <c r="C9" s="330"/>
      <c r="D9" s="183" t="s">
        <v>336</v>
      </c>
      <c r="E9" s="206">
        <f>COUNTIF(ÇAĞIRKAN!$K$5:$K$200,"&lt;99")-COUNTIF(ÇAĞIRKAN!$K$5:$K$200,"&lt;85")</f>
        <v>2</v>
      </c>
      <c r="F9" s="214">
        <f>E9/SUM(E5:E10)*100</f>
        <v>20</v>
      </c>
      <c r="G9"/>
      <c r="H9"/>
      <c r="I9"/>
      <c r="J9"/>
      <c r="K9"/>
      <c r="L9"/>
      <c r="M9"/>
      <c r="N9"/>
      <c r="O9"/>
      <c r="P9"/>
      <c r="Q9"/>
      <c r="R9"/>
    </row>
    <row r="10" spans="2:18" ht="18" customHeight="1" thickBot="1" x14ac:dyDescent="0.3">
      <c r="B10" s="328"/>
      <c r="C10" s="331"/>
      <c r="D10" s="184">
        <v>100</v>
      </c>
      <c r="E10" s="208">
        <f>COUNTIF(ÇAĞIRKAN!$K$5:$K$200,"=100")</f>
        <v>0</v>
      </c>
      <c r="F10" s="215">
        <f>E10/SUM(E5:E10)*100</f>
        <v>0</v>
      </c>
      <c r="G10"/>
      <c r="H10"/>
      <c r="I10"/>
      <c r="J10"/>
      <c r="K10"/>
      <c r="L10"/>
      <c r="M10"/>
      <c r="N10"/>
      <c r="O10"/>
      <c r="P10"/>
      <c r="Q10"/>
      <c r="R10"/>
    </row>
    <row r="11" spans="2:18" ht="18" customHeight="1" x14ac:dyDescent="0.25">
      <c r="B11" s="326" t="str">
        <f>"ÇAĞIRKAN HMY ORTAOKULU
"&amp;"ÖĞRENCİ SAYISI = "&amp;SUM(E11:E16)</f>
        <v>ÇAĞIRKAN HMY ORTAOKULU
ÖĞRENCİ SAYISI = 10</v>
      </c>
      <c r="C11" s="329" t="s">
        <v>3</v>
      </c>
      <c r="D11" s="182" t="s">
        <v>332</v>
      </c>
      <c r="E11" s="204">
        <f>COUNTIF(ÇAĞIRKAN!$N$5:$N$200,"&lt;45")</f>
        <v>6</v>
      </c>
      <c r="F11" s="213">
        <f>E11/SUM(E11:E16)*100</f>
        <v>60</v>
      </c>
      <c r="G11"/>
      <c r="H11"/>
      <c r="I11"/>
      <c r="J11"/>
      <c r="K11"/>
      <c r="L11"/>
      <c r="M11"/>
      <c r="N11"/>
      <c r="O11"/>
      <c r="P11"/>
      <c r="Q11"/>
      <c r="R11"/>
    </row>
    <row r="12" spans="2:18" ht="18" customHeight="1" x14ac:dyDescent="0.25">
      <c r="B12" s="327"/>
      <c r="C12" s="330"/>
      <c r="D12" s="183" t="s">
        <v>333</v>
      </c>
      <c r="E12" s="206">
        <f>COUNTIF(ÇAĞIRKAN!$N$5:$N$200,"&lt;55")-COUNTIF(ÇAĞIRKAN!$N$5:$N$200,"&lt;45")</f>
        <v>0</v>
      </c>
      <c r="F12" s="214">
        <f>E12/SUM(E11:E16)*100</f>
        <v>0</v>
      </c>
      <c r="G12"/>
      <c r="H12"/>
      <c r="I12"/>
      <c r="J12"/>
      <c r="K12"/>
      <c r="L12"/>
      <c r="M12"/>
      <c r="N12"/>
      <c r="O12"/>
      <c r="P12"/>
      <c r="Q12"/>
      <c r="R12"/>
    </row>
    <row r="13" spans="2:18" ht="18" customHeight="1" x14ac:dyDescent="0.25">
      <c r="B13" s="327"/>
      <c r="C13" s="330"/>
      <c r="D13" s="183" t="s">
        <v>334</v>
      </c>
      <c r="E13" s="206">
        <f>COUNTIF(ÇAĞIRKAN!$N$5:$N$200,"&lt;70")-COUNTIF(ÇAĞIRKAN!$N$5:$N$200,"&lt;55")</f>
        <v>2</v>
      </c>
      <c r="F13" s="214">
        <f>E13/SUM(E11:E16)*100</f>
        <v>20</v>
      </c>
      <c r="G13"/>
      <c r="H13"/>
      <c r="I13"/>
      <c r="J13"/>
      <c r="K13"/>
      <c r="L13"/>
      <c r="M13"/>
      <c r="N13"/>
      <c r="O13"/>
      <c r="P13"/>
      <c r="Q13"/>
      <c r="R13"/>
    </row>
    <row r="14" spans="2:18" ht="18" customHeight="1" x14ac:dyDescent="0.25">
      <c r="B14" s="327"/>
      <c r="C14" s="330"/>
      <c r="D14" s="183" t="s">
        <v>335</v>
      </c>
      <c r="E14" s="206">
        <f>COUNTIF(ÇAĞIRKAN!$N$5:$N$200,"&lt;85")-COUNTIF(ÇAĞIRKAN!$N$5:$N$200,"&lt;70")</f>
        <v>1</v>
      </c>
      <c r="F14" s="214">
        <f>E14/SUM(E11:E16)*100</f>
        <v>10</v>
      </c>
      <c r="G14"/>
      <c r="H14"/>
      <c r="I14"/>
      <c r="J14"/>
      <c r="K14"/>
      <c r="L14"/>
      <c r="M14"/>
      <c r="N14"/>
      <c r="O14"/>
      <c r="P14"/>
      <c r="Q14"/>
      <c r="R14"/>
    </row>
    <row r="15" spans="2:18" ht="18" customHeight="1" x14ac:dyDescent="0.25">
      <c r="B15" s="327"/>
      <c r="C15" s="330"/>
      <c r="D15" s="183" t="s">
        <v>336</v>
      </c>
      <c r="E15" s="206">
        <f>COUNTIF(ÇAĞIRKAN!$N$5:$N$200,"&lt;99")-COUNTIF(ÇAĞIRKAN!$N$5:$N$200,"&lt;85")</f>
        <v>1</v>
      </c>
      <c r="F15" s="214">
        <f>E15/SUM(E11:E16)*100</f>
        <v>10</v>
      </c>
      <c r="G15"/>
      <c r="H15"/>
      <c r="I15"/>
      <c r="J15"/>
      <c r="K15"/>
      <c r="L15"/>
      <c r="M15"/>
      <c r="N15"/>
      <c r="O15"/>
      <c r="P15"/>
      <c r="Q15"/>
      <c r="R15"/>
    </row>
    <row r="16" spans="2:18" ht="18" customHeight="1" thickBot="1" x14ac:dyDescent="0.3">
      <c r="B16" s="328"/>
      <c r="C16" s="331"/>
      <c r="D16" s="184">
        <v>100</v>
      </c>
      <c r="E16" s="208">
        <f>COUNTIF(ÇAĞIRKAN!$N$5:$N$200,"=100")</f>
        <v>0</v>
      </c>
      <c r="F16" s="215">
        <f>E16/SUM(E11:E16)*100</f>
        <v>0</v>
      </c>
      <c r="G16"/>
      <c r="H16"/>
      <c r="I16"/>
      <c r="J16"/>
      <c r="K16"/>
      <c r="L16"/>
      <c r="M16"/>
      <c r="N16"/>
      <c r="O16"/>
      <c r="P16"/>
      <c r="Q16"/>
      <c r="R16"/>
    </row>
    <row r="17" spans="2:18" ht="18" customHeight="1" x14ac:dyDescent="0.25">
      <c r="B17" s="326" t="str">
        <f>"ÇAĞIRKAN HMY ORTAOKULU
"&amp;"ÖĞRENCİ SAYISI = "&amp;SUM(E17:E22)</f>
        <v>ÇAĞIRKAN HMY ORTAOKULU
ÖĞRENCİ SAYISI = 10</v>
      </c>
      <c r="C17" s="329" t="s">
        <v>10</v>
      </c>
      <c r="D17" s="182" t="s">
        <v>332</v>
      </c>
      <c r="E17" s="204">
        <f>COUNTIF(ÇAĞIRKAN!$Q$5:$Q$200,"&lt;45")</f>
        <v>3</v>
      </c>
      <c r="F17" s="213">
        <f>E17/SUM(E17:E22)*100</f>
        <v>30</v>
      </c>
      <c r="G17"/>
      <c r="H17"/>
      <c r="I17"/>
      <c r="J17"/>
      <c r="K17"/>
      <c r="L17"/>
      <c r="M17"/>
      <c r="N17"/>
      <c r="O17"/>
      <c r="P17"/>
      <c r="Q17"/>
      <c r="R17"/>
    </row>
    <row r="18" spans="2:18" ht="18" customHeight="1" x14ac:dyDescent="0.25">
      <c r="B18" s="327"/>
      <c r="C18" s="330"/>
      <c r="D18" s="183" t="s">
        <v>333</v>
      </c>
      <c r="E18" s="206">
        <f>COUNTIF(ÇAĞIRKAN!$Q$5:$Q$200,"&lt;55")-COUNTIF(ÇAĞIRKAN!$Q$5:$Q$200,"&lt;45")</f>
        <v>1</v>
      </c>
      <c r="F18" s="214">
        <f>E18/SUM(E17:E22)*100</f>
        <v>10</v>
      </c>
      <c r="G18"/>
      <c r="H18"/>
      <c r="I18"/>
      <c r="J18"/>
      <c r="K18"/>
      <c r="L18"/>
      <c r="M18"/>
      <c r="N18"/>
      <c r="O18"/>
      <c r="P18"/>
      <c r="Q18"/>
      <c r="R18"/>
    </row>
    <row r="19" spans="2:18" ht="18" customHeight="1" x14ac:dyDescent="0.25">
      <c r="B19" s="327"/>
      <c r="C19" s="330"/>
      <c r="D19" s="183" t="s">
        <v>334</v>
      </c>
      <c r="E19" s="206">
        <f>COUNTIF(ÇAĞIRKAN!$Q$5:$Q$200,"&lt;70")-COUNTIF(ÇAĞIRKAN!$Q$5:$Q$200,"&lt;55")</f>
        <v>1</v>
      </c>
      <c r="F19" s="214">
        <f>E19/SUM(E17:E22)*100</f>
        <v>10</v>
      </c>
      <c r="G19"/>
      <c r="H19"/>
      <c r="I19"/>
      <c r="J19"/>
      <c r="K19"/>
      <c r="L19"/>
      <c r="M19"/>
      <c r="N19"/>
      <c r="O19"/>
      <c r="P19"/>
      <c r="Q19"/>
      <c r="R19"/>
    </row>
    <row r="20" spans="2:18" ht="18" customHeight="1" x14ac:dyDescent="0.25">
      <c r="B20" s="327"/>
      <c r="C20" s="330"/>
      <c r="D20" s="183" t="s">
        <v>335</v>
      </c>
      <c r="E20" s="206">
        <f>COUNTIF(ÇAĞIRKAN!$Q$5:$Q$200,"&lt;85")-COUNTIF(ÇAĞIRKAN!$Q$5:$Q$200,"&lt;70")</f>
        <v>3</v>
      </c>
      <c r="F20" s="214">
        <f>E20/SUM(E17:E22)*100</f>
        <v>30</v>
      </c>
      <c r="G20"/>
      <c r="H20"/>
      <c r="I20"/>
      <c r="J20"/>
      <c r="K20"/>
      <c r="L20"/>
      <c r="M20"/>
      <c r="N20"/>
      <c r="O20"/>
      <c r="P20"/>
      <c r="Q20"/>
      <c r="R20"/>
    </row>
    <row r="21" spans="2:18" ht="18" customHeight="1" x14ac:dyDescent="0.25">
      <c r="B21" s="327"/>
      <c r="C21" s="330"/>
      <c r="D21" s="183" t="s">
        <v>336</v>
      </c>
      <c r="E21" s="206">
        <f>COUNTIF(ÇAĞIRKAN!$Q$5:$Q$200,"&lt;99")-COUNTIF(ÇAĞIRKAN!$Q$5:$Q$200,"&lt;85")</f>
        <v>2</v>
      </c>
      <c r="F21" s="214">
        <f>E21/SUM(E17:E22)*100</f>
        <v>20</v>
      </c>
      <c r="G21"/>
      <c r="H21"/>
      <c r="I21"/>
      <c r="J21"/>
      <c r="K21"/>
      <c r="L21"/>
      <c r="M21"/>
      <c r="N21"/>
      <c r="O21"/>
      <c r="P21"/>
      <c r="Q21"/>
      <c r="R21"/>
    </row>
    <row r="22" spans="2:18" ht="18" customHeight="1" thickBot="1" x14ac:dyDescent="0.3">
      <c r="B22" s="328"/>
      <c r="C22" s="331"/>
      <c r="D22" s="184">
        <v>100</v>
      </c>
      <c r="E22" s="208">
        <f>COUNTIF(ÇAĞIRKAN!$Q$5:$Q$200,"=100")</f>
        <v>0</v>
      </c>
      <c r="F22" s="215">
        <f>E22/SUM(E17:E22)*100</f>
        <v>0</v>
      </c>
      <c r="G22"/>
      <c r="H22"/>
      <c r="I22"/>
      <c r="J22"/>
      <c r="K22"/>
      <c r="L22"/>
      <c r="M22"/>
      <c r="N22"/>
      <c r="O22"/>
      <c r="P22"/>
      <c r="Q22"/>
      <c r="R22"/>
    </row>
    <row r="23" spans="2:18" ht="18" customHeight="1" x14ac:dyDescent="0.25">
      <c r="B23" s="326" t="str">
        <f>"ÇAĞIRKAN HMY ORTAOKULU
"&amp;"ÖĞRENCİ SAYISI = "&amp;SUM(E23:E28)</f>
        <v>ÇAĞIRKAN HMY ORTAOKULU
ÖĞRENCİ SAYISI = 10</v>
      </c>
      <c r="C23" s="329" t="s">
        <v>338</v>
      </c>
      <c r="D23" s="182" t="s">
        <v>332</v>
      </c>
      <c r="E23" s="204">
        <f>COUNTIF(ÇAĞIRKAN!$T$5:$T$200,"&lt;45")</f>
        <v>1</v>
      </c>
      <c r="F23" s="213">
        <f>E23/SUM(E23:E28)*100</f>
        <v>10</v>
      </c>
      <c r="G23"/>
      <c r="H23"/>
      <c r="I23"/>
      <c r="J23"/>
      <c r="K23"/>
      <c r="L23"/>
      <c r="M23"/>
      <c r="N23"/>
      <c r="O23"/>
      <c r="P23"/>
      <c r="Q23"/>
      <c r="R23"/>
    </row>
    <row r="24" spans="2:18" ht="18" customHeight="1" x14ac:dyDescent="0.25">
      <c r="B24" s="327"/>
      <c r="C24" s="330"/>
      <c r="D24" s="183" t="s">
        <v>333</v>
      </c>
      <c r="E24" s="206">
        <f>COUNTIF(ÇAĞIRKAN!$T$5:$T$200,"&lt;55")-COUNTIF(ÇAĞIRKAN!$T$5:$T$200,"&lt;45")</f>
        <v>1</v>
      </c>
      <c r="F24" s="214">
        <f>E24/SUM(E23:E28)*100</f>
        <v>10</v>
      </c>
      <c r="G24"/>
      <c r="H24"/>
      <c r="I24"/>
      <c r="J24"/>
      <c r="K24"/>
      <c r="L24"/>
      <c r="M24"/>
      <c r="N24"/>
      <c r="O24"/>
      <c r="P24"/>
      <c r="Q24"/>
      <c r="R24"/>
    </row>
    <row r="25" spans="2:18" ht="18" customHeight="1" x14ac:dyDescent="0.25">
      <c r="B25" s="327"/>
      <c r="C25" s="330"/>
      <c r="D25" s="183" t="s">
        <v>334</v>
      </c>
      <c r="E25" s="206">
        <f>COUNTIF(ÇAĞIRKAN!$T$5:$T$200,"&lt;70")-COUNTIF(ÇAĞIRKAN!$T$5:$T$200,"&lt;55")</f>
        <v>2</v>
      </c>
      <c r="F25" s="214">
        <f>E25/SUM(E23:E28)*100</f>
        <v>20</v>
      </c>
      <c r="G25"/>
      <c r="H25"/>
      <c r="I25"/>
      <c r="J25"/>
      <c r="K25"/>
      <c r="L25"/>
      <c r="M25"/>
      <c r="N25"/>
      <c r="O25"/>
      <c r="P25"/>
      <c r="Q25"/>
      <c r="R25"/>
    </row>
    <row r="26" spans="2:18" ht="18" customHeight="1" x14ac:dyDescent="0.25">
      <c r="B26" s="327"/>
      <c r="C26" s="330"/>
      <c r="D26" s="183" t="s">
        <v>335</v>
      </c>
      <c r="E26" s="206">
        <f>COUNTIF(ÇAĞIRKAN!$T$5:$T$200,"&lt;85")-COUNTIF(ÇAĞIRKAN!$T$5:$T$200,"&lt;70")</f>
        <v>1</v>
      </c>
      <c r="F26" s="214">
        <f>E26/SUM(E23:E28)*100</f>
        <v>10</v>
      </c>
      <c r="G26"/>
      <c r="H26"/>
      <c r="I26"/>
      <c r="J26"/>
      <c r="K26"/>
      <c r="L26"/>
      <c r="M26"/>
      <c r="N26"/>
      <c r="O26"/>
      <c r="P26"/>
      <c r="Q26"/>
      <c r="R26"/>
    </row>
    <row r="27" spans="2:18" ht="18" customHeight="1" x14ac:dyDescent="0.25">
      <c r="B27" s="327"/>
      <c r="C27" s="330"/>
      <c r="D27" s="183" t="s">
        <v>336</v>
      </c>
      <c r="E27" s="206">
        <f>COUNTIF(ÇAĞIRKAN!$T$5:$T$200,"&lt;99")-COUNTIF(ÇAĞIRKAN!$T$5:$T$200,"&lt;85")</f>
        <v>5</v>
      </c>
      <c r="F27" s="214">
        <f>E27/SUM(E23:E28)*100</f>
        <v>50</v>
      </c>
      <c r="G27"/>
      <c r="H27"/>
      <c r="I27"/>
      <c r="J27"/>
      <c r="K27"/>
      <c r="L27"/>
      <c r="M27"/>
      <c r="N27"/>
      <c r="O27"/>
      <c r="P27"/>
      <c r="Q27"/>
      <c r="R27"/>
    </row>
    <row r="28" spans="2:18" ht="18" customHeight="1" thickBot="1" x14ac:dyDescent="0.3">
      <c r="B28" s="328"/>
      <c r="C28" s="331"/>
      <c r="D28" s="184">
        <v>100</v>
      </c>
      <c r="E28" s="208">
        <f>COUNTIF(ÇAĞIRKAN!$T$5:$T$200,"=100")</f>
        <v>0</v>
      </c>
      <c r="F28" s="215">
        <f>E28/SUM(E23:E28)*100</f>
        <v>0</v>
      </c>
      <c r="G28"/>
      <c r="H28"/>
      <c r="I28"/>
      <c r="J28"/>
      <c r="K28"/>
      <c r="L28"/>
      <c r="M28"/>
      <c r="N28"/>
      <c r="O28"/>
      <c r="P28"/>
      <c r="Q28"/>
      <c r="R28"/>
    </row>
    <row r="29" spans="2:18" ht="18" customHeight="1" x14ac:dyDescent="0.25">
      <c r="B29" s="326" t="str">
        <f>"ÇAĞIRKAN HMY ORTAOKULU
"&amp;"ÖĞRENCİ SAYISI = "&amp;SUM(E29:E34)</f>
        <v>ÇAĞIRKAN HMY ORTAOKULU
ÖĞRENCİ SAYISI = 10</v>
      </c>
      <c r="C29" s="329" t="s">
        <v>4</v>
      </c>
      <c r="D29" s="182" t="s">
        <v>332</v>
      </c>
      <c r="E29" s="204">
        <f>COUNTIF(ÇAĞIRKAN!$W$5:$W$200,"&lt;45")</f>
        <v>1</v>
      </c>
      <c r="F29" s="213">
        <f>E29/SUM(E29:E34)*100</f>
        <v>10</v>
      </c>
      <c r="G29"/>
      <c r="H29"/>
      <c r="I29"/>
      <c r="J29"/>
      <c r="K29"/>
      <c r="L29"/>
      <c r="M29"/>
      <c r="N29"/>
      <c r="O29"/>
      <c r="P29"/>
      <c r="Q29"/>
      <c r="R29"/>
    </row>
    <row r="30" spans="2:18" ht="18" customHeight="1" x14ac:dyDescent="0.25">
      <c r="B30" s="327"/>
      <c r="C30" s="330"/>
      <c r="D30" s="183" t="s">
        <v>333</v>
      </c>
      <c r="E30" s="206">
        <f>COUNTIF(ÇAĞIRKAN!$W$5:$W$200,"&lt;55")-COUNTIF(ÇAĞIRKAN!$W$5:$W$200,"&lt;45")</f>
        <v>2</v>
      </c>
      <c r="F30" s="214">
        <f>E30/SUM(E29:E34)*100</f>
        <v>20</v>
      </c>
      <c r="G30"/>
      <c r="H30"/>
      <c r="I30"/>
      <c r="J30"/>
      <c r="K30"/>
      <c r="L30"/>
      <c r="M30"/>
      <c r="N30"/>
      <c r="O30"/>
      <c r="P30"/>
      <c r="Q30"/>
      <c r="R30"/>
    </row>
    <row r="31" spans="2:18" ht="18" customHeight="1" x14ac:dyDescent="0.25">
      <c r="B31" s="327"/>
      <c r="C31" s="330"/>
      <c r="D31" s="183" t="s">
        <v>334</v>
      </c>
      <c r="E31" s="206">
        <f>COUNTIF(ÇAĞIRKAN!$W$5:$W$200,"&lt;70")-COUNTIF(ÇAĞIRKAN!$W$5:$W$200,"&lt;55")</f>
        <v>2</v>
      </c>
      <c r="F31" s="214">
        <f>E31/SUM(E29:E34)*100</f>
        <v>20</v>
      </c>
      <c r="G31"/>
      <c r="H31"/>
      <c r="I31"/>
      <c r="J31"/>
      <c r="K31"/>
      <c r="L31"/>
      <c r="M31"/>
      <c r="N31"/>
      <c r="O31"/>
      <c r="P31"/>
      <c r="Q31"/>
      <c r="R31"/>
    </row>
    <row r="32" spans="2:18" ht="18" customHeight="1" x14ac:dyDescent="0.25">
      <c r="B32" s="327"/>
      <c r="C32" s="330"/>
      <c r="D32" s="183" t="s">
        <v>335</v>
      </c>
      <c r="E32" s="206">
        <f>COUNTIF(ÇAĞIRKAN!$W$5:$W$200,"&lt;85")-COUNTIF(ÇAĞIRKAN!$W$5:$W$200,"&lt;70")</f>
        <v>2</v>
      </c>
      <c r="F32" s="214">
        <f>E32/SUM(E29:E34)*100</f>
        <v>20</v>
      </c>
      <c r="G32"/>
      <c r="H32"/>
      <c r="I32"/>
      <c r="J32"/>
      <c r="K32"/>
      <c r="L32"/>
      <c r="M32"/>
      <c r="N32"/>
      <c r="O32"/>
      <c r="P32"/>
      <c r="Q32"/>
      <c r="R32"/>
    </row>
    <row r="33" spans="2:18" ht="18" customHeight="1" x14ac:dyDescent="0.25">
      <c r="B33" s="327"/>
      <c r="C33" s="330"/>
      <c r="D33" s="183" t="s">
        <v>336</v>
      </c>
      <c r="E33" s="206">
        <f>COUNTIF(ÇAĞIRKAN!$W$5:$W$200,"&lt;99")-COUNTIF(ÇAĞIRKAN!$W$5:$W$200,"&lt;85")</f>
        <v>2</v>
      </c>
      <c r="F33" s="214">
        <f>E33/SUM(E29:E34)*100</f>
        <v>20</v>
      </c>
      <c r="G33"/>
      <c r="H33"/>
      <c r="I33"/>
      <c r="J33"/>
      <c r="K33"/>
      <c r="L33"/>
      <c r="M33"/>
      <c r="N33"/>
      <c r="O33"/>
      <c r="P33"/>
      <c r="Q33"/>
      <c r="R33"/>
    </row>
    <row r="34" spans="2:18" ht="18" customHeight="1" thickBot="1" x14ac:dyDescent="0.3">
      <c r="B34" s="328"/>
      <c r="C34" s="331"/>
      <c r="D34" s="184">
        <v>100</v>
      </c>
      <c r="E34" s="208">
        <f>COUNTIF(ÇAĞIRKAN!$W$5:$W$200,"=100")</f>
        <v>1</v>
      </c>
      <c r="F34" s="215">
        <f>E34/SUM(E29:E34)*100</f>
        <v>10</v>
      </c>
      <c r="G34"/>
      <c r="H34"/>
      <c r="I34"/>
      <c r="J34"/>
      <c r="K34"/>
      <c r="L34"/>
      <c r="M34"/>
      <c r="N34"/>
      <c r="O34"/>
      <c r="P34"/>
      <c r="Q34"/>
      <c r="R34"/>
    </row>
    <row r="35" spans="2:18" ht="18" customHeight="1" x14ac:dyDescent="0.25">
      <c r="B35" s="326" t="str">
        <f>"ÇAĞIRKAN HMY ORTAOKULU
"&amp;"ÖĞRENCİ SAYISI = "&amp;SUM(E35:E40)</f>
        <v>ÇAĞIRKAN HMY ORTAOKULU
ÖĞRENCİ SAYISI = 10</v>
      </c>
      <c r="C35" s="329" t="s">
        <v>23</v>
      </c>
      <c r="D35" s="182" t="s">
        <v>332</v>
      </c>
      <c r="E35" s="204">
        <f>COUNTIF(ÇAĞIRKAN!$Z$5:$Z$200,"&lt;45")</f>
        <v>1</v>
      </c>
      <c r="F35" s="213">
        <f>E35/SUM(E35:E40)*100</f>
        <v>10</v>
      </c>
      <c r="G35"/>
      <c r="H35"/>
      <c r="I35"/>
      <c r="J35"/>
      <c r="K35"/>
      <c r="L35"/>
      <c r="M35"/>
      <c r="N35"/>
      <c r="O35"/>
      <c r="P35"/>
      <c r="Q35"/>
      <c r="R35"/>
    </row>
    <row r="36" spans="2:18" ht="18" customHeight="1" x14ac:dyDescent="0.25">
      <c r="B36" s="327"/>
      <c r="C36" s="330"/>
      <c r="D36" s="183" t="s">
        <v>333</v>
      </c>
      <c r="E36" s="206">
        <f>COUNTIF(ÇAĞIRKAN!$Z$5:$Z$200,"&lt;55")-COUNTIF(ÇAĞIRKAN!$Z$5:$Z$200,"&lt;45")</f>
        <v>0</v>
      </c>
      <c r="F36" s="214">
        <f>E36/SUM(E35:E40)*100</f>
        <v>0</v>
      </c>
      <c r="G36"/>
      <c r="H36"/>
      <c r="I36"/>
      <c r="J36"/>
      <c r="K36"/>
      <c r="L36"/>
      <c r="M36"/>
      <c r="N36"/>
      <c r="O36"/>
      <c r="P36"/>
      <c r="Q36"/>
      <c r="R36"/>
    </row>
    <row r="37" spans="2:18" ht="18" customHeight="1" x14ac:dyDescent="0.25">
      <c r="B37" s="327"/>
      <c r="C37" s="330"/>
      <c r="D37" s="183" t="s">
        <v>334</v>
      </c>
      <c r="E37" s="206">
        <f>COUNTIF(ÇAĞIRKAN!$Z$5:$Z$200,"&lt;70")-COUNTIF(ÇAĞIRKAN!$Z$5:$Z$200,"&lt;55")</f>
        <v>0</v>
      </c>
      <c r="F37" s="214">
        <f>E37/SUM(E35:E40)*100</f>
        <v>0</v>
      </c>
      <c r="G37"/>
      <c r="H37"/>
      <c r="I37"/>
      <c r="J37"/>
      <c r="K37"/>
      <c r="L37"/>
      <c r="M37"/>
      <c r="N37"/>
      <c r="O37"/>
      <c r="P37"/>
      <c r="Q37"/>
      <c r="R37"/>
    </row>
    <row r="38" spans="2:18" ht="18" customHeight="1" x14ac:dyDescent="0.25">
      <c r="B38" s="327"/>
      <c r="C38" s="330"/>
      <c r="D38" s="183" t="s">
        <v>335</v>
      </c>
      <c r="E38" s="206">
        <f>COUNTIF(ÇAĞIRKAN!$Z$5:$Z$200,"&lt;85")-COUNTIF(ÇAĞIRKAN!Z$5:$Z$200,"&lt;70")</f>
        <v>2</v>
      </c>
      <c r="F38" s="214">
        <f>E38/SUM(E35:E40)*100</f>
        <v>20</v>
      </c>
      <c r="G38"/>
      <c r="H38"/>
      <c r="I38"/>
      <c r="J38"/>
      <c r="K38"/>
      <c r="L38"/>
      <c r="M38"/>
      <c r="N38"/>
      <c r="O38"/>
      <c r="P38"/>
      <c r="Q38"/>
      <c r="R38"/>
    </row>
    <row r="39" spans="2:18" ht="18" customHeight="1" x14ac:dyDescent="0.25">
      <c r="B39" s="327"/>
      <c r="C39" s="330"/>
      <c r="D39" s="183" t="s">
        <v>336</v>
      </c>
      <c r="E39" s="206">
        <f>COUNTIF(ÇAĞIRKAN!$Z$5:$Z$200,"&lt;99")-COUNTIF(ÇAĞIRKAN!$Z$5:$Z$200,"&lt;85")</f>
        <v>6</v>
      </c>
      <c r="F39" s="214">
        <f>E39/SUM(E35:E40)*100</f>
        <v>60</v>
      </c>
      <c r="G39"/>
      <c r="H39"/>
      <c r="I39"/>
      <c r="J39"/>
      <c r="K39"/>
      <c r="L39"/>
      <c r="M39"/>
      <c r="N39"/>
      <c r="O39"/>
      <c r="P39"/>
      <c r="Q39"/>
      <c r="R39"/>
    </row>
    <row r="40" spans="2:18" ht="18" customHeight="1" thickBot="1" x14ac:dyDescent="0.3">
      <c r="B40" s="328"/>
      <c r="C40" s="331"/>
      <c r="D40" s="184">
        <v>100</v>
      </c>
      <c r="E40" s="208">
        <f>COUNTIF(ÇAĞIRKAN!$Z$5:$Z$200,"=100")</f>
        <v>1</v>
      </c>
      <c r="F40" s="215">
        <f>E40/SUM(E35:E40)*100</f>
        <v>10</v>
      </c>
      <c r="G40"/>
      <c r="H40"/>
      <c r="I40"/>
      <c r="J40"/>
      <c r="K40"/>
      <c r="L40"/>
      <c r="M40"/>
      <c r="N40"/>
      <c r="O40"/>
      <c r="P40"/>
      <c r="Q40"/>
      <c r="R40"/>
    </row>
  </sheetData>
  <mergeCells count="17">
    <mergeCell ref="E2:F2"/>
    <mergeCell ref="E3:F3"/>
    <mergeCell ref="B5:B10"/>
    <mergeCell ref="C5:C10"/>
    <mergeCell ref="B35:B40"/>
    <mergeCell ref="C35:C40"/>
    <mergeCell ref="B17:B22"/>
    <mergeCell ref="C17:C22"/>
    <mergeCell ref="B23:B28"/>
    <mergeCell ref="C23:C28"/>
    <mergeCell ref="B29:B34"/>
    <mergeCell ref="C29:C34"/>
    <mergeCell ref="B11:B16"/>
    <mergeCell ref="C11:C16"/>
    <mergeCell ref="B2:B4"/>
    <mergeCell ref="C2:C4"/>
    <mergeCell ref="D2:D4"/>
  </mergeCells>
  <pageMargins left="0.7" right="0.7" top="0.75" bottom="0.75" header="0.3" footer="0.3"/>
  <pageSetup paperSize="9" scale="71" fitToWidth="0" orientation="landscape" r:id="rId1"/>
  <rowBreaks count="1" manualBreakCount="1">
    <brk id="1" max="20" man="1"/>
  </rowBreak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B1:R40"/>
  <sheetViews>
    <sheetView zoomScaleNormal="100" workbookViewId="0"/>
  </sheetViews>
  <sheetFormatPr defaultRowHeight="15" x14ac:dyDescent="0.25"/>
  <cols>
    <col min="1" max="1" width="9.85546875" customWidth="1"/>
    <col min="2" max="2" width="35.85546875" bestFit="1" customWidth="1"/>
    <col min="3" max="17" width="10" style="25" customWidth="1"/>
    <col min="18" max="18" width="10.42578125" style="25" customWidth="1"/>
    <col min="21" max="22" width="9.140625" customWidth="1"/>
    <col min="24" max="25" width="9.140625" customWidth="1"/>
    <col min="27" max="28" width="9.140625" customWidth="1"/>
    <col min="30" max="31" width="9.140625" customWidth="1"/>
    <col min="33" max="34" width="9.140625" customWidth="1"/>
  </cols>
  <sheetData>
    <row r="1" spans="2:18" ht="15.75" thickBot="1" x14ac:dyDescent="0.3"/>
    <row r="2" spans="2:18" ht="18" customHeight="1" x14ac:dyDescent="0.25">
      <c r="B2" s="332" t="s">
        <v>385</v>
      </c>
      <c r="C2" s="332" t="s">
        <v>872</v>
      </c>
      <c r="D2" s="335" t="s">
        <v>873</v>
      </c>
      <c r="E2" s="342" t="s">
        <v>361</v>
      </c>
      <c r="F2" s="343"/>
      <c r="G2"/>
      <c r="H2"/>
      <c r="I2"/>
      <c r="J2"/>
      <c r="K2"/>
      <c r="L2"/>
      <c r="M2"/>
      <c r="N2"/>
      <c r="O2"/>
      <c r="P2"/>
      <c r="Q2"/>
      <c r="R2"/>
    </row>
    <row r="3" spans="2:18" ht="18" customHeight="1" x14ac:dyDescent="0.25">
      <c r="B3" s="333"/>
      <c r="C3" s="333"/>
      <c r="D3" s="336"/>
      <c r="E3" s="340" t="s">
        <v>881</v>
      </c>
      <c r="F3" s="341"/>
      <c r="G3"/>
      <c r="H3"/>
      <c r="I3"/>
      <c r="J3"/>
      <c r="K3"/>
      <c r="L3"/>
      <c r="M3"/>
      <c r="N3"/>
      <c r="O3"/>
      <c r="P3"/>
      <c r="Q3"/>
      <c r="R3"/>
    </row>
    <row r="4" spans="2:18" ht="29.25" thickBot="1" x14ac:dyDescent="0.3">
      <c r="B4" s="334"/>
      <c r="C4" s="334"/>
      <c r="D4" s="337"/>
      <c r="E4" s="212" t="s">
        <v>871</v>
      </c>
      <c r="F4" s="211" t="s">
        <v>883</v>
      </c>
      <c r="G4"/>
      <c r="H4"/>
      <c r="I4"/>
      <c r="J4"/>
      <c r="K4"/>
      <c r="L4"/>
      <c r="M4"/>
      <c r="N4"/>
      <c r="O4"/>
      <c r="P4"/>
      <c r="Q4"/>
      <c r="R4"/>
    </row>
    <row r="5" spans="2:18" ht="18" customHeight="1" x14ac:dyDescent="0.25">
      <c r="B5" s="326" t="str">
        <f>"KAMAN İMAM HATİP ORTAOKULU
"&amp;"ÖĞRENCİ SAYISI = "&amp;SUM(E5:E10)</f>
        <v>KAMAN İMAM HATİP ORTAOKULU
ÖĞRENCİ SAYISI = 19</v>
      </c>
      <c r="C5" s="329" t="s">
        <v>2</v>
      </c>
      <c r="D5" s="182" t="s">
        <v>332</v>
      </c>
      <c r="E5" s="204">
        <f>COUNTIF(CEVİZKENT!$K$5:$K$200,"&lt;45")</f>
        <v>2</v>
      </c>
      <c r="F5" s="205">
        <f>E5/SUM(E5:E10)*100</f>
        <v>10.526315789473683</v>
      </c>
      <c r="G5"/>
      <c r="H5"/>
      <c r="I5"/>
      <c r="J5"/>
      <c r="K5"/>
      <c r="L5"/>
      <c r="M5"/>
      <c r="N5"/>
      <c r="O5"/>
      <c r="P5"/>
      <c r="Q5"/>
      <c r="R5"/>
    </row>
    <row r="6" spans="2:18" ht="18" customHeight="1" x14ac:dyDescent="0.25">
      <c r="B6" s="327"/>
      <c r="C6" s="330"/>
      <c r="D6" s="183" t="s">
        <v>333</v>
      </c>
      <c r="E6" s="206">
        <f>COUNTIF(CEVİZKENT!$K$5:$K$200,"&lt;55")-COUNTIF(CEVİZKENT!$K$5:$K$200,"&lt;45")</f>
        <v>2</v>
      </c>
      <c r="F6" s="207">
        <f>E6/SUM(E5:E10)*100</f>
        <v>10.526315789473683</v>
      </c>
      <c r="G6"/>
      <c r="H6"/>
      <c r="I6"/>
      <c r="J6"/>
      <c r="K6"/>
      <c r="L6"/>
      <c r="M6"/>
      <c r="N6"/>
      <c r="O6"/>
      <c r="P6"/>
      <c r="Q6"/>
      <c r="R6"/>
    </row>
    <row r="7" spans="2:18" ht="18" customHeight="1" x14ac:dyDescent="0.25">
      <c r="B7" s="327"/>
      <c r="C7" s="330"/>
      <c r="D7" s="183" t="s">
        <v>334</v>
      </c>
      <c r="E7" s="206">
        <f>COUNTIF(CEVİZKENT!$K$5:$K$200,"&lt;70")-COUNTIF(CEVİZKENT!$K$5:$K$200,"&lt;55")</f>
        <v>8</v>
      </c>
      <c r="F7" s="207">
        <f>E7/SUM(E5:E10)*100</f>
        <v>42.105263157894733</v>
      </c>
      <c r="G7"/>
      <c r="H7"/>
      <c r="I7"/>
      <c r="J7"/>
      <c r="K7"/>
      <c r="L7"/>
      <c r="M7"/>
      <c r="N7"/>
      <c r="O7"/>
      <c r="P7"/>
      <c r="Q7"/>
      <c r="R7"/>
    </row>
    <row r="8" spans="2:18" ht="18" customHeight="1" x14ac:dyDescent="0.25">
      <c r="B8" s="327"/>
      <c r="C8" s="330"/>
      <c r="D8" s="183" t="s">
        <v>335</v>
      </c>
      <c r="E8" s="206">
        <f>COUNTIF(CEVİZKENT!$K$5:$K$200,"&lt;85")-COUNTIF(CEVİZKENT!$K$5:$K$200,"&lt;70")</f>
        <v>3</v>
      </c>
      <c r="F8" s="207">
        <f>E8/SUM(E5:E10)*100</f>
        <v>15.789473684210526</v>
      </c>
      <c r="G8"/>
      <c r="H8"/>
      <c r="I8"/>
      <c r="J8"/>
      <c r="K8"/>
      <c r="L8"/>
      <c r="M8"/>
      <c r="N8"/>
      <c r="O8"/>
      <c r="P8"/>
      <c r="Q8"/>
      <c r="R8"/>
    </row>
    <row r="9" spans="2:18" ht="18" customHeight="1" x14ac:dyDescent="0.25">
      <c r="B9" s="327"/>
      <c r="C9" s="330"/>
      <c r="D9" s="183" t="s">
        <v>336</v>
      </c>
      <c r="E9" s="206">
        <f>COUNTIF(CEVİZKENT!$K$5:$K$200,"&lt;99")-COUNTIF(CEVİZKENT!$K$5:$K$200,"&lt;85")</f>
        <v>4</v>
      </c>
      <c r="F9" s="207">
        <f>E9/SUM(E5:E10)*100</f>
        <v>21.052631578947366</v>
      </c>
      <c r="G9"/>
      <c r="H9"/>
      <c r="I9"/>
      <c r="J9"/>
      <c r="K9"/>
      <c r="L9"/>
      <c r="M9"/>
      <c r="N9"/>
      <c r="O9"/>
      <c r="P9"/>
      <c r="Q9"/>
      <c r="R9"/>
    </row>
    <row r="10" spans="2:18" ht="18" customHeight="1" thickBot="1" x14ac:dyDescent="0.3">
      <c r="B10" s="328"/>
      <c r="C10" s="331"/>
      <c r="D10" s="184">
        <v>100</v>
      </c>
      <c r="E10" s="208">
        <f>COUNTIF(CEVİZKENT!$K$5:$K$200,"=100")</f>
        <v>0</v>
      </c>
      <c r="F10" s="209">
        <f>E10/SUM(E5:E10)*100</f>
        <v>0</v>
      </c>
      <c r="G10"/>
      <c r="H10"/>
      <c r="I10"/>
      <c r="J10"/>
      <c r="K10"/>
      <c r="L10"/>
      <c r="M10"/>
      <c r="N10"/>
      <c r="O10"/>
      <c r="P10"/>
      <c r="Q10"/>
      <c r="R10"/>
    </row>
    <row r="11" spans="2:18" ht="18" customHeight="1" x14ac:dyDescent="0.25">
      <c r="B11" s="326" t="str">
        <f>"KAMAN İMAM HATİP ORTAOKULU
"&amp;"ÖĞRENCİ SAYISI = "&amp;SUM(E11:E16)</f>
        <v>KAMAN İMAM HATİP ORTAOKULU
ÖĞRENCİ SAYISI = 19</v>
      </c>
      <c r="C11" s="329" t="s">
        <v>3</v>
      </c>
      <c r="D11" s="182" t="s">
        <v>332</v>
      </c>
      <c r="E11" s="204">
        <f>COUNTIF(CEVİZKENT!$N$5:$N$200,"&lt;45")</f>
        <v>13</v>
      </c>
      <c r="F11" s="205">
        <f>E11/SUM(E11:E16)*100</f>
        <v>68.421052631578945</v>
      </c>
      <c r="G11"/>
      <c r="H11"/>
      <c r="I11"/>
      <c r="J11"/>
      <c r="K11"/>
      <c r="L11"/>
      <c r="M11"/>
      <c r="N11"/>
      <c r="O11"/>
      <c r="P11"/>
      <c r="Q11"/>
      <c r="R11"/>
    </row>
    <row r="12" spans="2:18" ht="18" customHeight="1" x14ac:dyDescent="0.25">
      <c r="B12" s="327"/>
      <c r="C12" s="330"/>
      <c r="D12" s="183" t="s">
        <v>333</v>
      </c>
      <c r="E12" s="206">
        <f>COUNTIF(CEVİZKENT!$N$5:$N$200,"&lt;55")-COUNTIF(CEVİZKENT!$N$5:$N$200,"&lt;45")</f>
        <v>1</v>
      </c>
      <c r="F12" s="207">
        <f>E12/SUM(E11:E16)*100</f>
        <v>5.2631578947368416</v>
      </c>
      <c r="G12"/>
      <c r="H12"/>
      <c r="I12"/>
      <c r="J12"/>
      <c r="K12"/>
      <c r="L12"/>
      <c r="M12"/>
      <c r="N12"/>
      <c r="O12"/>
      <c r="P12"/>
      <c r="Q12"/>
      <c r="R12"/>
    </row>
    <row r="13" spans="2:18" ht="18" customHeight="1" x14ac:dyDescent="0.25">
      <c r="B13" s="327"/>
      <c r="C13" s="330"/>
      <c r="D13" s="183" t="s">
        <v>334</v>
      </c>
      <c r="E13" s="206">
        <f>COUNTIF(CEVİZKENT!$N$5:$N$200,"&lt;70")-COUNTIF(CEVİZKENT!$N$5:$N$200,"&lt;55")</f>
        <v>0</v>
      </c>
      <c r="F13" s="207">
        <f>E13/SUM(E11:E16)*100</f>
        <v>0</v>
      </c>
      <c r="G13"/>
      <c r="H13"/>
      <c r="I13"/>
      <c r="J13"/>
      <c r="K13"/>
      <c r="L13"/>
      <c r="M13"/>
      <c r="N13"/>
      <c r="O13"/>
      <c r="P13"/>
      <c r="Q13"/>
      <c r="R13"/>
    </row>
    <row r="14" spans="2:18" ht="18" customHeight="1" x14ac:dyDescent="0.25">
      <c r="B14" s="327"/>
      <c r="C14" s="330"/>
      <c r="D14" s="183" t="s">
        <v>335</v>
      </c>
      <c r="E14" s="206">
        <f>COUNTIF(CEVİZKENT!$N$5:$N$200,"&lt;85")-COUNTIF(CEVİZKENT!$N$5:$N$200,"&lt;70")</f>
        <v>4</v>
      </c>
      <c r="F14" s="207">
        <f>E14/SUM(E11:E16)*100</f>
        <v>21.052631578947366</v>
      </c>
      <c r="G14"/>
      <c r="H14"/>
      <c r="I14"/>
      <c r="J14"/>
      <c r="K14"/>
      <c r="L14"/>
      <c r="M14"/>
      <c r="N14"/>
      <c r="O14"/>
      <c r="P14"/>
      <c r="Q14"/>
      <c r="R14"/>
    </row>
    <row r="15" spans="2:18" ht="18" customHeight="1" x14ac:dyDescent="0.25">
      <c r="B15" s="327"/>
      <c r="C15" s="330"/>
      <c r="D15" s="183" t="s">
        <v>336</v>
      </c>
      <c r="E15" s="206">
        <f>COUNTIF(CEVİZKENT!$N$5:$N$200,"&lt;99")-COUNTIF(CEVİZKENT!$N$5:$N$200,"&lt;85")</f>
        <v>1</v>
      </c>
      <c r="F15" s="207">
        <f>E15/SUM(E11:E16)*100</f>
        <v>5.2631578947368416</v>
      </c>
      <c r="G15"/>
      <c r="H15"/>
      <c r="I15"/>
      <c r="J15"/>
      <c r="K15"/>
      <c r="L15"/>
      <c r="M15"/>
      <c r="N15"/>
      <c r="O15"/>
      <c r="P15"/>
      <c r="Q15"/>
      <c r="R15"/>
    </row>
    <row r="16" spans="2:18" ht="18" customHeight="1" thickBot="1" x14ac:dyDescent="0.3">
      <c r="B16" s="328"/>
      <c r="C16" s="331"/>
      <c r="D16" s="184">
        <v>100</v>
      </c>
      <c r="E16" s="208">
        <f>COUNTIF(CEVİZKENT!$N$5:$N$200,"=100")</f>
        <v>0</v>
      </c>
      <c r="F16" s="209">
        <f>E16/SUM(E11:E16)*100</f>
        <v>0</v>
      </c>
      <c r="G16"/>
      <c r="H16"/>
      <c r="I16"/>
      <c r="J16"/>
      <c r="K16"/>
      <c r="L16"/>
      <c r="M16"/>
      <c r="N16"/>
      <c r="O16"/>
      <c r="P16"/>
      <c r="Q16"/>
      <c r="R16"/>
    </row>
    <row r="17" spans="2:18" ht="18" customHeight="1" x14ac:dyDescent="0.25">
      <c r="B17" s="326" t="str">
        <f>"KAMAN İMAM HATİP ORTAOKULU
"&amp;"ÖĞRENCİ SAYISI = "&amp;SUM(E17:E22)</f>
        <v>KAMAN İMAM HATİP ORTAOKULU
ÖĞRENCİ SAYISI = 19</v>
      </c>
      <c r="C17" s="329" t="s">
        <v>10</v>
      </c>
      <c r="D17" s="182" t="s">
        <v>332</v>
      </c>
      <c r="E17" s="204">
        <f>COUNTIF(CEVİZKENT!$Q$5:$Q$200,"&lt;45")</f>
        <v>3</v>
      </c>
      <c r="F17" s="205">
        <f>E17/SUM(E17:E22)*100</f>
        <v>15.789473684210526</v>
      </c>
      <c r="G17"/>
      <c r="H17"/>
      <c r="I17"/>
      <c r="J17"/>
      <c r="K17"/>
      <c r="L17"/>
      <c r="M17"/>
      <c r="N17"/>
      <c r="O17"/>
      <c r="P17"/>
      <c r="Q17"/>
      <c r="R17"/>
    </row>
    <row r="18" spans="2:18" ht="18" customHeight="1" x14ac:dyDescent="0.25">
      <c r="B18" s="327"/>
      <c r="C18" s="330"/>
      <c r="D18" s="183" t="s">
        <v>333</v>
      </c>
      <c r="E18" s="206">
        <f>COUNTIF(CEVİZKENT!$Q$5:$Q$200,"&lt;55")-COUNTIF(CEVİZKENT!$Q$5:$Q$200,"&lt;45")</f>
        <v>2</v>
      </c>
      <c r="F18" s="207">
        <f>E18/SUM(E17:E22)*100</f>
        <v>10.526315789473683</v>
      </c>
      <c r="G18"/>
      <c r="H18"/>
      <c r="I18"/>
      <c r="J18"/>
      <c r="K18"/>
      <c r="L18"/>
      <c r="M18"/>
      <c r="N18"/>
      <c r="O18"/>
      <c r="P18"/>
      <c r="Q18"/>
      <c r="R18"/>
    </row>
    <row r="19" spans="2:18" ht="18" customHeight="1" x14ac:dyDescent="0.25">
      <c r="B19" s="327"/>
      <c r="C19" s="330"/>
      <c r="D19" s="183" t="s">
        <v>334</v>
      </c>
      <c r="E19" s="206">
        <f>COUNTIF(CEVİZKENT!$Q$5:$Q$200,"&lt;70")-COUNTIF(CEVİZKENT!$Q$5:$Q$200,"&lt;55")</f>
        <v>6</v>
      </c>
      <c r="F19" s="207">
        <f>E19/SUM(E17:E22)*100</f>
        <v>31.578947368421051</v>
      </c>
      <c r="G19"/>
      <c r="H19"/>
      <c r="I19"/>
      <c r="J19"/>
      <c r="K19"/>
      <c r="L19"/>
      <c r="M19"/>
      <c r="N19"/>
      <c r="O19"/>
      <c r="P19"/>
      <c r="Q19"/>
      <c r="R19"/>
    </row>
    <row r="20" spans="2:18" ht="18" customHeight="1" x14ac:dyDescent="0.25">
      <c r="B20" s="327"/>
      <c r="C20" s="330"/>
      <c r="D20" s="183" t="s">
        <v>335</v>
      </c>
      <c r="E20" s="206">
        <f>COUNTIF(CEVİZKENT!$Q$5:$Q$200,"&lt;85")-COUNTIF(CEVİZKENT!$Q$5:$Q$200,"&lt;70")</f>
        <v>1</v>
      </c>
      <c r="F20" s="207">
        <f>E20/SUM(E17:E22)*100</f>
        <v>5.2631578947368416</v>
      </c>
      <c r="G20"/>
      <c r="H20"/>
      <c r="I20"/>
      <c r="J20"/>
      <c r="K20"/>
      <c r="L20"/>
      <c r="M20"/>
      <c r="N20"/>
      <c r="O20"/>
      <c r="P20"/>
      <c r="Q20"/>
      <c r="R20"/>
    </row>
    <row r="21" spans="2:18" ht="18" customHeight="1" x14ac:dyDescent="0.25">
      <c r="B21" s="327"/>
      <c r="C21" s="330"/>
      <c r="D21" s="183" t="s">
        <v>336</v>
      </c>
      <c r="E21" s="206">
        <f>COUNTIF(CEVİZKENT!$Q$5:$Q$200,"&lt;99")-COUNTIF(CEVİZKENT!$Q$5:$Q$200,"&lt;85")</f>
        <v>7</v>
      </c>
      <c r="F21" s="207">
        <f>E21/SUM(E17:E22)*100</f>
        <v>36.84210526315789</v>
      </c>
      <c r="G21"/>
      <c r="H21"/>
      <c r="I21"/>
      <c r="J21"/>
      <c r="K21"/>
      <c r="L21"/>
      <c r="M21"/>
      <c r="N21"/>
      <c r="O21"/>
      <c r="P21"/>
      <c r="Q21"/>
      <c r="R21"/>
    </row>
    <row r="22" spans="2:18" ht="18" customHeight="1" thickBot="1" x14ac:dyDescent="0.3">
      <c r="B22" s="328"/>
      <c r="C22" s="331"/>
      <c r="D22" s="184">
        <v>100</v>
      </c>
      <c r="E22" s="208">
        <f>COUNTIF(CEVİZKENT!$Q$5:$Q$200,"=100")</f>
        <v>0</v>
      </c>
      <c r="F22" s="209">
        <f>E22/SUM(E17:E22)*100</f>
        <v>0</v>
      </c>
      <c r="G22"/>
      <c r="H22"/>
      <c r="I22"/>
      <c r="J22"/>
      <c r="K22"/>
      <c r="L22"/>
      <c r="M22"/>
      <c r="N22"/>
      <c r="O22"/>
      <c r="P22"/>
      <c r="Q22"/>
      <c r="R22"/>
    </row>
    <row r="23" spans="2:18" ht="18" customHeight="1" x14ac:dyDescent="0.25">
      <c r="B23" s="326" t="str">
        <f>"KAMAN İMAM HATİP ORTAOKULU
"&amp;"ÖĞRENCİ SAYISI = "&amp;SUM(E23:E28)</f>
        <v>KAMAN İMAM HATİP ORTAOKULU
ÖĞRENCİ SAYISI = 19</v>
      </c>
      <c r="C23" s="329" t="s">
        <v>338</v>
      </c>
      <c r="D23" s="182" t="s">
        <v>332</v>
      </c>
      <c r="E23" s="204">
        <f>COUNTIF(CEVİZKENT!$T$5:$T$200,"&lt;45")</f>
        <v>6</v>
      </c>
      <c r="F23" s="205">
        <f>E23/SUM(E23:E28)*100</f>
        <v>31.578947368421051</v>
      </c>
      <c r="G23"/>
      <c r="H23"/>
      <c r="I23"/>
      <c r="J23"/>
      <c r="K23"/>
      <c r="L23"/>
      <c r="M23"/>
      <c r="N23"/>
      <c r="O23"/>
      <c r="P23"/>
      <c r="Q23"/>
      <c r="R23"/>
    </row>
    <row r="24" spans="2:18" ht="18" customHeight="1" x14ac:dyDescent="0.25">
      <c r="B24" s="327"/>
      <c r="C24" s="330"/>
      <c r="D24" s="183" t="s">
        <v>333</v>
      </c>
      <c r="E24" s="206">
        <f>COUNTIF(CEVİZKENT!$T$5:$T$200,"&lt;55")-COUNTIF(CEVİZKENT!$T$5:$T$200,"&lt;45")</f>
        <v>2</v>
      </c>
      <c r="F24" s="207">
        <f>E24/SUM(E23:E28)*100</f>
        <v>10.526315789473683</v>
      </c>
      <c r="G24"/>
      <c r="H24"/>
      <c r="I24"/>
      <c r="J24"/>
      <c r="K24"/>
      <c r="L24"/>
      <c r="M24"/>
      <c r="N24"/>
      <c r="O24"/>
      <c r="P24"/>
      <c r="Q24"/>
      <c r="R24"/>
    </row>
    <row r="25" spans="2:18" ht="18" customHeight="1" x14ac:dyDescent="0.25">
      <c r="B25" s="327"/>
      <c r="C25" s="330"/>
      <c r="D25" s="183" t="s">
        <v>334</v>
      </c>
      <c r="E25" s="206">
        <f>COUNTIF(CEVİZKENT!$T$5:$T$200,"&lt;70")-COUNTIF(CEVİZKENT!$T$5:$T$200,"&lt;55")</f>
        <v>1</v>
      </c>
      <c r="F25" s="207">
        <f>E25/SUM(E23:E28)*100</f>
        <v>5.2631578947368416</v>
      </c>
      <c r="G25"/>
      <c r="H25"/>
      <c r="I25"/>
      <c r="J25"/>
      <c r="K25"/>
      <c r="L25"/>
      <c r="M25"/>
      <c r="N25"/>
      <c r="O25"/>
      <c r="P25"/>
      <c r="Q25"/>
      <c r="R25"/>
    </row>
    <row r="26" spans="2:18" ht="18" customHeight="1" x14ac:dyDescent="0.25">
      <c r="B26" s="327"/>
      <c r="C26" s="330"/>
      <c r="D26" s="183" t="s">
        <v>335</v>
      </c>
      <c r="E26" s="206">
        <f>COUNTIF(CEVİZKENT!$T$5:$T$200,"&lt;85")-COUNTIF(CEVİZKENT!$T$5:$T$200,"&lt;70")</f>
        <v>4</v>
      </c>
      <c r="F26" s="207">
        <f>E26/SUM(E23:E28)*100</f>
        <v>21.052631578947366</v>
      </c>
      <c r="G26"/>
      <c r="H26"/>
      <c r="I26"/>
      <c r="J26"/>
      <c r="K26"/>
      <c r="L26"/>
      <c r="M26"/>
      <c r="N26"/>
      <c r="O26"/>
      <c r="P26"/>
      <c r="Q26"/>
      <c r="R26"/>
    </row>
    <row r="27" spans="2:18" ht="18" customHeight="1" x14ac:dyDescent="0.25">
      <c r="B27" s="327"/>
      <c r="C27" s="330"/>
      <c r="D27" s="183" t="s">
        <v>336</v>
      </c>
      <c r="E27" s="206">
        <f>COUNTIF(CEVİZKENT!$T$5:$T$200,"&lt;99")-COUNTIF(CEVİZKENT!$T$5:$T$200,"&lt;85")</f>
        <v>6</v>
      </c>
      <c r="F27" s="207">
        <f>E27/SUM(E23:E28)*100</f>
        <v>31.578947368421051</v>
      </c>
      <c r="G27"/>
      <c r="H27"/>
      <c r="I27"/>
      <c r="J27"/>
      <c r="K27"/>
      <c r="L27"/>
      <c r="M27"/>
      <c r="N27"/>
      <c r="O27"/>
      <c r="P27"/>
      <c r="Q27"/>
      <c r="R27"/>
    </row>
    <row r="28" spans="2:18" ht="18" customHeight="1" thickBot="1" x14ac:dyDescent="0.3">
      <c r="B28" s="328"/>
      <c r="C28" s="331"/>
      <c r="D28" s="184">
        <v>100</v>
      </c>
      <c r="E28" s="208">
        <f>COUNTIF(CEVİZKENT!$T$5:$T$200,"=100")</f>
        <v>0</v>
      </c>
      <c r="F28" s="209">
        <f>E28/SUM(E23:E28)*100</f>
        <v>0</v>
      </c>
      <c r="G28"/>
      <c r="H28"/>
      <c r="I28"/>
      <c r="J28"/>
      <c r="K28"/>
      <c r="L28"/>
      <c r="M28"/>
      <c r="N28"/>
      <c r="O28"/>
      <c r="P28"/>
      <c r="Q28"/>
      <c r="R28"/>
    </row>
    <row r="29" spans="2:18" ht="18" customHeight="1" x14ac:dyDescent="0.25">
      <c r="B29" s="326" t="str">
        <f>"KAMAN İMAM HATİP ORTAOKULU
"&amp;"ÖĞRENCİ SAYISI = "&amp;SUM(E29:E34)</f>
        <v>KAMAN İMAM HATİP ORTAOKULU
ÖĞRENCİ SAYISI = 19</v>
      </c>
      <c r="C29" s="329" t="s">
        <v>4</v>
      </c>
      <c r="D29" s="182" t="s">
        <v>332</v>
      </c>
      <c r="E29" s="204">
        <f>COUNTIF(CEVİZKENT!$W$5:$W$200,"&lt;45")</f>
        <v>7</v>
      </c>
      <c r="F29" s="205">
        <f>E29/SUM(E29:E34)*100</f>
        <v>36.84210526315789</v>
      </c>
      <c r="G29"/>
      <c r="H29"/>
      <c r="I29"/>
      <c r="J29"/>
      <c r="K29"/>
      <c r="L29"/>
      <c r="M29"/>
      <c r="N29"/>
      <c r="O29"/>
      <c r="P29"/>
      <c r="Q29"/>
      <c r="R29"/>
    </row>
    <row r="30" spans="2:18" ht="18" customHeight="1" x14ac:dyDescent="0.25">
      <c r="B30" s="327"/>
      <c r="C30" s="330"/>
      <c r="D30" s="183" t="s">
        <v>333</v>
      </c>
      <c r="E30" s="206">
        <f>COUNTIF(CEVİZKENT!$W$5:$W$200,"&lt;55")-COUNTIF(CEVİZKENT!$W$5:$W$200,"&lt;45")</f>
        <v>2</v>
      </c>
      <c r="F30" s="207">
        <f>E30/SUM(E29:E34)*100</f>
        <v>10.526315789473683</v>
      </c>
      <c r="G30"/>
      <c r="H30"/>
      <c r="I30"/>
      <c r="J30"/>
      <c r="K30"/>
      <c r="L30"/>
      <c r="M30"/>
      <c r="N30"/>
      <c r="O30"/>
      <c r="P30"/>
      <c r="Q30"/>
      <c r="R30"/>
    </row>
    <row r="31" spans="2:18" ht="18" customHeight="1" x14ac:dyDescent="0.25">
      <c r="B31" s="327"/>
      <c r="C31" s="330"/>
      <c r="D31" s="183" t="s">
        <v>334</v>
      </c>
      <c r="E31" s="206">
        <f>COUNTIF(CEVİZKENT!$W$5:$W$200,"&lt;70")-COUNTIF(CEVİZKENT!$W$5:$W$200,"&lt;55")</f>
        <v>4</v>
      </c>
      <c r="F31" s="207">
        <f>E31/SUM(E29:E34)*100</f>
        <v>21.052631578947366</v>
      </c>
      <c r="G31"/>
      <c r="H31"/>
      <c r="I31"/>
      <c r="J31"/>
      <c r="K31"/>
      <c r="L31"/>
      <c r="M31"/>
      <c r="N31"/>
      <c r="O31"/>
      <c r="P31"/>
      <c r="Q31"/>
      <c r="R31"/>
    </row>
    <row r="32" spans="2:18" ht="18" customHeight="1" x14ac:dyDescent="0.25">
      <c r="B32" s="327"/>
      <c r="C32" s="330"/>
      <c r="D32" s="183" t="s">
        <v>335</v>
      </c>
      <c r="E32" s="206">
        <f>COUNTIF(CEVİZKENT!$W$5:$W$200,"&lt;85")-COUNTIF(CEVİZKENT!$W$5:$W$200,"&lt;70")</f>
        <v>2</v>
      </c>
      <c r="F32" s="207">
        <f>E32/SUM(E29:E34)*100</f>
        <v>10.526315789473683</v>
      </c>
      <c r="G32"/>
      <c r="H32"/>
      <c r="I32"/>
      <c r="J32"/>
      <c r="K32"/>
      <c r="L32"/>
      <c r="M32"/>
      <c r="N32"/>
      <c r="O32"/>
      <c r="P32"/>
      <c r="Q32"/>
      <c r="R32"/>
    </row>
    <row r="33" spans="2:18" ht="18" customHeight="1" x14ac:dyDescent="0.25">
      <c r="B33" s="327"/>
      <c r="C33" s="330"/>
      <c r="D33" s="183" t="s">
        <v>336</v>
      </c>
      <c r="E33" s="206">
        <f>COUNTIF(CEVİZKENT!$W$5:$W$200,"&lt;99")-COUNTIF(CEVİZKENT!$W$5:$W$200,"&lt;85")</f>
        <v>4</v>
      </c>
      <c r="F33" s="207">
        <f>E33/SUM(E29:E34)*100</f>
        <v>21.052631578947366</v>
      </c>
      <c r="G33"/>
      <c r="H33"/>
      <c r="I33"/>
      <c r="J33"/>
      <c r="K33"/>
      <c r="L33"/>
      <c r="M33"/>
      <c r="N33"/>
      <c r="O33"/>
      <c r="P33"/>
      <c r="Q33"/>
      <c r="R33"/>
    </row>
    <row r="34" spans="2:18" ht="18" customHeight="1" thickBot="1" x14ac:dyDescent="0.3">
      <c r="B34" s="328"/>
      <c r="C34" s="331"/>
      <c r="D34" s="184">
        <v>100</v>
      </c>
      <c r="E34" s="208">
        <f>COUNTIF(CEVİZKENT!$W$5:$W$200,"=100")</f>
        <v>0</v>
      </c>
      <c r="F34" s="209">
        <f>E34/SUM(E29:E34)*100</f>
        <v>0</v>
      </c>
      <c r="G34"/>
      <c r="H34"/>
      <c r="I34"/>
      <c r="J34"/>
      <c r="K34"/>
      <c r="L34"/>
      <c r="M34"/>
      <c r="N34"/>
      <c r="O34"/>
      <c r="P34"/>
      <c r="Q34"/>
      <c r="R34"/>
    </row>
    <row r="35" spans="2:18" ht="18" customHeight="1" x14ac:dyDescent="0.25">
      <c r="B35" s="326" t="str">
        <f>"KAMAN İMAM HATİP ORTAOKULU
"&amp;"ÖĞRENCİ SAYISI = "&amp;SUM(E35:E40)</f>
        <v>KAMAN İMAM HATİP ORTAOKULU
ÖĞRENCİ SAYISI = 19</v>
      </c>
      <c r="C35" s="329" t="s">
        <v>23</v>
      </c>
      <c r="D35" s="182" t="s">
        <v>332</v>
      </c>
      <c r="E35" s="204">
        <f>COUNTIF(CEVİZKENT!$Z$5:$Z$200,"&lt;45")</f>
        <v>1</v>
      </c>
      <c r="F35" s="205">
        <f>E35/SUM(E35:E40)*100</f>
        <v>5.2631578947368416</v>
      </c>
      <c r="G35"/>
      <c r="H35"/>
      <c r="I35"/>
      <c r="J35"/>
      <c r="K35"/>
      <c r="L35"/>
      <c r="M35"/>
      <c r="N35"/>
      <c r="O35"/>
      <c r="P35"/>
      <c r="Q35"/>
      <c r="R35"/>
    </row>
    <row r="36" spans="2:18" ht="18" customHeight="1" x14ac:dyDescent="0.25">
      <c r="B36" s="327"/>
      <c r="C36" s="330"/>
      <c r="D36" s="183" t="s">
        <v>333</v>
      </c>
      <c r="E36" s="206">
        <f>COUNTIF(CEVİZKENT!$Z$5:$Z$200,"&lt;55")-COUNTIF(CEVİZKENT!$Z$5:$Z$200,"&lt;45")</f>
        <v>0</v>
      </c>
      <c r="F36" s="207">
        <f>E36/SUM(E35:E40)*100</f>
        <v>0</v>
      </c>
      <c r="G36"/>
      <c r="H36"/>
      <c r="I36"/>
      <c r="J36"/>
      <c r="K36"/>
      <c r="L36"/>
      <c r="M36"/>
      <c r="N36"/>
      <c r="O36"/>
      <c r="P36"/>
      <c r="Q36"/>
      <c r="R36"/>
    </row>
    <row r="37" spans="2:18" ht="18" customHeight="1" x14ac:dyDescent="0.25">
      <c r="B37" s="327"/>
      <c r="C37" s="330"/>
      <c r="D37" s="183" t="s">
        <v>334</v>
      </c>
      <c r="E37" s="206">
        <f>COUNTIF(CEVİZKENT!$Z$5:$Z$200,"&lt;70")-COUNTIF(CEVİZKENT!$Z$5:$Z$200,"&lt;55")</f>
        <v>2</v>
      </c>
      <c r="F37" s="207">
        <f>E37/SUM(E35:E40)*100</f>
        <v>10.526315789473683</v>
      </c>
      <c r="G37"/>
      <c r="H37"/>
      <c r="I37"/>
      <c r="J37"/>
      <c r="K37"/>
      <c r="L37"/>
      <c r="M37"/>
      <c r="N37"/>
      <c r="O37"/>
      <c r="P37"/>
      <c r="Q37"/>
      <c r="R37"/>
    </row>
    <row r="38" spans="2:18" ht="18" customHeight="1" x14ac:dyDescent="0.25">
      <c r="B38" s="327"/>
      <c r="C38" s="330"/>
      <c r="D38" s="183" t="s">
        <v>335</v>
      </c>
      <c r="E38" s="206">
        <f>COUNTIF(CEVİZKENT!$Z$5:$Z$200,"&lt;85")-COUNTIF(CEVİZKENT!Z$5:$Z$200,"&lt;70")</f>
        <v>3</v>
      </c>
      <c r="F38" s="207">
        <f>E38/SUM(E35:E40)*100</f>
        <v>15.789473684210526</v>
      </c>
      <c r="G38"/>
      <c r="H38"/>
      <c r="I38"/>
      <c r="J38"/>
      <c r="K38"/>
      <c r="L38"/>
      <c r="M38"/>
      <c r="N38"/>
      <c r="O38"/>
      <c r="P38"/>
      <c r="Q38"/>
      <c r="R38"/>
    </row>
    <row r="39" spans="2:18" ht="18" customHeight="1" x14ac:dyDescent="0.25">
      <c r="B39" s="327"/>
      <c r="C39" s="330"/>
      <c r="D39" s="183" t="s">
        <v>336</v>
      </c>
      <c r="E39" s="206">
        <f>COUNTIF(CEVİZKENT!$Z$5:$Z$200,"&lt;99")-COUNTIF(CEVİZKENT!$Z$5:$Z$200,"&lt;85")</f>
        <v>5</v>
      </c>
      <c r="F39" s="207">
        <f>E39/SUM(E35:E40)*100</f>
        <v>26.315789473684209</v>
      </c>
      <c r="G39"/>
      <c r="H39"/>
      <c r="I39"/>
      <c r="J39"/>
      <c r="K39"/>
      <c r="L39"/>
      <c r="M39"/>
      <c r="N39"/>
      <c r="O39"/>
      <c r="P39"/>
      <c r="Q39"/>
      <c r="R39"/>
    </row>
    <row r="40" spans="2:18" ht="18" customHeight="1" thickBot="1" x14ac:dyDescent="0.3">
      <c r="B40" s="328"/>
      <c r="C40" s="331"/>
      <c r="D40" s="184">
        <v>100</v>
      </c>
      <c r="E40" s="208">
        <f>COUNTIF(CEVİZKENT!$Z$5:$Z$200,"=100")</f>
        <v>8</v>
      </c>
      <c r="F40" s="209">
        <f>E40/SUM(E35:E40)*100</f>
        <v>42.105263157894733</v>
      </c>
      <c r="G40"/>
      <c r="H40"/>
      <c r="I40"/>
      <c r="J40"/>
      <c r="K40"/>
      <c r="L40"/>
      <c r="M40"/>
      <c r="N40"/>
      <c r="O40"/>
      <c r="P40"/>
      <c r="Q40"/>
      <c r="R40"/>
    </row>
  </sheetData>
  <mergeCells count="17">
    <mergeCell ref="E2:F2"/>
    <mergeCell ref="E3:F3"/>
    <mergeCell ref="B29:B34"/>
    <mergeCell ref="C29:C34"/>
    <mergeCell ref="B35:B40"/>
    <mergeCell ref="C35:C40"/>
    <mergeCell ref="B11:B16"/>
    <mergeCell ref="C11:C16"/>
    <mergeCell ref="B17:B22"/>
    <mergeCell ref="C17:C22"/>
    <mergeCell ref="B23:B28"/>
    <mergeCell ref="C23:C28"/>
    <mergeCell ref="B5:B10"/>
    <mergeCell ref="C5:C10"/>
    <mergeCell ref="B2:B4"/>
    <mergeCell ref="C2:C4"/>
    <mergeCell ref="D2:D4"/>
  </mergeCells>
  <pageMargins left="0.7" right="0.7" top="0.75" bottom="0.75" header="0.3" footer="0.3"/>
  <pageSetup paperSize="9" scale="71" fitToWidth="0" orientation="landscape" r:id="rId1"/>
  <rowBreaks count="1" manualBreakCount="1">
    <brk id="1" max="20" man="1"/>
  </rowBreak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R40"/>
  <sheetViews>
    <sheetView zoomScaleNormal="100" workbookViewId="0"/>
  </sheetViews>
  <sheetFormatPr defaultRowHeight="15" x14ac:dyDescent="0.25"/>
  <cols>
    <col min="1" max="1" width="9.85546875" customWidth="1"/>
    <col min="2" max="2" width="35.85546875" bestFit="1" customWidth="1"/>
    <col min="3" max="17" width="10" style="25" customWidth="1"/>
    <col min="18" max="18" width="10.42578125" style="25" customWidth="1"/>
    <col min="21" max="22" width="9.140625" customWidth="1"/>
    <col min="24" max="25" width="9.140625" customWidth="1"/>
    <col min="27" max="28" width="9.140625" customWidth="1"/>
    <col min="30" max="31" width="9.140625" customWidth="1"/>
    <col min="33" max="34" width="9.140625" customWidth="1"/>
  </cols>
  <sheetData>
    <row r="1" spans="1:18" ht="15.75" thickBot="1" x14ac:dyDescent="0.3"/>
    <row r="2" spans="1:18" ht="18" customHeight="1" thickBot="1" x14ac:dyDescent="0.3">
      <c r="A2" s="73"/>
      <c r="B2" s="332" t="s">
        <v>385</v>
      </c>
      <c r="C2" s="354" t="s">
        <v>872</v>
      </c>
      <c r="D2" s="335" t="s">
        <v>873</v>
      </c>
      <c r="E2" s="357" t="s">
        <v>361</v>
      </c>
      <c r="F2" s="358"/>
      <c r="G2" s="358"/>
      <c r="H2" s="358"/>
      <c r="I2" s="358"/>
      <c r="J2" s="358"/>
      <c r="K2" s="358"/>
      <c r="L2" s="359"/>
      <c r="M2"/>
      <c r="N2"/>
      <c r="O2"/>
      <c r="P2"/>
      <c r="Q2"/>
      <c r="R2"/>
    </row>
    <row r="3" spans="1:18" ht="18" customHeight="1" x14ac:dyDescent="0.25">
      <c r="A3" s="73"/>
      <c r="B3" s="333"/>
      <c r="C3" s="355"/>
      <c r="D3" s="336"/>
      <c r="E3" s="340" t="s">
        <v>877</v>
      </c>
      <c r="F3" s="341"/>
      <c r="G3" s="340" t="s">
        <v>878</v>
      </c>
      <c r="H3" s="341"/>
      <c r="I3" s="340" t="s">
        <v>879</v>
      </c>
      <c r="J3" s="341"/>
      <c r="K3" s="340" t="s">
        <v>881</v>
      </c>
      <c r="L3" s="341"/>
      <c r="M3"/>
      <c r="N3"/>
      <c r="O3"/>
      <c r="P3"/>
      <c r="Q3"/>
      <c r="R3"/>
    </row>
    <row r="4" spans="1:18" ht="29.25" thickBot="1" x14ac:dyDescent="0.3">
      <c r="A4" s="73"/>
      <c r="B4" s="334"/>
      <c r="C4" s="356"/>
      <c r="D4" s="337"/>
      <c r="E4" s="210" t="s">
        <v>871</v>
      </c>
      <c r="F4" s="211" t="s">
        <v>883</v>
      </c>
      <c r="G4" s="212" t="s">
        <v>871</v>
      </c>
      <c r="H4" s="211" t="s">
        <v>883</v>
      </c>
      <c r="I4" s="210" t="s">
        <v>871</v>
      </c>
      <c r="J4" s="211" t="s">
        <v>883</v>
      </c>
      <c r="K4" s="212" t="s">
        <v>871</v>
      </c>
      <c r="L4" s="211" t="s">
        <v>883</v>
      </c>
      <c r="M4"/>
      <c r="N4"/>
      <c r="O4"/>
      <c r="P4"/>
      <c r="Q4"/>
      <c r="R4"/>
    </row>
    <row r="5" spans="1:18" ht="18" customHeight="1" x14ac:dyDescent="0.25">
      <c r="A5" s="73"/>
      <c r="B5" s="326" t="str">
        <f>"YENİHAYAT ORTAOKULU
"&amp;"ÖĞRENCİ SAYISI = "&amp;SUM(K5:K10)</f>
        <v>YENİHAYAT ORTAOKULU
ÖĞRENCİ SAYISI = 77</v>
      </c>
      <c r="C5" s="329" t="s">
        <v>2</v>
      </c>
      <c r="D5" s="182" t="s">
        <v>332</v>
      </c>
      <c r="E5" s="229">
        <f>COUNTIF(YENİHAYAT!$K$5:$K$30,"&lt;45")</f>
        <v>6</v>
      </c>
      <c r="F5" s="223">
        <f>E5/SUM(E5:E10)*100</f>
        <v>23.076923076923077</v>
      </c>
      <c r="G5" s="232">
        <f>COUNTIF(YENİHAYAT!$K$31:$K$54,"&lt;45")</f>
        <v>10</v>
      </c>
      <c r="H5" s="226">
        <f>G5/SUM(G5:G10)*100</f>
        <v>41.666666666666671</v>
      </c>
      <c r="I5" s="229">
        <f>COUNTIF(YENİHAYAT!$K$55:$K$81,"&lt;45")</f>
        <v>1</v>
      </c>
      <c r="J5" s="223">
        <f>I5/SUM(I5:I10)*100</f>
        <v>3.7037037037037033</v>
      </c>
      <c r="K5" s="204">
        <f>COUNTIF(YENİHAYAT!$K$5:$K$200,"&lt;45")</f>
        <v>17</v>
      </c>
      <c r="L5" s="213">
        <f>K5/SUM(K5:K10)*100</f>
        <v>22.077922077922079</v>
      </c>
      <c r="M5"/>
      <c r="N5"/>
      <c r="O5"/>
      <c r="P5"/>
      <c r="Q5"/>
      <c r="R5"/>
    </row>
    <row r="6" spans="1:18" ht="18" customHeight="1" x14ac:dyDescent="0.25">
      <c r="A6" s="73"/>
      <c r="B6" s="327"/>
      <c r="C6" s="330"/>
      <c r="D6" s="183" t="s">
        <v>333</v>
      </c>
      <c r="E6" s="230">
        <f>COUNTIF(YENİHAYAT!$K$5:$K$30,"&lt;55")-COUNTIF(YENİHAYAT!$K$5:$K$30,"&lt;45")</f>
        <v>3</v>
      </c>
      <c r="F6" s="224">
        <f>E6/SUM(E5:E10)*100</f>
        <v>11.538461538461538</v>
      </c>
      <c r="G6" s="233">
        <f>COUNTIF(YENİHAYAT!$K$31:$K$54,"&lt;55")-COUNTIF(YENİHAYAT!$K$31:$K$54,"&lt;45")</f>
        <v>2</v>
      </c>
      <c r="H6" s="227">
        <f>G6/SUM(G5:G10)*100</f>
        <v>8.3333333333333321</v>
      </c>
      <c r="I6" s="230">
        <f>COUNTIF(YENİHAYAT!$K$55:$K$81,"&lt;55")-COUNTIF(YENİHAYAT!$K$55:$K$81,"&lt;45")</f>
        <v>0</v>
      </c>
      <c r="J6" s="224">
        <f>I6/SUM(I5:I10)*100</f>
        <v>0</v>
      </c>
      <c r="K6" s="206">
        <f>COUNTIF(YENİHAYAT!$K$5:$K$200,"&lt;55")-COUNTIF(YENİHAYAT!$K$5:$K$200,"&lt;45")</f>
        <v>5</v>
      </c>
      <c r="L6" s="214">
        <f>K6/SUM(K5:K10)*100</f>
        <v>6.4935064935064926</v>
      </c>
      <c r="M6"/>
      <c r="N6"/>
      <c r="O6"/>
      <c r="P6"/>
      <c r="Q6"/>
      <c r="R6"/>
    </row>
    <row r="7" spans="1:18" ht="18" customHeight="1" x14ac:dyDescent="0.25">
      <c r="A7" s="73"/>
      <c r="B7" s="327"/>
      <c r="C7" s="330"/>
      <c r="D7" s="183" t="s">
        <v>334</v>
      </c>
      <c r="E7" s="230">
        <f>COUNTIF(YENİHAYAT!$K$5:$K$30,"&lt;70")-COUNTIF(YENİHAYAT!$K$5:$K$30,"&lt;55")</f>
        <v>8</v>
      </c>
      <c r="F7" s="224">
        <f>E7/SUM(E5:E10)*100</f>
        <v>30.76923076923077</v>
      </c>
      <c r="G7" s="233">
        <f>COUNTIF(YENİHAYAT!$K$31:$K$54,"&lt;70")-COUNTIF(YENİHAYAT!$K$31:$K$54,"&lt;55")</f>
        <v>6</v>
      </c>
      <c r="H7" s="227">
        <f>G7/SUM(G5:G10)*100</f>
        <v>25</v>
      </c>
      <c r="I7" s="230">
        <f>COUNTIF(YENİHAYAT!$K$55:$K$81,"&lt;70")-COUNTIF(YENİHAYAT!$K$55:$K$81,"&lt;55")</f>
        <v>2</v>
      </c>
      <c r="J7" s="224">
        <f>I7/SUM(I5:I10)*100</f>
        <v>7.4074074074074066</v>
      </c>
      <c r="K7" s="206">
        <f>COUNTIF(YENİHAYAT!$K$5:$K$200,"&lt;70")-COUNTIF(YENİHAYAT!$K$5:$K$200,"&lt;55")</f>
        <v>16</v>
      </c>
      <c r="L7" s="214">
        <f>K7/SUM(K5:K10)*100</f>
        <v>20.779220779220779</v>
      </c>
      <c r="M7"/>
      <c r="N7"/>
      <c r="O7"/>
      <c r="P7"/>
      <c r="Q7"/>
      <c r="R7"/>
    </row>
    <row r="8" spans="1:18" ht="18" customHeight="1" x14ac:dyDescent="0.25">
      <c r="A8" s="73"/>
      <c r="B8" s="327"/>
      <c r="C8" s="330"/>
      <c r="D8" s="183" t="s">
        <v>335</v>
      </c>
      <c r="E8" s="230">
        <f>COUNTIF(YENİHAYAT!$K$5:$K$30,"&lt;85")-COUNTIF(YENİHAYAT!$K$5:$K$30,"&lt;70")</f>
        <v>6</v>
      </c>
      <c r="F8" s="224">
        <f>E8/SUM(E5:E10)*100</f>
        <v>23.076923076923077</v>
      </c>
      <c r="G8" s="233">
        <f>COUNTIF(YENİHAYAT!$K$31:$K$54,"&lt;85")-COUNTIF(YENİHAYAT!$K$31:$K$54,"&lt;70")</f>
        <v>5</v>
      </c>
      <c r="H8" s="227">
        <f>G8/SUM(G5:G10)*100</f>
        <v>20.833333333333336</v>
      </c>
      <c r="I8" s="230">
        <f>COUNTIF(YENİHAYAT!$K$55:$K$81,"&lt;85")-COUNTIF(YENİHAYAT!$K$55:$K$81,"&lt;70")</f>
        <v>6</v>
      </c>
      <c r="J8" s="224">
        <f>I8/SUM(I5:I10)*100</f>
        <v>22.222222222222221</v>
      </c>
      <c r="K8" s="206">
        <f>COUNTIF(YENİHAYAT!$K$5:$K$200,"&lt;85")-COUNTIF(YENİHAYAT!$K$5:$K$200,"&lt;70")</f>
        <v>17</v>
      </c>
      <c r="L8" s="214">
        <f>K8/SUM(K5:K10)*100</f>
        <v>22.077922077922079</v>
      </c>
      <c r="M8"/>
      <c r="N8"/>
      <c r="O8"/>
      <c r="P8"/>
      <c r="Q8"/>
      <c r="R8"/>
    </row>
    <row r="9" spans="1:18" ht="18" customHeight="1" x14ac:dyDescent="0.25">
      <c r="A9" s="73"/>
      <c r="B9" s="327"/>
      <c r="C9" s="330"/>
      <c r="D9" s="183" t="s">
        <v>336</v>
      </c>
      <c r="E9" s="230">
        <f>COUNTIF(YENİHAYAT!$K$5:$K$30,"&lt;99")-COUNTIF(YENİHAYAT!$K$5:$K$30,"&lt;85")</f>
        <v>3</v>
      </c>
      <c r="F9" s="224">
        <f>E9/SUM(E5:E10)*100</f>
        <v>11.538461538461538</v>
      </c>
      <c r="G9" s="233">
        <f>COUNTIF(YENİHAYAT!$K$31:$K$54,"&lt;99")-COUNTIF(YENİHAYAT!$K$31:$K$54,"&lt;85")</f>
        <v>1</v>
      </c>
      <c r="H9" s="227">
        <f>G9/SUM(G5:G10)*100</f>
        <v>4.1666666666666661</v>
      </c>
      <c r="I9" s="230">
        <f>COUNTIF(YENİHAYAT!$K$55:$K$81,"&lt;99")-COUNTIF(YENİHAYAT!$K$55:$K$81,"&lt;85")</f>
        <v>15</v>
      </c>
      <c r="J9" s="224">
        <f>I9/SUM(I5:I10)*100</f>
        <v>55.555555555555557</v>
      </c>
      <c r="K9" s="206">
        <f>COUNTIF(YENİHAYAT!$K$5:$K$200,"&lt;99")-COUNTIF(YENİHAYAT!$K$5:$K$200,"&lt;85")</f>
        <v>19</v>
      </c>
      <c r="L9" s="214">
        <f>K9/SUM(K5:K10)*100</f>
        <v>24.675324675324674</v>
      </c>
      <c r="M9"/>
      <c r="N9"/>
      <c r="O9"/>
      <c r="P9"/>
      <c r="Q9"/>
      <c r="R9"/>
    </row>
    <row r="10" spans="1:18" ht="18" customHeight="1" thickBot="1" x14ac:dyDescent="0.3">
      <c r="A10" s="73"/>
      <c r="B10" s="328"/>
      <c r="C10" s="331"/>
      <c r="D10" s="184">
        <v>100</v>
      </c>
      <c r="E10" s="231">
        <f>COUNTIF(YENİHAYAT!$K$5:$K$30,"=100")</f>
        <v>0</v>
      </c>
      <c r="F10" s="225">
        <f>E10/SUM(E5:E10)*100</f>
        <v>0</v>
      </c>
      <c r="G10" s="234">
        <f>COUNTIF(YENİHAYAT!$K$31:$K$54,"=100")</f>
        <v>0</v>
      </c>
      <c r="H10" s="228">
        <f>G10/SUM(G5:G10)*100</f>
        <v>0</v>
      </c>
      <c r="I10" s="231">
        <f>COUNTIF(YENİHAYAT!$K$55:$K$81,"=100")</f>
        <v>3</v>
      </c>
      <c r="J10" s="225">
        <f>I10/SUM(I5:I10)*100</f>
        <v>11.111111111111111</v>
      </c>
      <c r="K10" s="208">
        <f>COUNTIF(YENİHAYAT!$K$5:$K$200,"=100")</f>
        <v>3</v>
      </c>
      <c r="L10" s="215">
        <f>K10/SUM(K5:K10)*100</f>
        <v>3.8961038961038961</v>
      </c>
      <c r="M10"/>
      <c r="N10"/>
      <c r="O10"/>
      <c r="P10"/>
      <c r="Q10"/>
      <c r="R10"/>
    </row>
    <row r="11" spans="1:18" ht="18" customHeight="1" x14ac:dyDescent="0.25">
      <c r="A11" s="73"/>
      <c r="B11" s="326" t="str">
        <f>"YENİHAYAT ORTAOKULU
"&amp;"ÖĞRENCİ SAYISI = "&amp;SUM(K11:K16)</f>
        <v>YENİHAYAT ORTAOKULU
ÖĞRENCİ SAYISI = 77</v>
      </c>
      <c r="C11" s="329" t="s">
        <v>3</v>
      </c>
      <c r="D11" s="182" t="s">
        <v>332</v>
      </c>
      <c r="E11" s="229">
        <f>COUNTIF(YENİHAYAT!$N$5:$N$30,"&lt;45")</f>
        <v>19</v>
      </c>
      <c r="F11" s="223">
        <f>E11/SUM(E11:E16)*100</f>
        <v>73.076923076923066</v>
      </c>
      <c r="G11" s="232">
        <f>COUNTIF(YENİHAYAT!$N$31:$N$54,"&lt;45")</f>
        <v>19</v>
      </c>
      <c r="H11" s="226">
        <f>G11/SUM(G11:G16)*100</f>
        <v>79.166666666666657</v>
      </c>
      <c r="I11" s="229">
        <f>COUNTIF(YENİHAYAT!$N$55:$N$81,"&lt;45")</f>
        <v>4</v>
      </c>
      <c r="J11" s="223">
        <f>I11/SUM(I11:I16)*100</f>
        <v>14.814814814814813</v>
      </c>
      <c r="K11" s="204">
        <f>COUNTIF(YENİHAYAT!$N$5:$N$200,"&lt;45")</f>
        <v>42</v>
      </c>
      <c r="L11" s="213">
        <f>K11/SUM(K11:K16)*100</f>
        <v>54.54545454545454</v>
      </c>
      <c r="M11"/>
      <c r="N11"/>
      <c r="O11"/>
      <c r="P11"/>
      <c r="Q11"/>
      <c r="R11"/>
    </row>
    <row r="12" spans="1:18" ht="18" customHeight="1" x14ac:dyDescent="0.25">
      <c r="A12" s="73"/>
      <c r="B12" s="327"/>
      <c r="C12" s="330"/>
      <c r="D12" s="183" t="s">
        <v>333</v>
      </c>
      <c r="E12" s="230">
        <f>COUNTIF(YENİHAYAT!$N$5:$N$30,"&lt;55")-COUNTIF(YENİHAYAT!$N$5:$N$30,"&lt;45")</f>
        <v>5</v>
      </c>
      <c r="F12" s="224">
        <f>E12/SUM(E11:E16)*100</f>
        <v>19.230769230769234</v>
      </c>
      <c r="G12" s="233">
        <f>COUNTIF(YENİHAYAT!$N$31:$N$54,"&lt;55")-COUNTIF(YENİHAYAT!$N$31:$N$54,"&lt;45")</f>
        <v>4</v>
      </c>
      <c r="H12" s="227">
        <f>G12/SUM(G11:G16)*100</f>
        <v>16.666666666666664</v>
      </c>
      <c r="I12" s="230">
        <f>COUNTIF(YENİHAYAT!$N$55:$N$81,"&lt;55")-COUNTIF(YENİHAYAT!$N$55:$N$81,"&lt;45")</f>
        <v>0</v>
      </c>
      <c r="J12" s="224">
        <f>I12/SUM(I11:I16)*100</f>
        <v>0</v>
      </c>
      <c r="K12" s="206">
        <f>COUNTIF(YENİHAYAT!$N$5:$N$200,"&lt;55")-COUNTIF(YENİHAYAT!$N$5:$N$200,"&lt;45")</f>
        <v>9</v>
      </c>
      <c r="L12" s="214">
        <f>K12/SUM(K11:K16)*100</f>
        <v>11.688311688311687</v>
      </c>
      <c r="M12"/>
      <c r="N12"/>
      <c r="O12"/>
      <c r="P12"/>
      <c r="Q12"/>
      <c r="R12"/>
    </row>
    <row r="13" spans="1:18" ht="18" customHeight="1" x14ac:dyDescent="0.25">
      <c r="A13" s="73"/>
      <c r="B13" s="327"/>
      <c r="C13" s="330"/>
      <c r="D13" s="183" t="s">
        <v>334</v>
      </c>
      <c r="E13" s="230">
        <f>COUNTIF(YENİHAYAT!$N$5:$N$30,"&lt;70")-COUNTIF(YENİHAYAT!$N$5:$N$30,"&lt;55")</f>
        <v>2</v>
      </c>
      <c r="F13" s="224">
        <f>E13/SUM(E11:E16)*100</f>
        <v>7.6923076923076925</v>
      </c>
      <c r="G13" s="233">
        <f>COUNTIF(YENİHAYAT!$N$31:$N$54,"&lt;70")-COUNTIF(YENİHAYAT!$N$31:$N$54,"&lt;55")</f>
        <v>1</v>
      </c>
      <c r="H13" s="227">
        <f>G13/SUM(G11:G16)*100</f>
        <v>4.1666666666666661</v>
      </c>
      <c r="I13" s="230">
        <f>COUNTIF(YENİHAYAT!$N$55:$N$81,"&lt;70")-COUNTIF(YENİHAYAT!$N$55:$N$81,"&lt;55")</f>
        <v>4</v>
      </c>
      <c r="J13" s="224">
        <f>I13/SUM(I11:I16)*100</f>
        <v>14.814814814814813</v>
      </c>
      <c r="K13" s="206">
        <f>COUNTIF(YENİHAYAT!$N$5:$N$200,"&lt;70")-COUNTIF(YENİHAYAT!$N$5:$N$200,"&lt;55")</f>
        <v>7</v>
      </c>
      <c r="L13" s="214">
        <f>K13/SUM(K11:K16)*100</f>
        <v>9.0909090909090917</v>
      </c>
      <c r="M13"/>
      <c r="N13"/>
      <c r="O13"/>
      <c r="P13"/>
      <c r="Q13"/>
      <c r="R13"/>
    </row>
    <row r="14" spans="1:18" ht="18" customHeight="1" x14ac:dyDescent="0.25">
      <c r="B14" s="327"/>
      <c r="C14" s="330"/>
      <c r="D14" s="183" t="s">
        <v>335</v>
      </c>
      <c r="E14" s="230">
        <f>COUNTIF(YENİHAYAT!$N$5:$N$30,"&lt;85")-COUNTIF(YENİHAYAT!$N$5:$N$30,"&lt;70")</f>
        <v>0</v>
      </c>
      <c r="F14" s="224">
        <f>E14/SUM(E11:E16)*100</f>
        <v>0</v>
      </c>
      <c r="G14" s="233">
        <f>COUNTIF(YENİHAYAT!$N$31:$N$54,"&lt;85")-COUNTIF(YENİHAYAT!$N$31:$N$54,"&lt;70")</f>
        <v>0</v>
      </c>
      <c r="H14" s="227">
        <f>G14/SUM(G11:G16)*100</f>
        <v>0</v>
      </c>
      <c r="I14" s="230">
        <f>COUNTIF(YENİHAYAT!$N$55:$N$81,"&lt;85")-COUNTIF(YENİHAYAT!$N$55:$N$81,"&lt;70")</f>
        <v>3</v>
      </c>
      <c r="J14" s="224">
        <f>I14/SUM(I11:I16)*100</f>
        <v>11.111111111111111</v>
      </c>
      <c r="K14" s="206">
        <f>COUNTIF(YENİHAYAT!$N$5:$N$200,"&lt;85")-COUNTIF(YENİHAYAT!$N$5:$N$200,"&lt;70")</f>
        <v>3</v>
      </c>
      <c r="L14" s="214">
        <f>K14/SUM(K11:K16)*100</f>
        <v>3.8961038961038961</v>
      </c>
      <c r="M14"/>
      <c r="N14"/>
      <c r="O14"/>
      <c r="P14"/>
      <c r="Q14"/>
      <c r="R14"/>
    </row>
    <row r="15" spans="1:18" ht="18" customHeight="1" x14ac:dyDescent="0.25">
      <c r="B15" s="327"/>
      <c r="C15" s="330"/>
      <c r="D15" s="183" t="s">
        <v>336</v>
      </c>
      <c r="E15" s="230">
        <f>COUNTIF(YENİHAYAT!$N$5:$N$30,"&lt;99")-COUNTIF(YENİHAYAT!$N$5:$N$30,"&lt;85")</f>
        <v>0</v>
      </c>
      <c r="F15" s="224">
        <f>E15/SUM(E11:E16)*100</f>
        <v>0</v>
      </c>
      <c r="G15" s="233">
        <f>COUNTIF(YENİHAYAT!$N$31:$N$54,"&lt;99")-COUNTIF(YENİHAYAT!$N$31:$N$54,"&lt;85")</f>
        <v>0</v>
      </c>
      <c r="H15" s="227">
        <f>G15/SUM(G11:G16)*100</f>
        <v>0</v>
      </c>
      <c r="I15" s="230">
        <f>COUNTIF(YENİHAYAT!$N$55:$N$81,"&lt;99")-COUNTIF(YENİHAYAT!$N$55:$N$81,"&lt;85")</f>
        <v>10</v>
      </c>
      <c r="J15" s="224">
        <f>I15/SUM(I11:I16)*100</f>
        <v>37.037037037037038</v>
      </c>
      <c r="K15" s="206">
        <f>COUNTIF(YENİHAYAT!$N$5:$N$200,"&lt;99")-COUNTIF(YENİHAYAT!$N$5:$N$200,"&lt;85")</f>
        <v>10</v>
      </c>
      <c r="L15" s="214">
        <f>K15/SUM(K11:K16)*100</f>
        <v>12.987012987012985</v>
      </c>
      <c r="M15"/>
      <c r="N15"/>
      <c r="O15"/>
      <c r="P15"/>
      <c r="Q15"/>
      <c r="R15"/>
    </row>
    <row r="16" spans="1:18" ht="18" customHeight="1" thickBot="1" x14ac:dyDescent="0.3">
      <c r="B16" s="328"/>
      <c r="C16" s="331"/>
      <c r="D16" s="184">
        <v>100</v>
      </c>
      <c r="E16" s="231">
        <f>COUNTIF(YENİHAYAT!$N$5:$N$30,"=100")</f>
        <v>0</v>
      </c>
      <c r="F16" s="225">
        <f>E16/SUM(E11:E16)*100</f>
        <v>0</v>
      </c>
      <c r="G16" s="234">
        <f>COUNTIF(YENİHAYAT!$N$31:$N$54,"=100")</f>
        <v>0</v>
      </c>
      <c r="H16" s="228">
        <f>G16/SUM(G11:G16)*100</f>
        <v>0</v>
      </c>
      <c r="I16" s="231">
        <f>COUNTIF(YENİHAYAT!$N$55:$N$81,"=100")</f>
        <v>6</v>
      </c>
      <c r="J16" s="225">
        <f>I16/SUM(I11:I16)*100</f>
        <v>22.222222222222221</v>
      </c>
      <c r="K16" s="208">
        <f>COUNTIF(YENİHAYAT!$N$5:$N$200,"=100")</f>
        <v>6</v>
      </c>
      <c r="L16" s="215">
        <f>K16/SUM(K11:K16)*100</f>
        <v>7.7922077922077921</v>
      </c>
      <c r="M16"/>
      <c r="N16"/>
      <c r="O16"/>
      <c r="P16"/>
      <c r="Q16"/>
      <c r="R16"/>
    </row>
    <row r="17" spans="2:18" ht="18" customHeight="1" x14ac:dyDescent="0.25">
      <c r="B17" s="326" t="str">
        <f>"YENİHAYAT ORTAOKULU
"&amp;"ÖĞRENCİ SAYISI = "&amp;SUM(K17:K22)</f>
        <v>YENİHAYAT ORTAOKULU
ÖĞRENCİ SAYISI = 77</v>
      </c>
      <c r="C17" s="329" t="s">
        <v>10</v>
      </c>
      <c r="D17" s="182" t="s">
        <v>332</v>
      </c>
      <c r="E17" s="229">
        <f>COUNTIF(YENİHAYAT!$Q$5:$Q$30,"&lt;45")</f>
        <v>5</v>
      </c>
      <c r="F17" s="223">
        <f>E17/SUM(E17:E22)*100</f>
        <v>19.230769230769234</v>
      </c>
      <c r="G17" s="232">
        <f>COUNTIF(YENİHAYAT!$Q$31:$Q$54,"&lt;45")</f>
        <v>8</v>
      </c>
      <c r="H17" s="226">
        <f>G17/SUM(G17:G22)*100</f>
        <v>33.333333333333329</v>
      </c>
      <c r="I17" s="229">
        <f>COUNTIF(YENİHAYAT!$Q$55:$Q$81,"&lt;45")</f>
        <v>0</v>
      </c>
      <c r="J17" s="223">
        <f>I17/SUM(I17:I22)*100</f>
        <v>0</v>
      </c>
      <c r="K17" s="204">
        <f>COUNTIF(YENİHAYAT!$Q$5:$Q$200,"&lt;45")</f>
        <v>13</v>
      </c>
      <c r="L17" s="213">
        <f>K17/SUM(K17:K22)*100</f>
        <v>16.883116883116884</v>
      </c>
      <c r="M17"/>
      <c r="N17"/>
      <c r="O17"/>
      <c r="P17"/>
      <c r="Q17"/>
      <c r="R17"/>
    </row>
    <row r="18" spans="2:18" ht="18" customHeight="1" x14ac:dyDescent="0.25">
      <c r="B18" s="327"/>
      <c r="C18" s="330"/>
      <c r="D18" s="183" t="s">
        <v>333</v>
      </c>
      <c r="E18" s="230">
        <f>COUNTIF(YENİHAYAT!$Q$5:$Q$30,"&lt;55")-COUNTIF(YENİHAYAT!$Q$5:$Q$30,"&lt;45")</f>
        <v>2</v>
      </c>
      <c r="F18" s="224">
        <f>E18/SUM(E17:E22)*100</f>
        <v>7.6923076923076925</v>
      </c>
      <c r="G18" s="233">
        <f>COUNTIF(YENİHAYAT!$Q$31:$Q$54,"&lt;55")-COUNTIF(YENİHAYAT!$Q$31:$Q$54,"&lt;45")</f>
        <v>1</v>
      </c>
      <c r="H18" s="227">
        <f>G18/SUM(G17:G22)*100</f>
        <v>4.1666666666666661</v>
      </c>
      <c r="I18" s="230">
        <f>COUNTIF(YENİHAYAT!$Q$55:$Q$81,"&lt;55")-COUNTIF(YENİHAYAT!$Q$55:$Q$81,"&lt;45")</f>
        <v>0</v>
      </c>
      <c r="J18" s="224">
        <f>I18/SUM(I17:I22)*100</f>
        <v>0</v>
      </c>
      <c r="K18" s="206">
        <f>COUNTIF(YENİHAYAT!$Q$5:$Q$200,"&lt;55")-COUNTIF(YENİHAYAT!$Q$5:$Q$200,"&lt;45")</f>
        <v>3</v>
      </c>
      <c r="L18" s="214">
        <f>K18/SUM(K17:K22)*100</f>
        <v>3.8961038961038961</v>
      </c>
      <c r="M18"/>
      <c r="N18"/>
      <c r="O18"/>
      <c r="P18"/>
      <c r="Q18"/>
      <c r="R18"/>
    </row>
    <row r="19" spans="2:18" ht="18" customHeight="1" x14ac:dyDescent="0.25">
      <c r="B19" s="327"/>
      <c r="C19" s="330"/>
      <c r="D19" s="183" t="s">
        <v>334</v>
      </c>
      <c r="E19" s="230">
        <f>COUNTIF(YENİHAYAT!$Q$5:$Q$30,"&lt;70")-COUNTIF(YENİHAYAT!$Q$5:$Q$30,"&lt;55")</f>
        <v>7</v>
      </c>
      <c r="F19" s="224">
        <f>E19/SUM(E17:E22)*100</f>
        <v>26.923076923076923</v>
      </c>
      <c r="G19" s="233">
        <f>COUNTIF(YENİHAYAT!$Q$31:$Q$54,"&lt;70")-COUNTIF(YENİHAYAT!$Q$31:$Q$54,"&lt;55")</f>
        <v>7</v>
      </c>
      <c r="H19" s="227">
        <f>G19/SUM(G17:G22)*100</f>
        <v>29.166666666666668</v>
      </c>
      <c r="I19" s="230">
        <f>COUNTIF(YENİHAYAT!$Q$55:$Q$81,"&lt;70")-COUNTIF(YENİHAYAT!$Q$55:$Q$81,"&lt;55")</f>
        <v>3</v>
      </c>
      <c r="J19" s="224">
        <f>I19/SUM(I17:I22)*100</f>
        <v>11.111111111111111</v>
      </c>
      <c r="K19" s="206">
        <f>COUNTIF(YENİHAYAT!$Q$5:$Q$200,"&lt;70")-COUNTIF(YENİHAYAT!$Q$5:$Q$200,"&lt;55")</f>
        <v>17</v>
      </c>
      <c r="L19" s="214">
        <f>K19/SUM(K17:K22)*100</f>
        <v>22.077922077922079</v>
      </c>
      <c r="M19"/>
      <c r="N19"/>
      <c r="O19"/>
      <c r="P19"/>
      <c r="Q19"/>
      <c r="R19"/>
    </row>
    <row r="20" spans="2:18" ht="18" customHeight="1" x14ac:dyDescent="0.25">
      <c r="B20" s="327"/>
      <c r="C20" s="330"/>
      <c r="D20" s="183" t="s">
        <v>335</v>
      </c>
      <c r="E20" s="230">
        <f>COUNTIF(YENİHAYAT!$Q$5:$Q$30,"&lt;85")-COUNTIF(YENİHAYAT!$Q$5:$Q$30,"&lt;70")</f>
        <v>9</v>
      </c>
      <c r="F20" s="224">
        <f>E20/SUM(E17:E22)*100</f>
        <v>34.615384615384613</v>
      </c>
      <c r="G20" s="233">
        <f>COUNTIF(YENİHAYAT!$Q$31:$Q$54,"&lt;85")-COUNTIF(YENİHAYAT!$Q$31:$Q$54,"&lt;70")</f>
        <v>4</v>
      </c>
      <c r="H20" s="227">
        <f>G20/SUM(G17:G22)*100</f>
        <v>16.666666666666664</v>
      </c>
      <c r="I20" s="230">
        <f>COUNTIF(YENİHAYAT!$Q$55:$Q$81,"&lt;85")-COUNTIF(YENİHAYAT!$Q$55:$Q$81,"&lt;70")</f>
        <v>6</v>
      </c>
      <c r="J20" s="224">
        <f>I20/SUM(I17:I22)*100</f>
        <v>22.222222222222221</v>
      </c>
      <c r="K20" s="206">
        <f>COUNTIF(YENİHAYAT!$Q$5:$Q$200,"&lt;85")-COUNTIF(YENİHAYAT!$Q$5:$Q$200,"&lt;70")</f>
        <v>19</v>
      </c>
      <c r="L20" s="214">
        <f>K20/SUM(K17:K22)*100</f>
        <v>24.675324675324674</v>
      </c>
      <c r="M20"/>
      <c r="N20"/>
      <c r="O20"/>
      <c r="P20"/>
      <c r="Q20"/>
      <c r="R20"/>
    </row>
    <row r="21" spans="2:18" ht="18" customHeight="1" x14ac:dyDescent="0.25">
      <c r="B21" s="327"/>
      <c r="C21" s="330"/>
      <c r="D21" s="183" t="s">
        <v>336</v>
      </c>
      <c r="E21" s="230">
        <f>COUNTIF(YENİHAYAT!$Q$5:$Q$30,"&lt;99")-COUNTIF(YENİHAYAT!$Q$5:$Q$30,"&lt;85")</f>
        <v>3</v>
      </c>
      <c r="F21" s="224">
        <f>E21/SUM(E17:E22)*100</f>
        <v>11.538461538461538</v>
      </c>
      <c r="G21" s="233">
        <f>COUNTIF(YENİHAYAT!$Q$31:$Q$54,"&lt;99")-COUNTIF(YENİHAYAT!$Q$31:$Q$54,"&lt;85")</f>
        <v>4</v>
      </c>
      <c r="H21" s="227">
        <f>G21/SUM(G17:G22)*100</f>
        <v>16.666666666666664</v>
      </c>
      <c r="I21" s="230">
        <f>COUNTIF(YENİHAYAT!$Q$55:$Q$81,"&lt;99")-COUNTIF(YENİHAYAT!$Q$55:$Q$81,"&lt;85")</f>
        <v>11</v>
      </c>
      <c r="J21" s="224">
        <f>I21/SUM(I17:I22)*100</f>
        <v>40.74074074074074</v>
      </c>
      <c r="K21" s="206">
        <f>COUNTIF(YENİHAYAT!$Q$5:$Q$200,"&lt;99")-COUNTIF(YENİHAYAT!$Q$5:$Q$200,"&lt;85")</f>
        <v>18</v>
      </c>
      <c r="L21" s="214">
        <f>K21/SUM(K17:K22)*100</f>
        <v>23.376623376623375</v>
      </c>
      <c r="M21"/>
      <c r="N21"/>
      <c r="O21"/>
      <c r="P21"/>
      <c r="Q21"/>
      <c r="R21"/>
    </row>
    <row r="22" spans="2:18" ht="18" customHeight="1" thickBot="1" x14ac:dyDescent="0.3">
      <c r="B22" s="328"/>
      <c r="C22" s="331"/>
      <c r="D22" s="184">
        <v>100</v>
      </c>
      <c r="E22" s="231">
        <f>COUNTIF(YENİHAYAT!$Q$5:$Q$30,"=100")</f>
        <v>0</v>
      </c>
      <c r="F22" s="225">
        <f>E22/SUM(E17:E22)*100</f>
        <v>0</v>
      </c>
      <c r="G22" s="234">
        <f>COUNTIF(YENİHAYAT!$Q$31:$Q$54,"=100")</f>
        <v>0</v>
      </c>
      <c r="H22" s="228">
        <f>G22/SUM(G17:G22)*100</f>
        <v>0</v>
      </c>
      <c r="I22" s="231">
        <f>COUNTIF(YENİHAYAT!$Q$55:$Q$81,"=100")</f>
        <v>7</v>
      </c>
      <c r="J22" s="225">
        <f>I22/SUM(I17:I22)*100</f>
        <v>25.925925925925924</v>
      </c>
      <c r="K22" s="208">
        <f>COUNTIF(YENİHAYAT!$Q$5:$Q$200,"=100")</f>
        <v>7</v>
      </c>
      <c r="L22" s="215">
        <f>K22/SUM(K17:K22)*100</f>
        <v>9.0909090909090917</v>
      </c>
      <c r="M22"/>
      <c r="N22"/>
      <c r="O22"/>
      <c r="P22"/>
      <c r="Q22"/>
      <c r="R22"/>
    </row>
    <row r="23" spans="2:18" ht="18" customHeight="1" x14ac:dyDescent="0.25">
      <c r="B23" s="326" t="str">
        <f>"YENİHAYAT ORTAOKULU
"&amp;"ÖĞRENCİ SAYISI = "&amp;SUM(K23:K28)</f>
        <v>YENİHAYAT ORTAOKULU
ÖĞRENCİ SAYISI = 77</v>
      </c>
      <c r="C23" s="329" t="s">
        <v>338</v>
      </c>
      <c r="D23" s="182" t="s">
        <v>332</v>
      </c>
      <c r="E23" s="229">
        <f>COUNTIF(YENİHAYAT!$T$5:$T$30,"&lt;45")</f>
        <v>6</v>
      </c>
      <c r="F23" s="223">
        <f>E23/SUM(E23:E28)*100</f>
        <v>23.076923076923077</v>
      </c>
      <c r="G23" s="232">
        <f>COUNTIF(YENİHAYAT!$T$31:$T$54,"&lt;45")</f>
        <v>10</v>
      </c>
      <c r="H23" s="226">
        <f>G23/SUM(G23:G28)*100</f>
        <v>41.666666666666671</v>
      </c>
      <c r="I23" s="229">
        <f>COUNTIF(YENİHAYAT!$T$55:$T$81,"&lt;45")</f>
        <v>1</v>
      </c>
      <c r="J23" s="223">
        <f>I23/SUM(I23:I28)*100</f>
        <v>3.7037037037037033</v>
      </c>
      <c r="K23" s="204">
        <f>COUNTIF(YENİHAYAT!$T$5:$T$200,"&lt;45")</f>
        <v>17</v>
      </c>
      <c r="L23" s="213">
        <f>K23/SUM(K23:K28)*100</f>
        <v>22.077922077922079</v>
      </c>
      <c r="M23"/>
      <c r="N23"/>
      <c r="O23"/>
      <c r="P23"/>
      <c r="Q23"/>
      <c r="R23"/>
    </row>
    <row r="24" spans="2:18" ht="18" customHeight="1" x14ac:dyDescent="0.25">
      <c r="B24" s="327"/>
      <c r="C24" s="330"/>
      <c r="D24" s="183" t="s">
        <v>333</v>
      </c>
      <c r="E24" s="230">
        <f>COUNTIF(YENİHAYAT!$T$5:$T$30,"&lt;55")-COUNTIF(YENİHAYAT!$T$5:$T$30,"&lt;45")</f>
        <v>3</v>
      </c>
      <c r="F24" s="224">
        <f>E24/SUM(E23:E28)*100</f>
        <v>11.538461538461538</v>
      </c>
      <c r="G24" s="233">
        <f>COUNTIF(YENİHAYAT!$T$31:$T$54,"&lt;55")-COUNTIF(YENİHAYAT!$T$31:$T$54,"&lt;45")</f>
        <v>2</v>
      </c>
      <c r="H24" s="227">
        <f>G24/SUM(G23:G28)*100</f>
        <v>8.3333333333333321</v>
      </c>
      <c r="I24" s="230">
        <f>COUNTIF(YENİHAYAT!$T$55:$T$81,"&lt;55")-COUNTIF(YENİHAYAT!$T$55:$T$81,"&lt;45")</f>
        <v>0</v>
      </c>
      <c r="J24" s="224">
        <f>I24/SUM(I23:I28)*100</f>
        <v>0</v>
      </c>
      <c r="K24" s="206">
        <f>COUNTIF(YENİHAYAT!$T$5:$T$200,"&lt;55")-COUNTIF(YENİHAYAT!$T$5:$T$200,"&lt;45")</f>
        <v>5</v>
      </c>
      <c r="L24" s="214">
        <f>K24/SUM(K23:K28)*100</f>
        <v>6.4935064935064926</v>
      </c>
      <c r="M24"/>
      <c r="N24"/>
      <c r="O24"/>
      <c r="P24"/>
      <c r="Q24"/>
      <c r="R24"/>
    </row>
    <row r="25" spans="2:18" ht="18" customHeight="1" x14ac:dyDescent="0.25">
      <c r="B25" s="327"/>
      <c r="C25" s="330"/>
      <c r="D25" s="183" t="s">
        <v>334</v>
      </c>
      <c r="E25" s="230">
        <f>COUNTIF(YENİHAYAT!$T$5:$T$30,"&lt;70")-COUNTIF(YENİHAYAT!$T$5:$T$30,"&lt;55")</f>
        <v>7</v>
      </c>
      <c r="F25" s="224">
        <f>E25/SUM(E23:E28)*100</f>
        <v>26.923076923076923</v>
      </c>
      <c r="G25" s="233">
        <f>COUNTIF(YENİHAYAT!$T$31:$T$54,"&lt;70")-COUNTIF(YENİHAYAT!$T$31:$T$54,"&lt;55")</f>
        <v>4</v>
      </c>
      <c r="H25" s="227">
        <f>G25/SUM(G23:G28)*100</f>
        <v>16.666666666666664</v>
      </c>
      <c r="I25" s="230">
        <f>COUNTIF(YENİHAYAT!$T$55:$T$81,"&lt;70")-COUNTIF(YENİHAYAT!$T$55:$T$81,"&lt;55")</f>
        <v>1</v>
      </c>
      <c r="J25" s="224">
        <f>I25/SUM(I23:I28)*100</f>
        <v>3.7037037037037033</v>
      </c>
      <c r="K25" s="206">
        <f>COUNTIF(YENİHAYAT!$T$5:$T$200,"&lt;70")-COUNTIF(YENİHAYAT!$T$5:$T$200,"&lt;55")</f>
        <v>12</v>
      </c>
      <c r="L25" s="214">
        <f>K25/SUM(K23:K28)*100</f>
        <v>15.584415584415584</v>
      </c>
      <c r="M25"/>
      <c r="N25"/>
      <c r="O25"/>
      <c r="P25"/>
      <c r="Q25"/>
      <c r="R25"/>
    </row>
    <row r="26" spans="2:18" ht="18" customHeight="1" x14ac:dyDescent="0.25">
      <c r="B26" s="327"/>
      <c r="C26" s="330"/>
      <c r="D26" s="183" t="s">
        <v>335</v>
      </c>
      <c r="E26" s="230">
        <f>COUNTIF(YENİHAYAT!$T$5:$T$30,"&lt;85")-COUNTIF(YENİHAYAT!$T$5:$T$30,"&lt;70")</f>
        <v>6</v>
      </c>
      <c r="F26" s="224">
        <f>E26/SUM(E23:E28)*100</f>
        <v>23.076923076923077</v>
      </c>
      <c r="G26" s="233">
        <f>COUNTIF(YENİHAYAT!$T$31:$T$54,"&lt;85")-COUNTIF(YENİHAYAT!$T$31:$T$54,"&lt;70")</f>
        <v>5</v>
      </c>
      <c r="H26" s="227">
        <f>G26/SUM(G23:G28)*100</f>
        <v>20.833333333333336</v>
      </c>
      <c r="I26" s="230">
        <f>COUNTIF(YENİHAYAT!$T$55:$T$81,"&lt;85")-COUNTIF(YENİHAYAT!$T$55:$T$81,"&lt;70")</f>
        <v>5</v>
      </c>
      <c r="J26" s="224">
        <f>I26/SUM(I23:I28)*100</f>
        <v>18.518518518518519</v>
      </c>
      <c r="K26" s="206">
        <f>COUNTIF(YENİHAYAT!$T$5:$T$200,"&lt;85")-COUNTIF(YENİHAYAT!$T$5:$T$200,"&lt;70")</f>
        <v>16</v>
      </c>
      <c r="L26" s="214">
        <f>K26/SUM(K23:K28)*100</f>
        <v>20.779220779220779</v>
      </c>
      <c r="M26"/>
      <c r="N26"/>
      <c r="O26"/>
      <c r="P26"/>
      <c r="Q26"/>
      <c r="R26"/>
    </row>
    <row r="27" spans="2:18" ht="18" customHeight="1" x14ac:dyDescent="0.25">
      <c r="B27" s="327"/>
      <c r="C27" s="330"/>
      <c r="D27" s="183" t="s">
        <v>336</v>
      </c>
      <c r="E27" s="230">
        <f>COUNTIF(YENİHAYAT!$T$5:$T$30,"&lt;99")-COUNTIF(YENİHAYAT!$T$5:$T$30,"&lt;85")</f>
        <v>3</v>
      </c>
      <c r="F27" s="224">
        <f>E27/SUM(E23:E28)*100</f>
        <v>11.538461538461538</v>
      </c>
      <c r="G27" s="233">
        <f>COUNTIF(YENİHAYAT!$T$31:$T$54,"&lt;99")-COUNTIF(YENİHAYAT!$T$31:$T$54,"&lt;85")</f>
        <v>3</v>
      </c>
      <c r="H27" s="227">
        <f>G27/SUM(G23:G28)*100</f>
        <v>12.5</v>
      </c>
      <c r="I27" s="230">
        <f>COUNTIF(YENİHAYAT!$T$55:$T$81,"&lt;99")-COUNTIF(YENİHAYAT!$T$55:$T$81,"&lt;85")</f>
        <v>14</v>
      </c>
      <c r="J27" s="224">
        <f>I27/SUM(I23:I28)*100</f>
        <v>51.851851851851848</v>
      </c>
      <c r="K27" s="206">
        <f>COUNTIF(YENİHAYAT!$T$5:$T$200,"&lt;99")-COUNTIF(YENİHAYAT!$T$5:$T$200,"&lt;85")</f>
        <v>20</v>
      </c>
      <c r="L27" s="214">
        <f>K27/SUM(K23:K28)*100</f>
        <v>25.97402597402597</v>
      </c>
      <c r="M27"/>
      <c r="N27"/>
      <c r="O27"/>
      <c r="P27"/>
      <c r="Q27"/>
      <c r="R27"/>
    </row>
    <row r="28" spans="2:18" ht="18" customHeight="1" thickBot="1" x14ac:dyDescent="0.3">
      <c r="B28" s="328"/>
      <c r="C28" s="331"/>
      <c r="D28" s="184">
        <v>100</v>
      </c>
      <c r="E28" s="231">
        <f>COUNTIF(YENİHAYAT!$T$5:$T$30,"=100")</f>
        <v>1</v>
      </c>
      <c r="F28" s="225">
        <f>E28/SUM(E23:E28)*100</f>
        <v>3.8461538461538463</v>
      </c>
      <c r="G28" s="234">
        <f>COUNTIF(YENİHAYAT!$T$31:$T$54,"=100")</f>
        <v>0</v>
      </c>
      <c r="H28" s="228">
        <f>G28/SUM(G23:G28)*100</f>
        <v>0</v>
      </c>
      <c r="I28" s="231">
        <f>COUNTIF(YENİHAYAT!$T$55:$T$81,"=100")</f>
        <v>6</v>
      </c>
      <c r="J28" s="225">
        <f>I28/SUM(I23:I28)*100</f>
        <v>22.222222222222221</v>
      </c>
      <c r="K28" s="208">
        <f>COUNTIF(YENİHAYAT!$T$5:$T$200,"=100")</f>
        <v>7</v>
      </c>
      <c r="L28" s="215">
        <f>K28/SUM(K23:K28)*100</f>
        <v>9.0909090909090917</v>
      </c>
      <c r="M28"/>
      <c r="N28"/>
      <c r="O28"/>
      <c r="P28"/>
      <c r="Q28"/>
      <c r="R28"/>
    </row>
    <row r="29" spans="2:18" ht="18" customHeight="1" x14ac:dyDescent="0.25">
      <c r="B29" s="326" t="str">
        <f>"YENİHAYAT ORTAOKULU
"&amp;"ÖĞRENCİ SAYISI = "&amp;SUM(K29:K34)</f>
        <v>YENİHAYAT ORTAOKULU
ÖĞRENCİ SAYISI = 76</v>
      </c>
      <c r="C29" s="329" t="s">
        <v>4</v>
      </c>
      <c r="D29" s="182" t="s">
        <v>332</v>
      </c>
      <c r="E29" s="229">
        <f>COUNTIF(YENİHAYAT!$W$5:$W$30,"&lt;45")</f>
        <v>7</v>
      </c>
      <c r="F29" s="223">
        <f>E29/SUM(E29:E34)*100</f>
        <v>26.923076923076923</v>
      </c>
      <c r="G29" s="232">
        <f>COUNTIF(YENİHAYAT!$W$31:$W$54,"&lt;45")</f>
        <v>11</v>
      </c>
      <c r="H29" s="226">
        <f>G29/SUM(G29:G34)*100</f>
        <v>47.826086956521742</v>
      </c>
      <c r="I29" s="229">
        <f>COUNTIF(YENİHAYAT!$W$55:$W$81,"&lt;45")</f>
        <v>1</v>
      </c>
      <c r="J29" s="223">
        <f>I29/SUM(I29:I34)*100</f>
        <v>3.7037037037037033</v>
      </c>
      <c r="K29" s="204">
        <f>COUNTIF(YENİHAYAT!$W$5:$W$200,"&lt;45")</f>
        <v>19</v>
      </c>
      <c r="L29" s="213">
        <f>K29/SUM(K29:K34)*100</f>
        <v>25</v>
      </c>
      <c r="M29"/>
      <c r="N29"/>
      <c r="O29"/>
      <c r="P29"/>
      <c r="Q29"/>
      <c r="R29"/>
    </row>
    <row r="30" spans="2:18" ht="18" customHeight="1" x14ac:dyDescent="0.25">
      <c r="B30" s="327"/>
      <c r="C30" s="330"/>
      <c r="D30" s="183" t="s">
        <v>333</v>
      </c>
      <c r="E30" s="230">
        <f>COUNTIF(YENİHAYAT!$W$5:$W$30,"&lt;55")-COUNTIF(YENİHAYAT!$W$5:$W$30,"&lt;45")</f>
        <v>5</v>
      </c>
      <c r="F30" s="224">
        <f>E30/SUM(E29:E34)*100</f>
        <v>19.230769230769234</v>
      </c>
      <c r="G30" s="233">
        <f>COUNTIF(YENİHAYAT!$W$31:$W$54,"&lt;55")-COUNTIF(YENİHAYAT!$W$31:$W$54,"&lt;45")</f>
        <v>1</v>
      </c>
      <c r="H30" s="227">
        <f>G30/SUM(G29:G34)*100</f>
        <v>4.3478260869565215</v>
      </c>
      <c r="I30" s="230">
        <f>COUNTIF(YENİHAYAT!$W$55:$W$81,"&lt;55")-COUNTIF(YENİHAYAT!$W$55:$W$81,"&lt;45")</f>
        <v>1</v>
      </c>
      <c r="J30" s="224">
        <f>I30/SUM(I29:I34)*100</f>
        <v>3.7037037037037033</v>
      </c>
      <c r="K30" s="206">
        <f>COUNTIF(YENİHAYAT!$W$5:$W$200,"&lt;55")-COUNTIF(YENİHAYAT!$W$5:$W$200,"&lt;45")</f>
        <v>7</v>
      </c>
      <c r="L30" s="214">
        <f>K30/SUM(K29:K34)*100</f>
        <v>9.2105263157894726</v>
      </c>
      <c r="M30"/>
      <c r="N30"/>
      <c r="O30"/>
      <c r="P30"/>
      <c r="Q30"/>
      <c r="R30"/>
    </row>
    <row r="31" spans="2:18" ht="18" customHeight="1" x14ac:dyDescent="0.25">
      <c r="B31" s="327"/>
      <c r="C31" s="330"/>
      <c r="D31" s="183" t="s">
        <v>334</v>
      </c>
      <c r="E31" s="230">
        <f>COUNTIF(YENİHAYAT!$W$5:$W$30,"&lt;70")-COUNTIF(YENİHAYAT!$W$5:$W$30,"&lt;55")</f>
        <v>5</v>
      </c>
      <c r="F31" s="224">
        <f>E31/SUM(E29:E34)*100</f>
        <v>19.230769230769234</v>
      </c>
      <c r="G31" s="233">
        <f>COUNTIF(YENİHAYAT!$W$31:$W$54,"&lt;70")-COUNTIF(YENİHAYAT!$W$31:$W$54,"&lt;55")</f>
        <v>5</v>
      </c>
      <c r="H31" s="227">
        <f>G31/SUM(G29:G34)*100</f>
        <v>21.739130434782609</v>
      </c>
      <c r="I31" s="230">
        <f>COUNTIF(YENİHAYAT!$W$55:$W$81,"&lt;70")-COUNTIF(YENİHAYAT!$W$55:$W$81,"&lt;55")</f>
        <v>1</v>
      </c>
      <c r="J31" s="224">
        <f>I31/SUM(I29:I34)*100</f>
        <v>3.7037037037037033</v>
      </c>
      <c r="K31" s="206">
        <f>COUNTIF(YENİHAYAT!$W$5:$W$200,"&lt;70")-COUNTIF(YENİHAYAT!$W$5:$W$200,"&lt;55")</f>
        <v>11</v>
      </c>
      <c r="L31" s="214">
        <f>K31/SUM(K29:K34)*100</f>
        <v>14.473684210526317</v>
      </c>
      <c r="M31"/>
      <c r="N31"/>
      <c r="O31"/>
      <c r="P31"/>
      <c r="Q31"/>
      <c r="R31"/>
    </row>
    <row r="32" spans="2:18" ht="18" customHeight="1" x14ac:dyDescent="0.25">
      <c r="B32" s="327"/>
      <c r="C32" s="330"/>
      <c r="D32" s="183" t="s">
        <v>335</v>
      </c>
      <c r="E32" s="230">
        <f>COUNTIF(YENİHAYAT!$W$5:$W$30,"&lt;85")-COUNTIF(YENİHAYAT!$W$5:$W$30,"&lt;70")</f>
        <v>8</v>
      </c>
      <c r="F32" s="224">
        <f>E32/SUM(E29:E34)*100</f>
        <v>30.76923076923077</v>
      </c>
      <c r="G32" s="233">
        <f>COUNTIF(YENİHAYAT!$W$31:$W$54,"&lt;85")-COUNTIF(YENİHAYAT!$W$31:$W$54,"&lt;70")</f>
        <v>4</v>
      </c>
      <c r="H32" s="227">
        <f>G32/SUM(G29:G34)*100</f>
        <v>17.391304347826086</v>
      </c>
      <c r="I32" s="230">
        <f>COUNTIF(YENİHAYAT!$W$55:$W$81,"&lt;85")-COUNTIF(YENİHAYAT!$W$55:$W$81,"&lt;70")</f>
        <v>8</v>
      </c>
      <c r="J32" s="224">
        <f>I32/SUM(I29:I34)*100</f>
        <v>29.629629629629626</v>
      </c>
      <c r="K32" s="206">
        <f>COUNTIF(YENİHAYAT!$W$5:$W$200,"&lt;85")-COUNTIF(YENİHAYAT!$W$5:$W$200,"&lt;70")</f>
        <v>20</v>
      </c>
      <c r="L32" s="214">
        <f>K32/SUM(K29:K34)*100</f>
        <v>26.315789473684209</v>
      </c>
      <c r="M32"/>
      <c r="N32"/>
      <c r="O32"/>
      <c r="P32"/>
      <c r="Q32"/>
      <c r="R32"/>
    </row>
    <row r="33" spans="2:18" ht="18" customHeight="1" x14ac:dyDescent="0.25">
      <c r="B33" s="327"/>
      <c r="C33" s="330"/>
      <c r="D33" s="183" t="s">
        <v>336</v>
      </c>
      <c r="E33" s="230">
        <f>COUNTIF(YENİHAYAT!$W$5:$W$30,"&lt;99")-COUNTIF(YENİHAYAT!$W$5:$W$30,"&lt;85")</f>
        <v>1</v>
      </c>
      <c r="F33" s="224">
        <f>E33/SUM(E29:E34)*100</f>
        <v>3.8461538461538463</v>
      </c>
      <c r="G33" s="233">
        <f>COUNTIF(YENİHAYAT!$W$31:$W$54,"&lt;99")-COUNTIF(YENİHAYAT!$W$31:$W$54,"&lt;85")</f>
        <v>2</v>
      </c>
      <c r="H33" s="227">
        <f>G33/SUM(G29:G34)*100</f>
        <v>8.695652173913043</v>
      </c>
      <c r="I33" s="230">
        <f>COUNTIF(YENİHAYAT!$W$55:$W$81,"&lt;99")-COUNTIF(YENİHAYAT!$W$55:$W$81,"&lt;85")</f>
        <v>14</v>
      </c>
      <c r="J33" s="224">
        <f>I33/SUM(I29:I34)*100</f>
        <v>51.851851851851848</v>
      </c>
      <c r="K33" s="206">
        <f>COUNTIF(YENİHAYAT!$W$5:$W$200,"&lt;99")-COUNTIF(YENİHAYAT!$W$5:$W$200,"&lt;85")</f>
        <v>17</v>
      </c>
      <c r="L33" s="214">
        <f>K33/SUM(K29:K34)*100</f>
        <v>22.368421052631579</v>
      </c>
      <c r="M33"/>
      <c r="N33"/>
      <c r="O33"/>
      <c r="P33"/>
      <c r="Q33"/>
      <c r="R33"/>
    </row>
    <row r="34" spans="2:18" ht="18" customHeight="1" thickBot="1" x14ac:dyDescent="0.3">
      <c r="B34" s="328"/>
      <c r="C34" s="331"/>
      <c r="D34" s="184">
        <v>100</v>
      </c>
      <c r="E34" s="231">
        <f>COUNTIF(YENİHAYAT!$W$5:$W$30,"=100")</f>
        <v>0</v>
      </c>
      <c r="F34" s="225">
        <f>E34/SUM(E29:E34)*100</f>
        <v>0</v>
      </c>
      <c r="G34" s="234">
        <f>COUNTIF(YENİHAYAT!$W$31:$W$54,"=100")</f>
        <v>0</v>
      </c>
      <c r="H34" s="228">
        <f>G34/SUM(G29:G34)*100</f>
        <v>0</v>
      </c>
      <c r="I34" s="231">
        <f>COUNTIF(YENİHAYAT!$W$55:$W$81,"=100")</f>
        <v>2</v>
      </c>
      <c r="J34" s="225">
        <f>I34/SUM(I29:I34)*100</f>
        <v>7.4074074074074066</v>
      </c>
      <c r="K34" s="208">
        <f>COUNTIF(YENİHAYAT!$W$5:$W$200,"=100")</f>
        <v>2</v>
      </c>
      <c r="L34" s="215">
        <f>K34/SUM(K29:K34)*100</f>
        <v>2.6315789473684208</v>
      </c>
      <c r="M34"/>
      <c r="N34"/>
      <c r="O34"/>
      <c r="P34"/>
      <c r="Q34"/>
      <c r="R34"/>
    </row>
    <row r="35" spans="2:18" ht="18" customHeight="1" x14ac:dyDescent="0.25">
      <c r="B35" s="326" t="str">
        <f>"YENİHAYAT ORTAOKULU
"&amp;"ÖĞRENCİ SAYISI = "&amp;SUM(K35:K40)</f>
        <v>YENİHAYAT ORTAOKULU
ÖĞRENCİ SAYISI = 77</v>
      </c>
      <c r="C35" s="329" t="s">
        <v>23</v>
      </c>
      <c r="D35" s="182" t="s">
        <v>332</v>
      </c>
      <c r="E35" s="229">
        <f>COUNTIF(YENİHAYAT!$Z$5:$Z$30,"&lt;45")</f>
        <v>0</v>
      </c>
      <c r="F35" s="223">
        <f>E35/SUM(E35:E40)*100</f>
        <v>0</v>
      </c>
      <c r="G35" s="232">
        <f>COUNTIF(YENİHAYAT!$Z$31:$Z$54,"&lt;45")</f>
        <v>1</v>
      </c>
      <c r="H35" s="226">
        <f>G35/SUM(G35:G40)*100</f>
        <v>4.1666666666666661</v>
      </c>
      <c r="I35" s="229">
        <f>COUNTIF(YENİHAYAT!$Z$55:$Z$81,"&lt;45")</f>
        <v>0</v>
      </c>
      <c r="J35" s="223">
        <f>I35/SUM(I35:I40)*100</f>
        <v>0</v>
      </c>
      <c r="K35" s="204">
        <f>COUNTIF(YENİHAYAT!$Z$5:$Z$200,"&lt;45")</f>
        <v>1</v>
      </c>
      <c r="L35" s="213">
        <f>K35/SUM(K35:K40)*100</f>
        <v>1.2987012987012987</v>
      </c>
      <c r="M35"/>
      <c r="N35"/>
      <c r="O35"/>
      <c r="P35"/>
      <c r="Q35"/>
      <c r="R35"/>
    </row>
    <row r="36" spans="2:18" ht="18" customHeight="1" x14ac:dyDescent="0.25">
      <c r="B36" s="327"/>
      <c r="C36" s="330"/>
      <c r="D36" s="183" t="s">
        <v>333</v>
      </c>
      <c r="E36" s="230">
        <f>COUNTIF(YENİHAYAT!$Z$5:$Z$30,"&lt;55")-COUNTIF(YENİHAYAT!$Z$5:$Z$30,"&lt;45")</f>
        <v>0</v>
      </c>
      <c r="F36" s="224">
        <f>E36/SUM(E35:E40)*100</f>
        <v>0</v>
      </c>
      <c r="G36" s="233">
        <f>COUNTIF(YENİHAYAT!$Z$31:$Z$54,"&lt;55")-COUNTIF(YENİHAYAT!$Z$31:$Z$54,"&lt;45")</f>
        <v>2</v>
      </c>
      <c r="H36" s="227">
        <f>G36/SUM(G35:G40)*100</f>
        <v>8.3333333333333321</v>
      </c>
      <c r="I36" s="230">
        <f>COUNTIF(YENİHAYAT!$Z$55:$Z$81,"&lt;55")-COUNTIF(YENİHAYAT!$Z$55:$Z$81,"&lt;45")</f>
        <v>1</v>
      </c>
      <c r="J36" s="224">
        <f>I36/SUM(I35:I40)*100</f>
        <v>3.7037037037037033</v>
      </c>
      <c r="K36" s="206">
        <f>COUNTIF(YENİHAYAT!$Z$5:$Z$200,"&lt;55")-COUNTIF(YENİHAYAT!$Z$5:$Z$200,"&lt;45")</f>
        <v>3</v>
      </c>
      <c r="L36" s="214">
        <f>K36/SUM(K35:K40)*100</f>
        <v>3.8961038961038961</v>
      </c>
      <c r="M36"/>
      <c r="N36"/>
      <c r="O36"/>
      <c r="P36"/>
      <c r="Q36"/>
      <c r="R36"/>
    </row>
    <row r="37" spans="2:18" ht="18" customHeight="1" x14ac:dyDescent="0.25">
      <c r="B37" s="327"/>
      <c r="C37" s="330"/>
      <c r="D37" s="183" t="s">
        <v>334</v>
      </c>
      <c r="E37" s="230">
        <f>COUNTIF(YENİHAYAT!$Z$5:$Z$30,"&lt;70")-COUNTIF(YENİHAYAT!$Z$5:$Z$30,"&lt;55")</f>
        <v>4</v>
      </c>
      <c r="F37" s="224">
        <f>E37/SUM(E35:E40)*100</f>
        <v>15.384615384615385</v>
      </c>
      <c r="G37" s="233">
        <f>COUNTIF(YENİHAYAT!$Z$31:$Z$54,"&lt;70")-COUNTIF(YENİHAYAT!$Z$31:$Z$54,"&lt;55")</f>
        <v>5</v>
      </c>
      <c r="H37" s="227">
        <f>G37/SUM(G35:G40)*100</f>
        <v>20.833333333333336</v>
      </c>
      <c r="I37" s="230">
        <f>COUNTIF(YENİHAYAT!$Z$55:$Z$81,"&lt;70")-COUNTIF(YENİHAYAT!$Z$55:$Z$81,"&lt;55")</f>
        <v>0</v>
      </c>
      <c r="J37" s="224">
        <f>I37/SUM(I35:I40)*100</f>
        <v>0</v>
      </c>
      <c r="K37" s="206">
        <f>COUNTIF(YENİHAYAT!$Z$5:$Z$200,"&lt;70")-COUNTIF(YENİHAYAT!$Z$5:$Z$200,"&lt;55")</f>
        <v>9</v>
      </c>
      <c r="L37" s="214">
        <f>K37/SUM(K35:K40)*100</f>
        <v>11.688311688311687</v>
      </c>
      <c r="M37"/>
      <c r="N37"/>
      <c r="O37"/>
      <c r="P37"/>
      <c r="Q37"/>
      <c r="R37"/>
    </row>
    <row r="38" spans="2:18" ht="18" customHeight="1" x14ac:dyDescent="0.25">
      <c r="B38" s="327"/>
      <c r="C38" s="330"/>
      <c r="D38" s="183" t="s">
        <v>335</v>
      </c>
      <c r="E38" s="230">
        <f>COUNTIF(YENİHAYAT!$Z$5:$Z$30,"&lt;85")-COUNTIF(YENİHAYAT!$Z$5:$Z$30,"&lt;70")</f>
        <v>10</v>
      </c>
      <c r="F38" s="224">
        <f>E38/SUM(E35:E40)*100</f>
        <v>38.461538461538467</v>
      </c>
      <c r="G38" s="233">
        <f>COUNTIF(YENİHAYAT!$Z$31:$Z$54,"&lt;85")-COUNTIF(YENİHAYAT!$Z$31:$Z$54,"&lt;70")</f>
        <v>8</v>
      </c>
      <c r="H38" s="227">
        <f>G38/SUM(G35:G40)*100</f>
        <v>33.333333333333329</v>
      </c>
      <c r="I38" s="230">
        <f>COUNTIF(YENİHAYAT!$Z$55:$Z$81,"&lt;85")-COUNTIF(YENİHAYAT!$Z$55:$Z$81,"&lt;70")</f>
        <v>0</v>
      </c>
      <c r="J38" s="224">
        <f>I38/SUM(I35:I40)*100</f>
        <v>0</v>
      </c>
      <c r="K38" s="206">
        <f>COUNTIF(YENİHAYAT!$Z$5:$Z$200,"&lt;85")-COUNTIF(YENİHAYAT!$Z$5:$Z$200,"&lt;70")</f>
        <v>18</v>
      </c>
      <c r="L38" s="214">
        <f>K38/SUM(K35:K40)*100</f>
        <v>23.376623376623375</v>
      </c>
      <c r="M38"/>
      <c r="N38"/>
      <c r="O38"/>
      <c r="P38"/>
      <c r="Q38"/>
      <c r="R38"/>
    </row>
    <row r="39" spans="2:18" ht="18" customHeight="1" x14ac:dyDescent="0.25">
      <c r="B39" s="327"/>
      <c r="C39" s="330"/>
      <c r="D39" s="183" t="s">
        <v>336</v>
      </c>
      <c r="E39" s="230">
        <f>COUNTIF(YENİHAYAT!$Z$5:$Z$30,"&lt;99")-COUNTIF(YENİHAYAT!$Z$5:$Z$30,"&lt;85")</f>
        <v>5</v>
      </c>
      <c r="F39" s="224">
        <f>E39/SUM(E35:E40)*100</f>
        <v>19.230769230769234</v>
      </c>
      <c r="G39" s="233">
        <f>COUNTIF(YENİHAYAT!$Z$31:$Z$54,"&lt;99")-COUNTIF(YENİHAYAT!$Z$31:$Z$54,"&lt;85")</f>
        <v>5</v>
      </c>
      <c r="H39" s="227">
        <f>G39/SUM(G35:G40)*100</f>
        <v>20.833333333333336</v>
      </c>
      <c r="I39" s="230">
        <f>COUNTIF(YENİHAYAT!$Z$55:$Z$81,"&lt;99")-COUNTIF(YENİHAYAT!$Z$55:$Z$81,"&lt;85")</f>
        <v>12</v>
      </c>
      <c r="J39" s="224">
        <f>I39/SUM(I35:I40)*100</f>
        <v>44.444444444444443</v>
      </c>
      <c r="K39" s="206">
        <f>COUNTIF(YENİHAYAT!$Z$5:$Z$200,"&lt;99")-COUNTIF(YENİHAYAT!$Z$5:$Z$200,"&lt;85")</f>
        <v>22</v>
      </c>
      <c r="L39" s="214">
        <f>K39/SUM(K35:K40)*100</f>
        <v>28.571428571428569</v>
      </c>
      <c r="M39"/>
      <c r="N39"/>
      <c r="O39"/>
      <c r="P39"/>
      <c r="Q39"/>
      <c r="R39"/>
    </row>
    <row r="40" spans="2:18" ht="18" customHeight="1" thickBot="1" x14ac:dyDescent="0.3">
      <c r="B40" s="328"/>
      <c r="C40" s="331"/>
      <c r="D40" s="184">
        <v>100</v>
      </c>
      <c r="E40" s="231">
        <f>COUNTIF(YENİHAYAT!$Z$5:$Z$30,"=100")</f>
        <v>7</v>
      </c>
      <c r="F40" s="225">
        <f>E40/SUM(E35:E40)*100</f>
        <v>26.923076923076923</v>
      </c>
      <c r="G40" s="234">
        <f>COUNTIF(YENİHAYAT!$Z$31:$Z$54,"=100")</f>
        <v>3</v>
      </c>
      <c r="H40" s="228">
        <f>G40/SUM(G35:G40)*100</f>
        <v>12.5</v>
      </c>
      <c r="I40" s="231">
        <f>COUNTIF(YENİHAYAT!$Z$55:$Z$81,"=100")</f>
        <v>14</v>
      </c>
      <c r="J40" s="225">
        <f>I40/SUM(I35:I40)*100</f>
        <v>51.851851851851848</v>
      </c>
      <c r="K40" s="208">
        <f>COUNTIF(YENİHAYAT!$Z$5:$Z$200,"=100")</f>
        <v>24</v>
      </c>
      <c r="L40" s="215">
        <f>K40/SUM(K35:K40)*100</f>
        <v>31.168831168831169</v>
      </c>
      <c r="M40"/>
      <c r="N40"/>
      <c r="O40"/>
      <c r="P40"/>
      <c r="Q40"/>
      <c r="R40"/>
    </row>
  </sheetData>
  <mergeCells count="20">
    <mergeCell ref="B23:B28"/>
    <mergeCell ref="C23:C28"/>
    <mergeCell ref="B29:B34"/>
    <mergeCell ref="C29:C34"/>
    <mergeCell ref="B35:B40"/>
    <mergeCell ref="C35:C40"/>
    <mergeCell ref="B5:B10"/>
    <mergeCell ref="C5:C10"/>
    <mergeCell ref="B11:B16"/>
    <mergeCell ref="C11:C16"/>
    <mergeCell ref="B17:B22"/>
    <mergeCell ref="C17:C22"/>
    <mergeCell ref="B2:B4"/>
    <mergeCell ref="C2:C4"/>
    <mergeCell ref="D2:D4"/>
    <mergeCell ref="E2:L2"/>
    <mergeCell ref="E3:F3"/>
    <mergeCell ref="G3:H3"/>
    <mergeCell ref="I3:J3"/>
    <mergeCell ref="K3:L3"/>
  </mergeCells>
  <pageMargins left="0.7" right="0.7" top="0.75" bottom="0.75" header="0.3" footer="0.3"/>
  <pageSetup paperSize="9" scale="71" fitToWidth="0" orientation="landscape" r:id="rId1"/>
  <rowBreaks count="1" manualBreakCount="1">
    <brk id="1" max="20" man="1"/>
  </rowBreaks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R40"/>
  <sheetViews>
    <sheetView zoomScaleNormal="100" workbookViewId="0"/>
  </sheetViews>
  <sheetFormatPr defaultRowHeight="15" x14ac:dyDescent="0.25"/>
  <cols>
    <col min="1" max="1" width="9.85546875" customWidth="1"/>
    <col min="2" max="2" width="35.85546875" bestFit="1" customWidth="1"/>
    <col min="3" max="17" width="10" style="25" customWidth="1"/>
    <col min="18" max="18" width="10.42578125" style="25" customWidth="1"/>
    <col min="21" max="22" width="9.140625" customWidth="1"/>
    <col min="24" max="25" width="9.140625" customWidth="1"/>
    <col min="27" max="28" width="9.140625" customWidth="1"/>
    <col min="30" max="31" width="9.140625" customWidth="1"/>
    <col min="33" max="34" width="9.140625" customWidth="1"/>
  </cols>
  <sheetData>
    <row r="1" spans="1:18" ht="15.75" thickBot="1" x14ac:dyDescent="0.3"/>
    <row r="2" spans="1:18" ht="18" customHeight="1" thickBot="1" x14ac:dyDescent="0.3">
      <c r="A2" s="73"/>
      <c r="B2" s="344" t="s">
        <v>385</v>
      </c>
      <c r="C2" s="344" t="s">
        <v>872</v>
      </c>
      <c r="D2" s="347" t="s">
        <v>873</v>
      </c>
      <c r="E2" s="357" t="s">
        <v>361</v>
      </c>
      <c r="F2" s="358"/>
      <c r="G2" s="358"/>
      <c r="H2" s="358"/>
      <c r="I2" s="358"/>
      <c r="J2" s="358"/>
      <c r="K2" s="358"/>
      <c r="L2" s="359"/>
      <c r="M2"/>
      <c r="N2"/>
      <c r="O2"/>
      <c r="P2"/>
      <c r="Q2"/>
      <c r="R2"/>
    </row>
    <row r="3" spans="1:18" ht="18" customHeight="1" x14ac:dyDescent="0.25">
      <c r="A3" s="73"/>
      <c r="B3" s="345"/>
      <c r="C3" s="345"/>
      <c r="D3" s="336"/>
      <c r="E3" s="340" t="s">
        <v>877</v>
      </c>
      <c r="F3" s="341"/>
      <c r="G3" s="340" t="s">
        <v>878</v>
      </c>
      <c r="H3" s="341"/>
      <c r="I3" s="340" t="s">
        <v>879</v>
      </c>
      <c r="J3" s="341"/>
      <c r="K3" s="340" t="s">
        <v>881</v>
      </c>
      <c r="L3" s="341"/>
      <c r="M3"/>
      <c r="N3"/>
      <c r="O3"/>
      <c r="P3"/>
      <c r="Q3"/>
      <c r="R3"/>
    </row>
    <row r="4" spans="1:18" ht="29.25" thickBot="1" x14ac:dyDescent="0.3">
      <c r="A4" s="73"/>
      <c r="B4" s="346"/>
      <c r="C4" s="346"/>
      <c r="D4" s="348"/>
      <c r="E4" s="210" t="s">
        <v>871</v>
      </c>
      <c r="F4" s="211" t="s">
        <v>883</v>
      </c>
      <c r="G4" s="212" t="s">
        <v>871</v>
      </c>
      <c r="H4" s="211" t="s">
        <v>883</v>
      </c>
      <c r="I4" s="210" t="s">
        <v>871</v>
      </c>
      <c r="J4" s="211" t="s">
        <v>883</v>
      </c>
      <c r="K4" s="212" t="s">
        <v>871</v>
      </c>
      <c r="L4" s="211" t="s">
        <v>883</v>
      </c>
      <c r="M4"/>
      <c r="N4"/>
      <c r="O4"/>
      <c r="P4"/>
      <c r="Q4"/>
      <c r="R4"/>
    </row>
    <row r="5" spans="1:18" ht="18" customHeight="1" x14ac:dyDescent="0.25">
      <c r="A5" s="73"/>
      <c r="B5" s="360" t="str">
        <f>"ATATÜRK ORTAOKULU
"&amp;"ÖĞRENCİ SAYISI = "&amp;SUM(K5:K10)</f>
        <v>ATATÜRK ORTAOKULU
ÖĞRENCİ SAYISI = 55</v>
      </c>
      <c r="C5" s="363" t="s">
        <v>2</v>
      </c>
      <c r="D5" s="182" t="s">
        <v>332</v>
      </c>
      <c r="E5" s="229">
        <f>COUNTIF(ATATÜRK!$K$5:$K$23,"&lt;45")</f>
        <v>1</v>
      </c>
      <c r="F5" s="223">
        <f>E5/SUM(E5:E10)*100</f>
        <v>5.2631578947368416</v>
      </c>
      <c r="G5" s="232">
        <f>COUNTIF(ATATÜRK!$K$24:$K$41,"&lt;45")</f>
        <v>9</v>
      </c>
      <c r="H5" s="226">
        <f>G5/SUM(G5:G10)*100</f>
        <v>50</v>
      </c>
      <c r="I5" s="229">
        <f>COUNTIF(ATATÜRK!$K$42:$K$59,"&lt;45")</f>
        <v>11</v>
      </c>
      <c r="J5" s="223">
        <f>I5/SUM(I5:I10)*100</f>
        <v>61.111111111111114</v>
      </c>
      <c r="K5" s="204">
        <f>COUNTIF(ATATÜRK!$K$5:$K$200,"&lt;45")</f>
        <v>21</v>
      </c>
      <c r="L5" s="213">
        <f>K5/SUM(K5:K10)*100</f>
        <v>38.181818181818187</v>
      </c>
      <c r="M5"/>
      <c r="N5"/>
      <c r="O5"/>
      <c r="P5"/>
      <c r="Q5"/>
      <c r="R5"/>
    </row>
    <row r="6" spans="1:18" ht="18" customHeight="1" x14ac:dyDescent="0.25">
      <c r="A6" s="73"/>
      <c r="B6" s="361"/>
      <c r="C6" s="364"/>
      <c r="D6" s="183" t="s">
        <v>333</v>
      </c>
      <c r="E6" s="230">
        <f>COUNTIF(ATATÜRK!$K$5:$K$23,"&lt;55")-COUNTIF(ATATÜRK!$K$5:$K$23,"&lt;45")</f>
        <v>2</v>
      </c>
      <c r="F6" s="224">
        <f>E6/SUM(E5:E10)*100</f>
        <v>10.526315789473683</v>
      </c>
      <c r="G6" s="233">
        <f>COUNTIF(ATATÜRK!$K$24:$K$41,"&lt;55")-COUNTIF(ATATÜRK!$K$24:$K$41,"&lt;45")</f>
        <v>5</v>
      </c>
      <c r="H6" s="227">
        <f>G6/SUM(G5:G10)*100</f>
        <v>27.777777777777779</v>
      </c>
      <c r="I6" s="230">
        <f>COUNTIF(ATATÜRK!$K$42:$K$59,"&lt;55")-COUNTIF(ATATÜRK!$K$42:$K$59,"&lt;45")</f>
        <v>4</v>
      </c>
      <c r="J6" s="224">
        <f>I6/SUM(I5:I10)*100</f>
        <v>22.222222222222221</v>
      </c>
      <c r="K6" s="206">
        <f>COUNTIF(ATATÜRK!$K$5:$K$200,"&lt;55")-COUNTIF(ATATÜRK!$K$5:$K$200,"&lt;45")</f>
        <v>11</v>
      </c>
      <c r="L6" s="214">
        <f>K6/SUM(K5:K10)*100</f>
        <v>20</v>
      </c>
      <c r="M6"/>
      <c r="N6"/>
      <c r="O6"/>
      <c r="P6"/>
      <c r="Q6"/>
      <c r="R6"/>
    </row>
    <row r="7" spans="1:18" ht="18" customHeight="1" x14ac:dyDescent="0.25">
      <c r="A7" s="73"/>
      <c r="B7" s="361"/>
      <c r="C7" s="364"/>
      <c r="D7" s="183" t="s">
        <v>334</v>
      </c>
      <c r="E7" s="230">
        <f>COUNTIF(ATATÜRK!$K$5:$K$23,"&lt;70")-COUNTIF(ATATÜRK!$K$5:$K$23,"&lt;55")</f>
        <v>4</v>
      </c>
      <c r="F7" s="224">
        <f>E7/SUM(E5:E10)*100</f>
        <v>21.052631578947366</v>
      </c>
      <c r="G7" s="233">
        <f>COUNTIF(ATATÜRK!$K$24:$K$41,"&lt;70")-COUNTIF(ATATÜRK!$K$24:$K$41,"&lt;55")</f>
        <v>4</v>
      </c>
      <c r="H7" s="227">
        <f>G7/SUM(G5:G10)*100</f>
        <v>22.222222222222221</v>
      </c>
      <c r="I7" s="230">
        <f>COUNTIF(ATATÜRK!$K$42:$K$59,"&lt;70")-COUNTIF(ATATÜRK!$K$42:$K$59,"&lt;55")</f>
        <v>2</v>
      </c>
      <c r="J7" s="224">
        <f>I7/SUM(I5:I10)*100</f>
        <v>11.111111111111111</v>
      </c>
      <c r="K7" s="206">
        <f>COUNTIF(ATATÜRK!$K$5:$K$200,"&lt;70")-COUNTIF(ATATÜRK!$K$5:$K$200,"&lt;55")</f>
        <v>10</v>
      </c>
      <c r="L7" s="214">
        <f>K7/SUM(K5:K10)*100</f>
        <v>18.181818181818183</v>
      </c>
      <c r="M7"/>
      <c r="N7"/>
      <c r="O7"/>
      <c r="P7"/>
      <c r="Q7"/>
      <c r="R7"/>
    </row>
    <row r="8" spans="1:18" ht="18" customHeight="1" x14ac:dyDescent="0.25">
      <c r="A8" s="73"/>
      <c r="B8" s="361"/>
      <c r="C8" s="364"/>
      <c r="D8" s="183" t="s">
        <v>335</v>
      </c>
      <c r="E8" s="230">
        <f>COUNTIF(ATATÜRK!$K$5:$K$23,"&lt;85")-COUNTIF(ATATÜRK!$K$5:$K$23,"&lt;70")</f>
        <v>8</v>
      </c>
      <c r="F8" s="224">
        <f>E8/SUM(E5:E10)*100</f>
        <v>42.105263157894733</v>
      </c>
      <c r="G8" s="233">
        <f>COUNTIF(ATATÜRK!$K$24:$K$41,"&lt;85")-COUNTIF(ATATÜRK!$K$24:$K$41,"&lt;70")</f>
        <v>0</v>
      </c>
      <c r="H8" s="227">
        <f>G8/SUM(G5:G10)*100</f>
        <v>0</v>
      </c>
      <c r="I8" s="230">
        <f>COUNTIF(ATATÜRK!$K$42:$K$59,"&lt;85")-COUNTIF(ATATÜRK!$K$42:$K$59,"&lt;70")</f>
        <v>1</v>
      </c>
      <c r="J8" s="224">
        <f>I8/SUM(I5:I10)*100</f>
        <v>5.5555555555555554</v>
      </c>
      <c r="K8" s="206">
        <f>COUNTIF(ATATÜRK!$K$5:$K$200,"&lt;85")-COUNTIF(ATATÜRK!$K$5:$K$200,"&lt;70")</f>
        <v>9</v>
      </c>
      <c r="L8" s="214">
        <f>K8/SUM(K5:K10)*100</f>
        <v>16.363636363636363</v>
      </c>
      <c r="M8"/>
      <c r="N8"/>
      <c r="O8"/>
      <c r="P8"/>
      <c r="Q8"/>
      <c r="R8"/>
    </row>
    <row r="9" spans="1:18" ht="18" customHeight="1" x14ac:dyDescent="0.25">
      <c r="A9" s="73"/>
      <c r="B9" s="361"/>
      <c r="C9" s="364"/>
      <c r="D9" s="183" t="s">
        <v>336</v>
      </c>
      <c r="E9" s="230">
        <f>COUNTIF(ATATÜRK!$K$5:$K$23,"&lt;99")-COUNTIF(ATATÜRK!$K$5:$K$23,"&lt;85")</f>
        <v>4</v>
      </c>
      <c r="F9" s="224">
        <f>E9/SUM(E5:E10)*100</f>
        <v>21.052631578947366</v>
      </c>
      <c r="G9" s="233">
        <f>COUNTIF(ATATÜRK!$K$24:$K$41,"&lt;99")-COUNTIF(ATATÜRK!$K$24:$K$41,"&lt;85")</f>
        <v>0</v>
      </c>
      <c r="H9" s="227">
        <f>G9/SUM(G5:G10)*100</f>
        <v>0</v>
      </c>
      <c r="I9" s="230">
        <f>COUNTIF(ATATÜRK!$K$42:$K$59,"&lt;99")-COUNTIF(ATATÜRK!$K$42:$K$59,"&lt;85")</f>
        <v>0</v>
      </c>
      <c r="J9" s="224">
        <f>I9/SUM(I5:I10)*100</f>
        <v>0</v>
      </c>
      <c r="K9" s="206">
        <f>COUNTIF(ATATÜRK!$K$5:$K$200,"&lt;99")-COUNTIF(ATATÜRK!$K$5:$K$200,"&lt;85")</f>
        <v>4</v>
      </c>
      <c r="L9" s="214">
        <f>K9/SUM(K5:K10)*100</f>
        <v>7.2727272727272725</v>
      </c>
      <c r="M9"/>
      <c r="N9"/>
      <c r="O9"/>
      <c r="P9"/>
      <c r="Q9"/>
      <c r="R9"/>
    </row>
    <row r="10" spans="1:18" ht="18" customHeight="1" thickBot="1" x14ac:dyDescent="0.3">
      <c r="A10" s="73"/>
      <c r="B10" s="362"/>
      <c r="C10" s="365"/>
      <c r="D10" s="184">
        <v>100</v>
      </c>
      <c r="E10" s="231">
        <f>COUNTIF(ATATÜRK!$K$5:$K$23,"=100")</f>
        <v>0</v>
      </c>
      <c r="F10" s="225">
        <f>E10/SUM(E5:E10)*100</f>
        <v>0</v>
      </c>
      <c r="G10" s="234">
        <f>COUNTIF(ATATÜRK!$K$24:$K$41,"=100")</f>
        <v>0</v>
      </c>
      <c r="H10" s="228">
        <f>G10/SUM(G5:G10)*100</f>
        <v>0</v>
      </c>
      <c r="I10" s="231">
        <f>COUNTIF(ATATÜRK!$K$42:$K$59,"=100")</f>
        <v>0</v>
      </c>
      <c r="J10" s="225">
        <f>I10/SUM(I5:I10)*100</f>
        <v>0</v>
      </c>
      <c r="K10" s="208">
        <f>COUNTIF(ATATÜRK!$K$5:$K$200,"=100")</f>
        <v>0</v>
      </c>
      <c r="L10" s="215">
        <f>K10/SUM(K5:K10)*100</f>
        <v>0</v>
      </c>
      <c r="M10"/>
      <c r="N10"/>
      <c r="O10"/>
      <c r="P10"/>
      <c r="Q10"/>
      <c r="R10"/>
    </row>
    <row r="11" spans="1:18" ht="18" customHeight="1" x14ac:dyDescent="0.25">
      <c r="A11" s="73"/>
      <c r="B11" s="360" t="str">
        <f>"ATATÜRK ORTAOKULU
"&amp;"ÖĞRENCİ SAYISI = "&amp;SUM(K11:K16)</f>
        <v>ATATÜRK ORTAOKULU
ÖĞRENCİ SAYISI = 55</v>
      </c>
      <c r="C11" s="363" t="s">
        <v>3</v>
      </c>
      <c r="D11" s="182" t="s">
        <v>332</v>
      </c>
      <c r="E11" s="229">
        <f>COUNTIF(ATATÜRK!$N$5:$N$23,"&lt;45")</f>
        <v>7</v>
      </c>
      <c r="F11" s="223">
        <f>E11/SUM(E11:E16)*100</f>
        <v>36.84210526315789</v>
      </c>
      <c r="G11" s="232">
        <f>COUNTIF(ATATÜRK!$N$24:$N$41,"&lt;45")</f>
        <v>16</v>
      </c>
      <c r="H11" s="226">
        <f>G11/SUM(G11:G16)*100</f>
        <v>88.888888888888886</v>
      </c>
      <c r="I11" s="229">
        <f>COUNTIF(ATATÜRK!$N$42:$N$59,"&lt;45")</f>
        <v>15</v>
      </c>
      <c r="J11" s="223">
        <f>I11/SUM(I11:I16)*100</f>
        <v>83.333333333333343</v>
      </c>
      <c r="K11" s="204">
        <f>COUNTIF(ATATÜRK!$N$5:$N$200,"&lt;45")</f>
        <v>38</v>
      </c>
      <c r="L11" s="213">
        <f>K11/SUM(K11:K16)*100</f>
        <v>69.090909090909093</v>
      </c>
      <c r="M11"/>
      <c r="N11"/>
      <c r="O11"/>
      <c r="P11"/>
      <c r="Q11"/>
      <c r="R11"/>
    </row>
    <row r="12" spans="1:18" ht="18" customHeight="1" x14ac:dyDescent="0.25">
      <c r="A12" s="73"/>
      <c r="B12" s="361"/>
      <c r="C12" s="364"/>
      <c r="D12" s="183" t="s">
        <v>333</v>
      </c>
      <c r="E12" s="230">
        <f>COUNTIF(ATATÜRK!$N$5:$N$23,"&lt;55")-COUNTIF(ATATÜRK!$N$5:$N$23,"&lt;45")</f>
        <v>3</v>
      </c>
      <c r="F12" s="224">
        <f>E12/SUM(E11:E16)*100</f>
        <v>15.789473684210526</v>
      </c>
      <c r="G12" s="233">
        <f>COUNTIF(ATATÜRK!$N$24:$N$41,"&lt;55")-COUNTIF(ATATÜRK!$N$24:$N$41,"&lt;45")</f>
        <v>2</v>
      </c>
      <c r="H12" s="227">
        <f>G12/SUM(G11:G16)*100</f>
        <v>11.111111111111111</v>
      </c>
      <c r="I12" s="230">
        <f>COUNTIF(ATATÜRK!$N$42:$N$59,"&lt;55")-COUNTIF(ATATÜRK!$N$42:$N$59,"&lt;45")</f>
        <v>3</v>
      </c>
      <c r="J12" s="224">
        <f>I12/SUM(I11:I16)*100</f>
        <v>16.666666666666664</v>
      </c>
      <c r="K12" s="206">
        <f>COUNTIF(ATATÜRK!$N$5:$N$200,"&lt;55")-COUNTIF(ATATÜRK!$N$5:$N$200,"&lt;45")</f>
        <v>8</v>
      </c>
      <c r="L12" s="214">
        <f>K12/SUM(K11:K16)*100</f>
        <v>14.545454545454545</v>
      </c>
      <c r="M12"/>
      <c r="N12"/>
      <c r="O12"/>
      <c r="P12"/>
      <c r="Q12"/>
      <c r="R12"/>
    </row>
    <row r="13" spans="1:18" ht="18" customHeight="1" x14ac:dyDescent="0.25">
      <c r="A13" s="73"/>
      <c r="B13" s="361"/>
      <c r="C13" s="364"/>
      <c r="D13" s="183" t="s">
        <v>334</v>
      </c>
      <c r="E13" s="230">
        <f>COUNTIF(ATATÜRK!$N$5:$N$23,"&lt;70")-COUNTIF(ATATÜRK!$N$5:$N$23,"&lt;55")</f>
        <v>3</v>
      </c>
      <c r="F13" s="224">
        <f>E13/SUM(E11:E16)*100</f>
        <v>15.789473684210526</v>
      </c>
      <c r="G13" s="233">
        <f>COUNTIF(ATATÜRK!$N$24:$N$41,"&lt;70")-COUNTIF(ATATÜRK!$N$24:$N$41,"&lt;55")</f>
        <v>0</v>
      </c>
      <c r="H13" s="227">
        <f>G13/SUM(G11:G16)*100</f>
        <v>0</v>
      </c>
      <c r="I13" s="230">
        <f>COUNTIF(ATATÜRK!$N$42:$N$59,"&lt;70")-COUNTIF(ATATÜRK!$N$42:$N$59,"&lt;55")</f>
        <v>0</v>
      </c>
      <c r="J13" s="224">
        <f>I13/SUM(I11:I16)*100</f>
        <v>0</v>
      </c>
      <c r="K13" s="206">
        <f>COUNTIF(ATATÜRK!$N$5:$N$200,"&lt;70")-COUNTIF(ATATÜRK!$N$5:$N$200,"&lt;55")</f>
        <v>3</v>
      </c>
      <c r="L13" s="214">
        <f>K13/SUM(K11:K16)*100</f>
        <v>5.4545454545454541</v>
      </c>
      <c r="M13"/>
      <c r="N13"/>
      <c r="O13"/>
      <c r="P13"/>
      <c r="Q13"/>
      <c r="R13"/>
    </row>
    <row r="14" spans="1:18" ht="18" customHeight="1" x14ac:dyDescent="0.25">
      <c r="A14" s="73"/>
      <c r="B14" s="361"/>
      <c r="C14" s="364"/>
      <c r="D14" s="183" t="s">
        <v>335</v>
      </c>
      <c r="E14" s="230">
        <f>COUNTIF(ATATÜRK!$N$5:$N$23,"&lt;85")-COUNTIF(ATATÜRK!$N$5:$N$23,"&lt;70")</f>
        <v>2</v>
      </c>
      <c r="F14" s="224">
        <f>E14/SUM(E11:E16)*100</f>
        <v>10.526315789473683</v>
      </c>
      <c r="G14" s="233">
        <f>COUNTIF(ATATÜRK!$N$24:$N$41,"&lt;85")-COUNTIF(ATATÜRK!$N$24:$N$41,"&lt;70")</f>
        <v>0</v>
      </c>
      <c r="H14" s="227">
        <f>G14/SUM(G11:G16)*100</f>
        <v>0</v>
      </c>
      <c r="I14" s="230">
        <f>COUNTIF(ATATÜRK!$N$42:$N$59,"&lt;85")-COUNTIF(ATATÜRK!$N$42:$N$59,"&lt;70")</f>
        <v>0</v>
      </c>
      <c r="J14" s="224">
        <f>I14/SUM(I11:I16)*100</f>
        <v>0</v>
      </c>
      <c r="K14" s="206">
        <f>COUNTIF(ATATÜRK!$N$5:$N$200,"&lt;85")-COUNTIF(ATATÜRK!$N$5:$N$200,"&lt;70")</f>
        <v>2</v>
      </c>
      <c r="L14" s="214">
        <f>K14/SUM(K11:K16)*100</f>
        <v>3.6363636363636362</v>
      </c>
      <c r="M14"/>
      <c r="N14"/>
      <c r="O14"/>
      <c r="P14"/>
      <c r="Q14"/>
      <c r="R14"/>
    </row>
    <row r="15" spans="1:18" ht="18" customHeight="1" x14ac:dyDescent="0.25">
      <c r="A15" s="73"/>
      <c r="B15" s="361"/>
      <c r="C15" s="364"/>
      <c r="D15" s="183" t="s">
        <v>336</v>
      </c>
      <c r="E15" s="230">
        <f>COUNTIF(ATATÜRK!$N$5:$N$23,"&lt;99")-COUNTIF(ATATÜRK!$N$5:$N$23,"&lt;85")</f>
        <v>3</v>
      </c>
      <c r="F15" s="224">
        <f>E15/SUM(E11:E16)*100</f>
        <v>15.789473684210526</v>
      </c>
      <c r="G15" s="233">
        <f>COUNTIF(ATATÜRK!$N$24:$N$41,"&lt;99")-COUNTIF(ATATÜRK!$N$24:$N$41,"&lt;85")</f>
        <v>0</v>
      </c>
      <c r="H15" s="227">
        <f>G15/SUM(G11:G16)*100</f>
        <v>0</v>
      </c>
      <c r="I15" s="230">
        <f>COUNTIF(ATATÜRK!$N$42:$N$59,"&lt;99")-COUNTIF(ATATÜRK!$N$42:$N$59,"&lt;85")</f>
        <v>0</v>
      </c>
      <c r="J15" s="224">
        <f>I15/SUM(I11:I16)*100</f>
        <v>0</v>
      </c>
      <c r="K15" s="206">
        <f>COUNTIF(ATATÜRK!$N$5:$N$200,"&lt;99")-COUNTIF(ATATÜRK!$N$5:$N$200,"&lt;85")</f>
        <v>3</v>
      </c>
      <c r="L15" s="214">
        <f>K15/SUM(K11:K16)*100</f>
        <v>5.4545454545454541</v>
      </c>
      <c r="M15"/>
      <c r="N15"/>
      <c r="O15"/>
      <c r="P15"/>
      <c r="Q15"/>
      <c r="R15"/>
    </row>
    <row r="16" spans="1:18" ht="18" customHeight="1" thickBot="1" x14ac:dyDescent="0.3">
      <c r="A16" s="73"/>
      <c r="B16" s="362"/>
      <c r="C16" s="365"/>
      <c r="D16" s="184">
        <v>100</v>
      </c>
      <c r="E16" s="231">
        <f>COUNTIF(ATATÜRK!$N$5:$N$23,"=100")</f>
        <v>1</v>
      </c>
      <c r="F16" s="225">
        <f>E16/SUM(E11:E16)*100</f>
        <v>5.2631578947368416</v>
      </c>
      <c r="G16" s="234">
        <f>COUNTIF(ATATÜRK!$N$24:$N$41,"=100")</f>
        <v>0</v>
      </c>
      <c r="H16" s="228">
        <f>G16/SUM(G11:G16)*100</f>
        <v>0</v>
      </c>
      <c r="I16" s="231">
        <f>COUNTIF(ATATÜRK!$N$42:$N$59,"=100")</f>
        <v>0</v>
      </c>
      <c r="J16" s="225">
        <f>I16/SUM(I11:I16)*100</f>
        <v>0</v>
      </c>
      <c r="K16" s="208">
        <f>COUNTIF(ATATÜRK!$N$5:$N$200,"=100")</f>
        <v>1</v>
      </c>
      <c r="L16" s="215">
        <f>K16/SUM(K11:K16)*100</f>
        <v>1.8181818181818181</v>
      </c>
      <c r="M16"/>
      <c r="N16"/>
      <c r="O16"/>
      <c r="P16"/>
      <c r="Q16"/>
      <c r="R16"/>
    </row>
    <row r="17" spans="1:18" ht="18" customHeight="1" x14ac:dyDescent="0.25">
      <c r="A17" s="73"/>
      <c r="B17" s="360" t="str">
        <f>"ATATÜRK ORTAOKULU
"&amp;"ÖĞRENCİ SAYISI = "&amp;SUM(K17:K22)</f>
        <v>ATATÜRK ORTAOKULU
ÖĞRENCİ SAYISI = 55</v>
      </c>
      <c r="C17" s="363" t="s">
        <v>10</v>
      </c>
      <c r="D17" s="182" t="s">
        <v>332</v>
      </c>
      <c r="E17" s="229">
        <f>COUNTIF(ATATÜRK!$Q$5:$Q$23,"&lt;45")</f>
        <v>2</v>
      </c>
      <c r="F17" s="223">
        <f>E17/SUM(E17:E22)*100</f>
        <v>10.526315789473683</v>
      </c>
      <c r="G17" s="232">
        <f>COUNTIF(ATATÜRK!$Q$24:$Q$41,"&lt;45")</f>
        <v>5</v>
      </c>
      <c r="H17" s="226">
        <f>G17/SUM(G17:G22)*100</f>
        <v>27.777777777777779</v>
      </c>
      <c r="I17" s="229">
        <f>COUNTIF(ATATÜRK!$Q$42:$Q$59,"&lt;45")</f>
        <v>9</v>
      </c>
      <c r="J17" s="223">
        <f>I17/SUM(I17:I22)*100</f>
        <v>50</v>
      </c>
      <c r="K17" s="204">
        <f>COUNTIF(ATATÜRK!$Q$5:$Q$200,"&lt;45")</f>
        <v>16</v>
      </c>
      <c r="L17" s="213">
        <f>K17/SUM(K17:K22)*100</f>
        <v>29.09090909090909</v>
      </c>
      <c r="M17"/>
      <c r="N17"/>
      <c r="O17"/>
      <c r="P17"/>
      <c r="Q17"/>
      <c r="R17"/>
    </row>
    <row r="18" spans="1:18" ht="18" customHeight="1" x14ac:dyDescent="0.25">
      <c r="A18" s="73"/>
      <c r="B18" s="361"/>
      <c r="C18" s="364"/>
      <c r="D18" s="183" t="s">
        <v>333</v>
      </c>
      <c r="E18" s="230">
        <f>COUNTIF(ATATÜRK!$Q$5:$Q$23,"&lt;55")-COUNTIF(ATATÜRK!$Q$5:$Q$23,"&lt;45")</f>
        <v>1</v>
      </c>
      <c r="F18" s="224">
        <f>E18/SUM(E17:E22)*100</f>
        <v>5.2631578947368416</v>
      </c>
      <c r="G18" s="233">
        <f>COUNTIF(ATATÜRK!$Q$24:$Q$41,"&lt;55")-COUNTIF(ATATÜRK!$Q$24:$Q$41,"&lt;45")</f>
        <v>4</v>
      </c>
      <c r="H18" s="227">
        <f>G18/SUM(G17:G22)*100</f>
        <v>22.222222222222221</v>
      </c>
      <c r="I18" s="230">
        <f>COUNTIF(ATATÜRK!$Q$42:$Q$59,"&lt;55")-COUNTIF(ATATÜRK!$Q$42:$Q$59,"&lt;45")</f>
        <v>6</v>
      </c>
      <c r="J18" s="224">
        <f>I18/SUM(I17:I22)*100</f>
        <v>33.333333333333329</v>
      </c>
      <c r="K18" s="206">
        <f>COUNTIF(ATATÜRK!$Q$5:$Q$200,"&lt;55")-COUNTIF(ATATÜRK!$Q$5:$Q$200,"&lt;45")</f>
        <v>11</v>
      </c>
      <c r="L18" s="214">
        <f>K18/SUM(K17:K22)*100</f>
        <v>20</v>
      </c>
      <c r="M18"/>
      <c r="N18"/>
      <c r="O18"/>
      <c r="P18"/>
      <c r="Q18"/>
      <c r="R18"/>
    </row>
    <row r="19" spans="1:18" ht="18" customHeight="1" x14ac:dyDescent="0.25">
      <c r="A19" s="73"/>
      <c r="B19" s="361"/>
      <c r="C19" s="364"/>
      <c r="D19" s="183" t="s">
        <v>334</v>
      </c>
      <c r="E19" s="230">
        <f>COUNTIF(ATATÜRK!$Q$5:$Q$23,"&lt;70")-COUNTIF(ATATÜRK!$Q$5:$Q$23,"&lt;55")</f>
        <v>4</v>
      </c>
      <c r="F19" s="224">
        <f>E19/SUM(E17:E22)*100</f>
        <v>21.052631578947366</v>
      </c>
      <c r="G19" s="233">
        <f>COUNTIF(ATATÜRK!$Q$24:$Q$41,"&lt;70")-COUNTIF(ATATÜRK!$Q$24:$Q$41,"&lt;55")</f>
        <v>3</v>
      </c>
      <c r="H19" s="227">
        <f>G19/SUM(G17:G22)*100</f>
        <v>16.666666666666664</v>
      </c>
      <c r="I19" s="230">
        <f>COUNTIF(ATATÜRK!$Q$42:$Q$59,"&lt;70")-COUNTIF(ATATÜRK!$Q$42:$Q$59,"&lt;55")</f>
        <v>3</v>
      </c>
      <c r="J19" s="224">
        <f>I19/SUM(I17:I22)*100</f>
        <v>16.666666666666664</v>
      </c>
      <c r="K19" s="206">
        <f>COUNTIF(ATATÜRK!$Q$5:$Q$200,"&lt;70")-COUNTIF(ATATÜRK!$Q$5:$Q$200,"&lt;55")</f>
        <v>10</v>
      </c>
      <c r="L19" s="214">
        <f>K19/SUM(K17:K22)*100</f>
        <v>18.181818181818183</v>
      </c>
      <c r="M19"/>
      <c r="N19"/>
      <c r="O19"/>
      <c r="P19"/>
      <c r="Q19"/>
      <c r="R19"/>
    </row>
    <row r="20" spans="1:18" ht="18" customHeight="1" x14ac:dyDescent="0.25">
      <c r="A20" s="73"/>
      <c r="B20" s="361"/>
      <c r="C20" s="364"/>
      <c r="D20" s="183" t="s">
        <v>335</v>
      </c>
      <c r="E20" s="230">
        <f>COUNTIF(ATATÜRK!$Q$5:$Q$23,"&lt;85")-COUNTIF(ATATÜRK!$Q$5:$Q$23,"&lt;70")</f>
        <v>8</v>
      </c>
      <c r="F20" s="224">
        <f>E20/SUM(E17:E22)*100</f>
        <v>42.105263157894733</v>
      </c>
      <c r="G20" s="233">
        <f>COUNTIF(ATATÜRK!$Q$24:$Q$41,"&lt;85")-COUNTIF(ATATÜRK!$Q$24:$Q$41,"&lt;70")</f>
        <v>6</v>
      </c>
      <c r="H20" s="227">
        <f>G20/SUM(G17:G22)*100</f>
        <v>33.333333333333329</v>
      </c>
      <c r="I20" s="230">
        <f>COUNTIF(ATATÜRK!$Q$42:$Q$59,"&lt;85")-COUNTIF(ATATÜRK!$Q$42:$Q$59,"&lt;70")</f>
        <v>0</v>
      </c>
      <c r="J20" s="224">
        <f>I20/SUM(I17:I22)*100</f>
        <v>0</v>
      </c>
      <c r="K20" s="206">
        <f>COUNTIF(ATATÜRK!$Q$5:$Q$200,"&lt;85")-COUNTIF(ATATÜRK!$Q$5:$Q$200,"&lt;70")</f>
        <v>14</v>
      </c>
      <c r="L20" s="214">
        <f>K20/SUM(K17:K22)*100</f>
        <v>25.454545454545453</v>
      </c>
      <c r="M20"/>
      <c r="N20"/>
      <c r="O20"/>
      <c r="P20"/>
      <c r="Q20"/>
      <c r="R20"/>
    </row>
    <row r="21" spans="1:18" ht="18" customHeight="1" x14ac:dyDescent="0.25">
      <c r="A21" s="73"/>
      <c r="B21" s="361"/>
      <c r="C21" s="364"/>
      <c r="D21" s="183" t="s">
        <v>336</v>
      </c>
      <c r="E21" s="230">
        <f>COUNTIF(ATATÜRK!$Q$5:$Q$23,"&lt;99")-COUNTIF(ATATÜRK!$Q$5:$Q$23,"&lt;85")</f>
        <v>4</v>
      </c>
      <c r="F21" s="224">
        <f>E21/SUM(E17:E22)*100</f>
        <v>21.052631578947366</v>
      </c>
      <c r="G21" s="233">
        <f>COUNTIF(ATATÜRK!$Q$24:$Q$41,"&lt;99")-COUNTIF(ATATÜRK!$Q$24:$Q$41,"&lt;85")</f>
        <v>0</v>
      </c>
      <c r="H21" s="227">
        <f>G21/SUM(G17:G22)*100</f>
        <v>0</v>
      </c>
      <c r="I21" s="230">
        <f>COUNTIF(ATATÜRK!$Q$42:$Q$59,"&lt;99")-COUNTIF(ATATÜRK!$Q$42:$Q$59,"&lt;85")</f>
        <v>0</v>
      </c>
      <c r="J21" s="224">
        <f>I21/SUM(I17:I22)*100</f>
        <v>0</v>
      </c>
      <c r="K21" s="206">
        <f>COUNTIF(ATATÜRK!$Q$5:$Q$200,"&lt;99")-COUNTIF(ATATÜRK!$Q$5:$Q$200,"&lt;85")</f>
        <v>4</v>
      </c>
      <c r="L21" s="214">
        <f>K21/SUM(K17:K22)*100</f>
        <v>7.2727272727272725</v>
      </c>
      <c r="M21"/>
      <c r="N21"/>
      <c r="O21"/>
      <c r="P21"/>
      <c r="Q21"/>
      <c r="R21"/>
    </row>
    <row r="22" spans="1:18" ht="18" customHeight="1" thickBot="1" x14ac:dyDescent="0.3">
      <c r="A22" s="73"/>
      <c r="B22" s="362"/>
      <c r="C22" s="365"/>
      <c r="D22" s="184">
        <v>100</v>
      </c>
      <c r="E22" s="231">
        <f>COUNTIF(ATATÜRK!$Q$5:$Q$23,"=100")</f>
        <v>0</v>
      </c>
      <c r="F22" s="225">
        <f>E22/SUM(E17:E22)*100</f>
        <v>0</v>
      </c>
      <c r="G22" s="234">
        <f>COUNTIF(ATATÜRK!$Q$24:$Q$41,"=100")</f>
        <v>0</v>
      </c>
      <c r="H22" s="228">
        <f>G22/SUM(G17:G22)*100</f>
        <v>0</v>
      </c>
      <c r="I22" s="231">
        <f>COUNTIF(ATATÜRK!$Q$42:$Q$59,"=100")</f>
        <v>0</v>
      </c>
      <c r="J22" s="225">
        <f>I22/SUM(I17:I22)*100</f>
        <v>0</v>
      </c>
      <c r="K22" s="208">
        <f>COUNTIF(ATATÜRK!$Q$5:$Q$200,"=100")</f>
        <v>0</v>
      </c>
      <c r="L22" s="215">
        <f>K22/SUM(K17:K22)*100</f>
        <v>0</v>
      </c>
      <c r="M22"/>
      <c r="N22"/>
      <c r="O22"/>
      <c r="P22"/>
      <c r="Q22"/>
      <c r="R22"/>
    </row>
    <row r="23" spans="1:18" ht="18" customHeight="1" x14ac:dyDescent="0.25">
      <c r="A23" s="73"/>
      <c r="B23" s="360" t="str">
        <f>"ATATÜRK ORTAOKULU
"&amp;"ÖĞRENCİ SAYISI = "&amp;SUM(K23:K28)</f>
        <v>ATATÜRK ORTAOKULU
ÖĞRENCİ SAYISI = 55</v>
      </c>
      <c r="C23" s="363" t="s">
        <v>338</v>
      </c>
      <c r="D23" s="182" t="s">
        <v>332</v>
      </c>
      <c r="E23" s="229">
        <f>COUNTIF(ATATÜRK!$T$5:$T$23,"&lt;45")</f>
        <v>2</v>
      </c>
      <c r="F23" s="223">
        <f>E23/SUM(E23:E28)*100</f>
        <v>10.526315789473683</v>
      </c>
      <c r="G23" s="232">
        <f>COUNTIF(ATATÜRK!$T$24:$T$41,"&lt;45")</f>
        <v>13</v>
      </c>
      <c r="H23" s="226">
        <f>G23/SUM(G23:G28)*100</f>
        <v>72.222222222222214</v>
      </c>
      <c r="I23" s="229">
        <f>COUNTIF(ATATÜRK!$T$42:$T$59,"&lt;45")</f>
        <v>16</v>
      </c>
      <c r="J23" s="223">
        <f>I23/SUM(I23:I28)*100</f>
        <v>88.888888888888886</v>
      </c>
      <c r="K23" s="204">
        <f>COUNTIF(ATATÜRK!$T$5:$T$200,"&lt;45")</f>
        <v>31</v>
      </c>
      <c r="L23" s="213">
        <f>K23/SUM(K23:K28)*100</f>
        <v>56.36363636363636</v>
      </c>
      <c r="M23"/>
      <c r="N23"/>
      <c r="O23"/>
      <c r="P23"/>
      <c r="Q23"/>
      <c r="R23"/>
    </row>
    <row r="24" spans="1:18" ht="18" customHeight="1" x14ac:dyDescent="0.25">
      <c r="A24" s="73"/>
      <c r="B24" s="361"/>
      <c r="C24" s="364"/>
      <c r="D24" s="183" t="s">
        <v>333</v>
      </c>
      <c r="E24" s="230">
        <f>COUNTIF(ATATÜRK!$T$5:$T$23,"&lt;55")-COUNTIF(ATATÜRK!$T$5:$T$23,"&lt;45")</f>
        <v>3</v>
      </c>
      <c r="F24" s="224">
        <f>E24/SUM(E23:E28)*100</f>
        <v>15.789473684210526</v>
      </c>
      <c r="G24" s="233">
        <f>COUNTIF(ATATÜRK!$T$24:$T$41,"&lt;55")-COUNTIF(ATATÜRK!$T$24:$T$41,"&lt;45")</f>
        <v>4</v>
      </c>
      <c r="H24" s="227">
        <f>G24/SUM(G23:G28)*100</f>
        <v>22.222222222222221</v>
      </c>
      <c r="I24" s="230">
        <f>COUNTIF(ATATÜRK!$T$42:$T$59,"&lt;55")-COUNTIF(ATATÜRK!$T$42:$T$59,"&lt;45")</f>
        <v>1</v>
      </c>
      <c r="J24" s="224">
        <f>I24/SUM(I23:I28)*100</f>
        <v>5.5555555555555554</v>
      </c>
      <c r="K24" s="206">
        <f>COUNTIF(ATATÜRK!$T$5:$T$200,"&lt;55")-COUNTIF(ATATÜRK!$T$5:$T$200,"&lt;45")</f>
        <v>8</v>
      </c>
      <c r="L24" s="214">
        <f>K24/SUM(K23:K28)*100</f>
        <v>14.545454545454545</v>
      </c>
      <c r="M24"/>
      <c r="N24"/>
      <c r="O24"/>
      <c r="P24"/>
      <c r="Q24"/>
      <c r="R24"/>
    </row>
    <row r="25" spans="1:18" ht="18" customHeight="1" x14ac:dyDescent="0.25">
      <c r="A25" s="73"/>
      <c r="B25" s="361"/>
      <c r="C25" s="364"/>
      <c r="D25" s="183" t="s">
        <v>334</v>
      </c>
      <c r="E25" s="230">
        <f>COUNTIF(ATATÜRK!$T$5:$T$23,"&lt;70")-COUNTIF(ATATÜRK!$T$5:$T$23,"&lt;55")</f>
        <v>3</v>
      </c>
      <c r="F25" s="224">
        <f>E25/SUM(E23:E28)*100</f>
        <v>15.789473684210526</v>
      </c>
      <c r="G25" s="233">
        <f>COUNTIF(ATATÜRK!$T$24:$T$41,"&lt;70")-COUNTIF(ATATÜRK!$T$24:$T$41,"&lt;55")</f>
        <v>0</v>
      </c>
      <c r="H25" s="227">
        <f>G25/SUM(G23:G28)*100</f>
        <v>0</v>
      </c>
      <c r="I25" s="230">
        <f>COUNTIF(ATATÜRK!$T$42:$T$59,"&lt;70")-COUNTIF(ATATÜRK!$T$42:$T$59,"&lt;55")</f>
        <v>0</v>
      </c>
      <c r="J25" s="224">
        <f>I25/SUM(I23:I28)*100</f>
        <v>0</v>
      </c>
      <c r="K25" s="206">
        <f>COUNTIF(ATATÜRK!$T$5:$T$200,"&lt;70")-COUNTIF(ATATÜRK!$T$5:$T$200,"&lt;55")</f>
        <v>3</v>
      </c>
      <c r="L25" s="214">
        <f>K25/SUM(K23:K28)*100</f>
        <v>5.4545454545454541</v>
      </c>
      <c r="M25"/>
      <c r="N25"/>
      <c r="O25"/>
      <c r="P25"/>
      <c r="Q25"/>
      <c r="R25"/>
    </row>
    <row r="26" spans="1:18" ht="18" customHeight="1" x14ac:dyDescent="0.25">
      <c r="A26" s="73"/>
      <c r="B26" s="361"/>
      <c r="C26" s="364"/>
      <c r="D26" s="183" t="s">
        <v>335</v>
      </c>
      <c r="E26" s="230">
        <f>COUNTIF(ATATÜRK!$T$5:$T$23,"&lt;85")-COUNTIF(ATATÜRK!$T$5:$T$23,"&lt;70")</f>
        <v>6</v>
      </c>
      <c r="F26" s="224">
        <f>E26/SUM(E23:E28)*100</f>
        <v>31.578947368421051</v>
      </c>
      <c r="G26" s="233">
        <f>COUNTIF(ATATÜRK!$T$24:$T$41,"&lt;85")-COUNTIF(ATATÜRK!$T$24:$T$41,"&lt;70")</f>
        <v>0</v>
      </c>
      <c r="H26" s="227">
        <f>G26/SUM(G23:G28)*100</f>
        <v>0</v>
      </c>
      <c r="I26" s="230">
        <f>COUNTIF(ATATÜRK!$T$42:$T$59,"&lt;85")-COUNTIF(ATATÜRK!$T$42:$T$59,"&lt;70")</f>
        <v>1</v>
      </c>
      <c r="J26" s="224">
        <f>I26/SUM(I23:I28)*100</f>
        <v>5.5555555555555554</v>
      </c>
      <c r="K26" s="206">
        <f>COUNTIF(ATATÜRK!$T$5:$T$200,"&lt;85")-COUNTIF(ATATÜRK!$T$5:$T$200,"&lt;70")</f>
        <v>7</v>
      </c>
      <c r="L26" s="214">
        <f>K26/SUM(K23:K28)*100</f>
        <v>12.727272727272727</v>
      </c>
      <c r="M26"/>
      <c r="N26"/>
      <c r="O26"/>
      <c r="P26"/>
      <c r="Q26"/>
      <c r="R26"/>
    </row>
    <row r="27" spans="1:18" ht="18" customHeight="1" x14ac:dyDescent="0.25">
      <c r="A27" s="73"/>
      <c r="B27" s="361"/>
      <c r="C27" s="364"/>
      <c r="D27" s="183" t="s">
        <v>336</v>
      </c>
      <c r="E27" s="230">
        <f>COUNTIF(ATATÜRK!$T$5:$T$23,"&lt;99")-COUNTIF(ATATÜRK!$T$5:$T$23,"&lt;85")</f>
        <v>4</v>
      </c>
      <c r="F27" s="224">
        <f>E27/SUM(E23:E28)*100</f>
        <v>21.052631578947366</v>
      </c>
      <c r="G27" s="233">
        <f>COUNTIF(ATATÜRK!$T$24:$T$41,"&lt;99")-COUNTIF(ATATÜRK!$T$24:$T$41,"&lt;85")</f>
        <v>1</v>
      </c>
      <c r="H27" s="227">
        <f>G27/SUM(G23:G28)*100</f>
        <v>5.5555555555555554</v>
      </c>
      <c r="I27" s="230">
        <f>COUNTIF(ATATÜRK!$T$42:$T$59,"&lt;99")-COUNTIF(ATATÜRK!$T$42:$T$59,"&lt;85")</f>
        <v>0</v>
      </c>
      <c r="J27" s="224">
        <f>I27/SUM(I23:I28)*100</f>
        <v>0</v>
      </c>
      <c r="K27" s="206">
        <f>COUNTIF(ATATÜRK!$T$5:$T$200,"&lt;99")-COUNTIF(ATATÜRK!$T$5:$T$200,"&lt;85")</f>
        <v>5</v>
      </c>
      <c r="L27" s="214">
        <f>K27/SUM(K23:K28)*100</f>
        <v>9.0909090909090917</v>
      </c>
      <c r="M27"/>
      <c r="N27"/>
      <c r="O27"/>
      <c r="P27"/>
      <c r="Q27"/>
      <c r="R27"/>
    </row>
    <row r="28" spans="1:18" ht="18" customHeight="1" thickBot="1" x14ac:dyDescent="0.3">
      <c r="A28" s="73"/>
      <c r="B28" s="362"/>
      <c r="C28" s="365"/>
      <c r="D28" s="184">
        <v>100</v>
      </c>
      <c r="E28" s="231">
        <f>COUNTIF(ATATÜRK!$T$5:$T$23,"=100")</f>
        <v>1</v>
      </c>
      <c r="F28" s="225">
        <f>E28/SUM(E23:E28)*100</f>
        <v>5.2631578947368416</v>
      </c>
      <c r="G28" s="234">
        <f>COUNTIF(ATATÜRK!$T$24:$T$41,"=100")</f>
        <v>0</v>
      </c>
      <c r="H28" s="228">
        <f>G28/SUM(G23:G28)*100</f>
        <v>0</v>
      </c>
      <c r="I28" s="231">
        <f>COUNTIF(ATATÜRK!$T$42:$T$59,"=100")</f>
        <v>0</v>
      </c>
      <c r="J28" s="225">
        <f>I28/SUM(I23:I28)*100</f>
        <v>0</v>
      </c>
      <c r="K28" s="208">
        <f>COUNTIF(ATATÜRK!$T$5:$T$200,"=100")</f>
        <v>1</v>
      </c>
      <c r="L28" s="215">
        <f>K28/SUM(K23:K28)*100</f>
        <v>1.8181818181818181</v>
      </c>
      <c r="M28"/>
      <c r="N28"/>
      <c r="O28"/>
      <c r="P28"/>
      <c r="Q28"/>
      <c r="R28"/>
    </row>
    <row r="29" spans="1:18" ht="18" customHeight="1" x14ac:dyDescent="0.25">
      <c r="A29" s="73"/>
      <c r="B29" s="360" t="str">
        <f>"ATATÜRK ORTAOKULU
"&amp;"ÖĞRENCİ SAYISI = "&amp;SUM(K29:K34)</f>
        <v>ATATÜRK ORTAOKULU
ÖĞRENCİ SAYISI = 54</v>
      </c>
      <c r="C29" s="363" t="s">
        <v>4</v>
      </c>
      <c r="D29" s="182" t="s">
        <v>332</v>
      </c>
      <c r="E29" s="229">
        <f>COUNTIF(ATATÜRK!$W$5:$W$23,"&lt;45")</f>
        <v>2</v>
      </c>
      <c r="F29" s="223">
        <f>E29/SUM(E29:E34)*100</f>
        <v>10.526315789473683</v>
      </c>
      <c r="G29" s="232">
        <f>COUNTIF(ATATÜRK!$W$24:$W$41,"&lt;45")</f>
        <v>15</v>
      </c>
      <c r="H29" s="226">
        <f>G29/SUM(G29:G34)*100</f>
        <v>83.333333333333343</v>
      </c>
      <c r="I29" s="229">
        <f>COUNTIF(ATATÜRK!$W$42:$W$59,"&lt;45")</f>
        <v>14</v>
      </c>
      <c r="J29" s="223">
        <f>I29/SUM(I29:I34)*100</f>
        <v>82.35294117647058</v>
      </c>
      <c r="K29" s="204">
        <f>COUNTIF(ATATÜRK!$W$5:$W$200,"&lt;45")</f>
        <v>31</v>
      </c>
      <c r="L29" s="213">
        <f>K29/SUM(K29:K34)*100</f>
        <v>57.407407407407405</v>
      </c>
      <c r="M29"/>
      <c r="N29"/>
      <c r="O29"/>
      <c r="P29"/>
      <c r="Q29"/>
      <c r="R29"/>
    </row>
    <row r="30" spans="1:18" ht="18" customHeight="1" x14ac:dyDescent="0.25">
      <c r="A30" s="73"/>
      <c r="B30" s="361"/>
      <c r="C30" s="364"/>
      <c r="D30" s="183" t="s">
        <v>333</v>
      </c>
      <c r="E30" s="230">
        <f>COUNTIF(ATATÜRK!$W$5:$W$23,"&lt;55")-COUNTIF(ATATÜRK!$W$5:$W$23,"&lt;45")</f>
        <v>4</v>
      </c>
      <c r="F30" s="224">
        <f>E30/SUM(E29:E34)*100</f>
        <v>21.052631578947366</v>
      </c>
      <c r="G30" s="233">
        <f>COUNTIF(ATATÜRK!$W$24:$W$41,"&lt;55")-COUNTIF(ATATÜRK!$W$24:$W$41,"&lt;45")</f>
        <v>2</v>
      </c>
      <c r="H30" s="227">
        <f>G30/SUM(G29:G34)*100</f>
        <v>11.111111111111111</v>
      </c>
      <c r="I30" s="230">
        <f>COUNTIF(ATATÜRK!$W$42:$W$59,"&lt;55")-COUNTIF(ATATÜRK!$W$42:$W$59,"&lt;45")</f>
        <v>3</v>
      </c>
      <c r="J30" s="224">
        <f>I30/SUM(I29:I34)*100</f>
        <v>17.647058823529413</v>
      </c>
      <c r="K30" s="206">
        <f>COUNTIF(ATATÜRK!$W$5:$W$200,"&lt;55")-COUNTIF(ATATÜRK!$W$5:$W$200,"&lt;45")</f>
        <v>9</v>
      </c>
      <c r="L30" s="214">
        <f>K30/SUM(K29:K34)*100</f>
        <v>16.666666666666664</v>
      </c>
      <c r="M30"/>
      <c r="N30"/>
      <c r="O30"/>
      <c r="P30"/>
      <c r="Q30"/>
      <c r="R30"/>
    </row>
    <row r="31" spans="1:18" ht="18" customHeight="1" x14ac:dyDescent="0.25">
      <c r="A31" s="73"/>
      <c r="B31" s="361"/>
      <c r="C31" s="364"/>
      <c r="D31" s="183" t="s">
        <v>334</v>
      </c>
      <c r="E31" s="230">
        <f>COUNTIF(ATATÜRK!$W$5:$W$23,"&lt;70")-COUNTIF(ATATÜRK!$W$5:$W$23,"&lt;55")</f>
        <v>6</v>
      </c>
      <c r="F31" s="224">
        <f>E31/SUM(E29:E34)*100</f>
        <v>31.578947368421051</v>
      </c>
      <c r="G31" s="233">
        <f>COUNTIF(ATATÜRK!$W$24:$W$41,"&lt;70")-COUNTIF(ATATÜRK!$W$24:$W$41,"&lt;55")</f>
        <v>1</v>
      </c>
      <c r="H31" s="227">
        <f>G31/SUM(G29:G34)*100</f>
        <v>5.5555555555555554</v>
      </c>
      <c r="I31" s="230">
        <f>COUNTIF(ATATÜRK!$W$42:$W$59,"&lt;70")-COUNTIF(ATATÜRK!$W$42:$W$59,"&lt;55")</f>
        <v>0</v>
      </c>
      <c r="J31" s="224">
        <f>I31/SUM(I29:I34)*100</f>
        <v>0</v>
      </c>
      <c r="K31" s="206">
        <f>COUNTIF(ATATÜRK!$W$5:$W$200,"&lt;70")-COUNTIF(ATATÜRK!$W$5:$W$200,"&lt;55")</f>
        <v>7</v>
      </c>
      <c r="L31" s="214">
        <f>K31/SUM(K29:K34)*100</f>
        <v>12.962962962962962</v>
      </c>
      <c r="M31"/>
      <c r="N31"/>
      <c r="O31"/>
      <c r="P31"/>
      <c r="Q31"/>
      <c r="R31"/>
    </row>
    <row r="32" spans="1:18" ht="18" customHeight="1" x14ac:dyDescent="0.25">
      <c r="A32" s="73"/>
      <c r="B32" s="361"/>
      <c r="C32" s="364"/>
      <c r="D32" s="183" t="s">
        <v>335</v>
      </c>
      <c r="E32" s="230">
        <f>COUNTIF(ATATÜRK!$W$5:$W$23,"&lt;85")-COUNTIF(ATATÜRK!$W$5:$W$23,"&lt;70")</f>
        <v>6</v>
      </c>
      <c r="F32" s="224">
        <f>E32/SUM(E29:E34)*100</f>
        <v>31.578947368421051</v>
      </c>
      <c r="G32" s="233">
        <f>COUNTIF(ATATÜRK!$W$24:$W$41,"&lt;85")-COUNTIF(ATATÜRK!$W$24:$W$41,"&lt;70")</f>
        <v>0</v>
      </c>
      <c r="H32" s="227">
        <f>G32/SUM(G29:G34)*100</f>
        <v>0</v>
      </c>
      <c r="I32" s="230">
        <f>COUNTIF(ATATÜRK!$W$42:$W$59,"&lt;85")-COUNTIF(ATATÜRK!$W$42:$W$59,"&lt;70")</f>
        <v>0</v>
      </c>
      <c r="J32" s="224">
        <f>I32/SUM(I29:I34)*100</f>
        <v>0</v>
      </c>
      <c r="K32" s="206">
        <f>COUNTIF(ATATÜRK!$W$5:$W$200,"&lt;85")-COUNTIF(ATATÜRK!$W$5:$W$200,"&lt;70")</f>
        <v>6</v>
      </c>
      <c r="L32" s="214">
        <f>K32/SUM(K29:K34)*100</f>
        <v>11.111111111111111</v>
      </c>
      <c r="M32"/>
      <c r="N32"/>
      <c r="O32"/>
      <c r="P32"/>
      <c r="Q32"/>
      <c r="R32"/>
    </row>
    <row r="33" spans="1:18" ht="18" customHeight="1" x14ac:dyDescent="0.25">
      <c r="A33" s="73"/>
      <c r="B33" s="361"/>
      <c r="C33" s="364"/>
      <c r="D33" s="183" t="s">
        <v>336</v>
      </c>
      <c r="E33" s="230">
        <f>COUNTIF(ATATÜRK!$W$5:$W$23,"&lt;99")-COUNTIF(ATATÜRK!$W$5:$W$23,"&lt;85")</f>
        <v>1</v>
      </c>
      <c r="F33" s="224">
        <f>E33/SUM(E29:E34)*100</f>
        <v>5.2631578947368416</v>
      </c>
      <c r="G33" s="233">
        <f>COUNTIF(ATATÜRK!$W$24:$W$41,"&lt;99")-COUNTIF(ATATÜRK!$W$24:$W$41,"&lt;85")</f>
        <v>0</v>
      </c>
      <c r="H33" s="227">
        <f>G33/SUM(G29:G34)*100</f>
        <v>0</v>
      </c>
      <c r="I33" s="230">
        <f>COUNTIF(ATATÜRK!$W$42:$W$59,"&lt;99")-COUNTIF(ATATÜRK!$W$42:$W$59,"&lt;85")</f>
        <v>0</v>
      </c>
      <c r="J33" s="224">
        <f>I33/SUM(I29:I34)*100</f>
        <v>0</v>
      </c>
      <c r="K33" s="206">
        <f>COUNTIF(ATATÜRK!$W$5:$W$200,"&lt;99")-COUNTIF(ATATÜRK!$W$5:$W$200,"&lt;85")</f>
        <v>1</v>
      </c>
      <c r="L33" s="214">
        <f>K33/SUM(K29:K34)*100</f>
        <v>1.8518518518518516</v>
      </c>
      <c r="M33"/>
      <c r="N33"/>
      <c r="O33"/>
      <c r="P33"/>
      <c r="Q33"/>
      <c r="R33"/>
    </row>
    <row r="34" spans="1:18" ht="18" customHeight="1" thickBot="1" x14ac:dyDescent="0.3">
      <c r="A34" s="73"/>
      <c r="B34" s="362"/>
      <c r="C34" s="365"/>
      <c r="D34" s="184">
        <v>100</v>
      </c>
      <c r="E34" s="231">
        <f>COUNTIF(ATATÜRK!$W$5:$W$23,"=100")</f>
        <v>0</v>
      </c>
      <c r="F34" s="225">
        <f>E34/SUM(E29:E34)*100</f>
        <v>0</v>
      </c>
      <c r="G34" s="234">
        <f>COUNTIF(ATATÜRK!$W$24:$W$41,"=100")</f>
        <v>0</v>
      </c>
      <c r="H34" s="228">
        <f>G34/SUM(G29:G34)*100</f>
        <v>0</v>
      </c>
      <c r="I34" s="231">
        <f>COUNTIF(ATATÜRK!$W$42:$W$59,"=100")</f>
        <v>0</v>
      </c>
      <c r="J34" s="225">
        <f>I34/SUM(I29:I34)*100</f>
        <v>0</v>
      </c>
      <c r="K34" s="208">
        <f>COUNTIF(ATATÜRK!$W$5:$W$200,"=100")</f>
        <v>0</v>
      </c>
      <c r="L34" s="215">
        <f>K34/SUM(K29:K34)*100</f>
        <v>0</v>
      </c>
      <c r="M34"/>
      <c r="N34"/>
      <c r="O34"/>
      <c r="P34"/>
      <c r="Q34"/>
      <c r="R34"/>
    </row>
    <row r="35" spans="1:18" ht="18" customHeight="1" x14ac:dyDescent="0.25">
      <c r="A35" s="73"/>
      <c r="B35" s="360" t="str">
        <f>"ATATÜRK ORTAOKULU
"&amp;"ÖĞRENCİ SAYISI = "&amp;SUM(K35:K40)</f>
        <v>ATATÜRK ORTAOKULU
ÖĞRENCİ SAYISI = 55</v>
      </c>
      <c r="C35" s="363" t="s">
        <v>23</v>
      </c>
      <c r="D35" s="182" t="s">
        <v>332</v>
      </c>
      <c r="E35" s="229">
        <f>COUNTIF(ATATÜRK!$Z$5:$Z$23,"&lt;45")</f>
        <v>0</v>
      </c>
      <c r="F35" s="223">
        <f>E35/SUM(E35:E40)*100</f>
        <v>0</v>
      </c>
      <c r="G35" s="232">
        <f>COUNTIF(ATATÜRK!$Z$24:$Z$41,"&lt;45")</f>
        <v>4</v>
      </c>
      <c r="H35" s="226">
        <f>G35/SUM(G35:G40)*100</f>
        <v>22.222222222222221</v>
      </c>
      <c r="I35" s="229">
        <f>COUNTIF(ATATÜRK!$Z$42:$Z$59,"&lt;45")</f>
        <v>7</v>
      </c>
      <c r="J35" s="223">
        <f>I35/SUM(I35:I40)*100</f>
        <v>38.888888888888893</v>
      </c>
      <c r="K35" s="204">
        <f>COUNTIF(ATATÜRK!$Z$5:$Z$200,"&lt;45")</f>
        <v>11</v>
      </c>
      <c r="L35" s="213">
        <f>K35/SUM(K35:K40)*100</f>
        <v>20</v>
      </c>
      <c r="M35"/>
      <c r="N35"/>
      <c r="O35"/>
      <c r="P35"/>
      <c r="Q35"/>
      <c r="R35"/>
    </row>
    <row r="36" spans="1:18" ht="18" customHeight="1" x14ac:dyDescent="0.25">
      <c r="A36" s="73"/>
      <c r="B36" s="361"/>
      <c r="C36" s="364"/>
      <c r="D36" s="183" t="s">
        <v>333</v>
      </c>
      <c r="E36" s="230">
        <f>COUNTIF(ATATÜRK!$Z$5:$Z$23,"&lt;55")-COUNTIF(ATATÜRK!$Z$5:$Z$23,"&lt;45")</f>
        <v>1</v>
      </c>
      <c r="F36" s="224">
        <f>E36/SUM(E35:E40)*100</f>
        <v>5.2631578947368416</v>
      </c>
      <c r="G36" s="233">
        <f>COUNTIF(ATATÜRK!$Z$24:$Z$41,"&lt;55")-COUNTIF(ATATÜRK!$Z$24:$Z$41,"&lt;45")</f>
        <v>2</v>
      </c>
      <c r="H36" s="227">
        <f>G36/SUM(G35:G40)*100</f>
        <v>11.111111111111111</v>
      </c>
      <c r="I36" s="230">
        <f>COUNTIF(ATATÜRK!$Z$42:$Z$59,"&lt;55")-COUNTIF(ATATÜRK!$Z$42:$Z$59,"&lt;45")</f>
        <v>1</v>
      </c>
      <c r="J36" s="224">
        <f>I36/SUM(I35:I40)*100</f>
        <v>5.5555555555555554</v>
      </c>
      <c r="K36" s="206">
        <f>COUNTIF(ATATÜRK!$Z$5:$Z$200,"&lt;55")-COUNTIF(ATATÜRK!$Z$5:$Z$200,"&lt;45")</f>
        <v>4</v>
      </c>
      <c r="L36" s="214">
        <f>K36/SUM(K35:K40)*100</f>
        <v>7.2727272727272725</v>
      </c>
      <c r="M36"/>
      <c r="N36"/>
      <c r="O36"/>
      <c r="P36"/>
      <c r="Q36"/>
      <c r="R36"/>
    </row>
    <row r="37" spans="1:18" ht="18" customHeight="1" x14ac:dyDescent="0.25">
      <c r="A37" s="73"/>
      <c r="B37" s="361"/>
      <c r="C37" s="364"/>
      <c r="D37" s="183" t="s">
        <v>334</v>
      </c>
      <c r="E37" s="230">
        <f>COUNTIF(ATATÜRK!$Z$5:$Z$23,"&lt;70")-COUNTIF(ATATÜRK!$Z$5:$Z$23,"&lt;55")</f>
        <v>1</v>
      </c>
      <c r="F37" s="224">
        <f>E37/SUM(E35:E40)*100</f>
        <v>5.2631578947368416</v>
      </c>
      <c r="G37" s="233">
        <f>COUNTIF(ATATÜRK!$Z$24:$Z$41,"&lt;70")-COUNTIF(ATATÜRK!$Z$24:$Z$41,"&lt;55")</f>
        <v>6</v>
      </c>
      <c r="H37" s="227">
        <f>G37/SUM(G35:G40)*100</f>
        <v>33.333333333333329</v>
      </c>
      <c r="I37" s="230">
        <f>COUNTIF(ATATÜRK!$Z$42:$Z$59,"&lt;70")-COUNTIF(ATATÜRK!$Z$42:$Z$59,"&lt;55")</f>
        <v>7</v>
      </c>
      <c r="J37" s="224">
        <f>I37/SUM(I35:I40)*100</f>
        <v>38.888888888888893</v>
      </c>
      <c r="K37" s="206">
        <f>COUNTIF(ATATÜRK!$Z$5:$Z$200,"&lt;70")-COUNTIF(ATATÜRK!$Z$5:$Z$200,"&lt;55")</f>
        <v>14</v>
      </c>
      <c r="L37" s="214">
        <f>K37/SUM(K35:K40)*100</f>
        <v>25.454545454545453</v>
      </c>
      <c r="M37"/>
      <c r="N37"/>
      <c r="O37"/>
      <c r="P37"/>
      <c r="Q37"/>
      <c r="R37"/>
    </row>
    <row r="38" spans="1:18" ht="18" customHeight="1" x14ac:dyDescent="0.25">
      <c r="A38" s="73"/>
      <c r="B38" s="361"/>
      <c r="C38" s="364"/>
      <c r="D38" s="183" t="s">
        <v>335</v>
      </c>
      <c r="E38" s="230">
        <f>COUNTIF(ATATÜRK!$Z$5:$Z$23,"&lt;85")-COUNTIF(ATATÜRK!$Z$5:$Z$23,"&lt;70")</f>
        <v>2</v>
      </c>
      <c r="F38" s="224">
        <f>E38/SUM(E35:E40)*100</f>
        <v>10.526315789473683</v>
      </c>
      <c r="G38" s="233">
        <f>COUNTIF(ATATÜRK!$Z$24:$Z$41,"&lt;85")-COUNTIF(ATATÜRK!$Z$24:$Z$41,"&lt;70")</f>
        <v>4</v>
      </c>
      <c r="H38" s="227">
        <f>G38/SUM(G35:G40)*100</f>
        <v>22.222222222222221</v>
      </c>
      <c r="I38" s="230">
        <f>COUNTIF(ATATÜRK!$Z$42:$Z$59,"&lt;85")-COUNTIF(ATATÜRK!$Z$42:$Z$59,"&lt;70")</f>
        <v>3</v>
      </c>
      <c r="J38" s="224">
        <f>I38/SUM(I35:I40)*100</f>
        <v>16.666666666666664</v>
      </c>
      <c r="K38" s="206">
        <f>COUNTIF(ATATÜRK!$Z$5:$Z$200,"&lt;85")-COUNTIF(ATATÜRK!Z$5:$Z$200,"&lt;70")</f>
        <v>9</v>
      </c>
      <c r="L38" s="214">
        <f>K38/SUM(K35:K40)*100</f>
        <v>16.363636363636363</v>
      </c>
      <c r="M38"/>
      <c r="N38"/>
      <c r="O38"/>
      <c r="P38"/>
      <c r="Q38"/>
      <c r="R38"/>
    </row>
    <row r="39" spans="1:18" ht="18" customHeight="1" x14ac:dyDescent="0.25">
      <c r="A39" s="73"/>
      <c r="B39" s="361"/>
      <c r="C39" s="364"/>
      <c r="D39" s="183" t="s">
        <v>336</v>
      </c>
      <c r="E39" s="230">
        <f>COUNTIF(ATATÜRK!$Z$5:$Z$23,"&lt;99")-COUNTIF(ATATÜRK!$Z$5:$Z$23,"&lt;85")</f>
        <v>10</v>
      </c>
      <c r="F39" s="224">
        <f>E39/SUM(E35:E40)*100</f>
        <v>52.631578947368418</v>
      </c>
      <c r="G39" s="233">
        <f>COUNTIF(ATATÜRK!$Z$24:$Z$41,"&lt;99")-COUNTIF(ATATÜRK!$Z$24:$Z$41,"&lt;85")</f>
        <v>2</v>
      </c>
      <c r="H39" s="227">
        <f>G39/SUM(G35:G40)*100</f>
        <v>11.111111111111111</v>
      </c>
      <c r="I39" s="230">
        <f>COUNTIF(ATATÜRK!$Z$42:$Z$59,"&lt;99")-COUNTIF(ATATÜRK!$Z$42:$Z$59,"&lt;85")</f>
        <v>0</v>
      </c>
      <c r="J39" s="224">
        <f>I39/SUM(I35:I40)*100</f>
        <v>0</v>
      </c>
      <c r="K39" s="206">
        <f>COUNTIF(ATATÜRK!$Z$5:$Z$200,"&lt;99")-COUNTIF(ATATÜRK!$Z$5:$Z$200,"&lt;85")</f>
        <v>12</v>
      </c>
      <c r="L39" s="214">
        <f>K39/SUM(K35:K40)*100</f>
        <v>21.818181818181817</v>
      </c>
      <c r="M39"/>
      <c r="N39"/>
      <c r="O39"/>
      <c r="P39"/>
      <c r="Q39"/>
      <c r="R39"/>
    </row>
    <row r="40" spans="1:18" ht="18" customHeight="1" thickBot="1" x14ac:dyDescent="0.3">
      <c r="A40" s="73"/>
      <c r="B40" s="362"/>
      <c r="C40" s="365"/>
      <c r="D40" s="184">
        <v>100</v>
      </c>
      <c r="E40" s="231">
        <f>COUNTIF(ATATÜRK!$Z$5:$Z$23,"=100")</f>
        <v>5</v>
      </c>
      <c r="F40" s="225">
        <f>E40/SUM(E35:E40)*100</f>
        <v>26.315789473684209</v>
      </c>
      <c r="G40" s="234">
        <f>COUNTIF(ATATÜRK!$Z$24:$Z$41,"=100")</f>
        <v>0</v>
      </c>
      <c r="H40" s="228">
        <f>G40/SUM(G35:G40)*100</f>
        <v>0</v>
      </c>
      <c r="I40" s="231">
        <f>COUNTIF(ATATÜRK!$Z$42:$Z$59,"=100")</f>
        <v>0</v>
      </c>
      <c r="J40" s="225">
        <f>I40/SUM(I35:I40)*100</f>
        <v>0</v>
      </c>
      <c r="K40" s="208">
        <f>COUNTIF(ATATÜRK!$Z$5:$Z$200,"=100")</f>
        <v>5</v>
      </c>
      <c r="L40" s="215">
        <f>K40/SUM(K35:K40)*100</f>
        <v>9.0909090909090917</v>
      </c>
      <c r="M40"/>
      <c r="N40"/>
      <c r="O40"/>
      <c r="P40"/>
      <c r="Q40"/>
      <c r="R40"/>
    </row>
  </sheetData>
  <mergeCells count="20">
    <mergeCell ref="B23:B28"/>
    <mergeCell ref="C23:C28"/>
    <mergeCell ref="B29:B34"/>
    <mergeCell ref="C29:C34"/>
    <mergeCell ref="B35:B40"/>
    <mergeCell ref="C35:C40"/>
    <mergeCell ref="B5:B10"/>
    <mergeCell ref="C5:C10"/>
    <mergeCell ref="B11:B16"/>
    <mergeCell ref="C11:C16"/>
    <mergeCell ref="B17:B22"/>
    <mergeCell ref="C17:C22"/>
    <mergeCell ref="B2:B4"/>
    <mergeCell ref="C2:C4"/>
    <mergeCell ref="D2:D4"/>
    <mergeCell ref="E2:L2"/>
    <mergeCell ref="E3:F3"/>
    <mergeCell ref="G3:H3"/>
    <mergeCell ref="I3:J3"/>
    <mergeCell ref="K3:L3"/>
  </mergeCells>
  <pageMargins left="0.7" right="0.7" top="0.75" bottom="0.75" header="0.3" footer="0.3"/>
  <pageSetup paperSize="9" scale="71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Normal="100" workbookViewId="0">
      <selection sqref="A1:I1"/>
    </sheetView>
  </sheetViews>
  <sheetFormatPr defaultRowHeight="15.75" x14ac:dyDescent="0.25"/>
  <cols>
    <col min="1" max="1" width="4.28515625" style="92" customWidth="1"/>
    <col min="2" max="2" width="14.140625" style="92" customWidth="1"/>
    <col min="3" max="3" width="43.140625" style="92" bestFit="1" customWidth="1"/>
    <col min="4" max="8" width="10.85546875" style="92" customWidth="1"/>
    <col min="9" max="9" width="7.140625" style="92" customWidth="1"/>
    <col min="10" max="16384" width="9.140625" style="92"/>
  </cols>
  <sheetData>
    <row r="1" spans="1:9" s="93" customFormat="1" ht="22.5" customHeight="1" x14ac:dyDescent="0.25">
      <c r="A1" s="262" t="s">
        <v>290</v>
      </c>
      <c r="B1" s="262"/>
      <c r="C1" s="262"/>
      <c r="D1" s="262"/>
      <c r="E1" s="262"/>
      <c r="F1" s="262"/>
      <c r="G1" s="262"/>
      <c r="H1" s="262"/>
      <c r="I1" s="262"/>
    </row>
    <row r="2" spans="1:9" s="93" customFormat="1" ht="22.5" customHeight="1" x14ac:dyDescent="0.25">
      <c r="A2" s="262" t="s">
        <v>291</v>
      </c>
      <c r="B2" s="262"/>
      <c r="C2" s="262"/>
      <c r="D2" s="262"/>
      <c r="E2" s="262"/>
      <c r="F2" s="262"/>
      <c r="G2" s="262"/>
      <c r="H2" s="262"/>
      <c r="I2" s="262"/>
    </row>
    <row r="3" spans="1:9" x14ac:dyDescent="0.25">
      <c r="A3" s="75"/>
      <c r="B3" s="75"/>
      <c r="C3" s="75"/>
      <c r="D3" s="75"/>
      <c r="E3" s="75"/>
      <c r="F3" s="75"/>
      <c r="G3" s="75"/>
      <c r="H3" s="75"/>
      <c r="I3" s="75"/>
    </row>
    <row r="4" spans="1:9" x14ac:dyDescent="0.25">
      <c r="A4" s="75"/>
      <c r="B4" s="77" t="s">
        <v>292</v>
      </c>
      <c r="C4" s="75"/>
      <c r="D4" s="75"/>
      <c r="E4" s="75"/>
      <c r="F4" s="75"/>
      <c r="G4" s="75"/>
      <c r="H4" s="75"/>
      <c r="I4" s="75"/>
    </row>
    <row r="5" spans="1:9" x14ac:dyDescent="0.25">
      <c r="A5" s="75"/>
      <c r="B5" s="77" t="s">
        <v>321</v>
      </c>
      <c r="C5" s="75"/>
      <c r="D5" s="75"/>
      <c r="E5" s="75"/>
      <c r="F5" s="75"/>
      <c r="G5" s="75"/>
      <c r="H5" s="75"/>
      <c r="I5" s="75"/>
    </row>
    <row r="6" spans="1:9" x14ac:dyDescent="0.25">
      <c r="A6" s="75"/>
      <c r="B6" s="77" t="s">
        <v>320</v>
      </c>
      <c r="C6" s="75"/>
      <c r="D6" s="75"/>
      <c r="E6" s="75"/>
      <c r="F6" s="75"/>
      <c r="G6" s="75"/>
      <c r="H6" s="75"/>
      <c r="I6" s="75"/>
    </row>
    <row r="7" spans="1:9" x14ac:dyDescent="0.25">
      <c r="A7" s="75"/>
      <c r="B7" s="77" t="s">
        <v>322</v>
      </c>
      <c r="C7" s="75"/>
      <c r="D7" s="75"/>
      <c r="E7" s="75"/>
      <c r="F7" s="75"/>
      <c r="G7" s="75"/>
      <c r="H7" s="75"/>
      <c r="I7" s="75"/>
    </row>
    <row r="8" spans="1:9" x14ac:dyDescent="0.25">
      <c r="A8" s="75"/>
      <c r="B8" s="77" t="s">
        <v>323</v>
      </c>
      <c r="C8" s="75"/>
      <c r="D8" s="75"/>
      <c r="E8" s="75"/>
      <c r="F8" s="75"/>
      <c r="G8" s="75"/>
      <c r="H8" s="75"/>
      <c r="I8" s="75"/>
    </row>
    <row r="9" spans="1:9" x14ac:dyDescent="0.25">
      <c r="A9" s="75"/>
      <c r="B9" s="77" t="s">
        <v>319</v>
      </c>
      <c r="C9" s="75"/>
      <c r="D9" s="75"/>
      <c r="E9" s="75"/>
      <c r="F9" s="75"/>
      <c r="G9" s="75"/>
      <c r="H9" s="75"/>
      <c r="I9" s="75"/>
    </row>
    <row r="10" spans="1:9" x14ac:dyDescent="0.25">
      <c r="A10" s="75"/>
      <c r="B10" s="75"/>
      <c r="C10" s="75"/>
      <c r="D10" s="75"/>
      <c r="E10" s="75"/>
      <c r="F10" s="75"/>
      <c r="G10" s="75"/>
      <c r="H10" s="75"/>
      <c r="I10" s="75"/>
    </row>
    <row r="11" spans="1:9" ht="22.5" customHeight="1" x14ac:dyDescent="0.25">
      <c r="A11" s="75"/>
      <c r="B11" s="263" t="s">
        <v>280</v>
      </c>
      <c r="C11" s="76" t="s">
        <v>65</v>
      </c>
      <c r="D11" s="75"/>
      <c r="E11" s="259" t="s">
        <v>318</v>
      </c>
      <c r="F11" s="260"/>
      <c r="G11" s="260"/>
      <c r="H11" s="261"/>
      <c r="I11" s="75"/>
    </row>
    <row r="12" spans="1:9" ht="22.5" customHeight="1" x14ac:dyDescent="0.25">
      <c r="A12" s="75"/>
      <c r="B12" s="263"/>
      <c r="C12" s="76" t="s">
        <v>160</v>
      </c>
      <c r="D12" s="75"/>
      <c r="E12" s="75"/>
      <c r="F12" s="75"/>
      <c r="G12" s="75"/>
      <c r="H12" s="75"/>
      <c r="I12" s="75"/>
    </row>
    <row r="13" spans="1:9" ht="22.5" customHeight="1" x14ac:dyDescent="0.25">
      <c r="A13" s="75"/>
      <c r="B13" s="263"/>
      <c r="C13" s="76" t="s">
        <v>124</v>
      </c>
      <c r="D13" s="75"/>
      <c r="E13" s="259" t="s">
        <v>317</v>
      </c>
      <c r="F13" s="260"/>
      <c r="G13" s="260"/>
      <c r="H13" s="261"/>
      <c r="I13" s="75"/>
    </row>
    <row r="14" spans="1:9" ht="22.5" customHeight="1" x14ac:dyDescent="0.25">
      <c r="A14" s="75"/>
      <c r="B14" s="263"/>
      <c r="C14" s="76" t="s">
        <v>226</v>
      </c>
      <c r="D14" s="75"/>
      <c r="E14" s="75"/>
      <c r="F14" s="75"/>
      <c r="G14" s="75"/>
      <c r="H14" s="75"/>
      <c r="I14" s="75"/>
    </row>
    <row r="15" spans="1:9" ht="15" customHeight="1" x14ac:dyDescent="0.25">
      <c r="A15" s="75"/>
      <c r="B15" s="75"/>
      <c r="C15" s="75"/>
      <c r="D15" s="75"/>
      <c r="E15" s="75"/>
      <c r="F15" s="75"/>
      <c r="G15" s="75"/>
      <c r="H15" s="75"/>
      <c r="I15" s="75"/>
    </row>
    <row r="16" spans="1:9" ht="22.5" customHeight="1" x14ac:dyDescent="0.25">
      <c r="A16" s="75"/>
      <c r="B16" s="263" t="s">
        <v>281</v>
      </c>
      <c r="C16" s="76" t="s">
        <v>283</v>
      </c>
      <c r="D16" s="75"/>
      <c r="E16" s="259" t="s">
        <v>327</v>
      </c>
      <c r="F16" s="260"/>
      <c r="G16" s="260"/>
      <c r="H16" s="261"/>
      <c r="I16" s="75"/>
    </row>
    <row r="17" spans="1:9" ht="22.5" customHeight="1" x14ac:dyDescent="0.25">
      <c r="A17" s="75"/>
      <c r="B17" s="263"/>
      <c r="C17" s="76" t="s">
        <v>37</v>
      </c>
      <c r="D17" s="75"/>
      <c r="E17" s="75"/>
      <c r="F17" s="75"/>
      <c r="G17" s="75"/>
      <c r="H17" s="75"/>
      <c r="I17" s="75"/>
    </row>
    <row r="18" spans="1:9" ht="22.5" customHeight="1" x14ac:dyDescent="0.25">
      <c r="A18" s="75"/>
      <c r="B18" s="263"/>
      <c r="C18" s="76" t="s">
        <v>284</v>
      </c>
      <c r="D18" s="75"/>
      <c r="E18" s="259" t="s">
        <v>326</v>
      </c>
      <c r="F18" s="260"/>
      <c r="G18" s="260"/>
      <c r="H18" s="261"/>
      <c r="I18" s="75"/>
    </row>
    <row r="19" spans="1:9" ht="22.5" customHeight="1" x14ac:dyDescent="0.25">
      <c r="A19" s="75"/>
      <c r="B19" s="263"/>
      <c r="C19" s="76" t="s">
        <v>285</v>
      </c>
      <c r="D19" s="75"/>
      <c r="E19" s="75"/>
      <c r="F19" s="75"/>
      <c r="G19" s="75"/>
      <c r="H19" s="75"/>
      <c r="I19" s="75"/>
    </row>
    <row r="20" spans="1:9" ht="22.5" customHeight="1" x14ac:dyDescent="0.25">
      <c r="A20" s="75"/>
      <c r="B20" s="263"/>
      <c r="C20" s="76" t="s">
        <v>286</v>
      </c>
      <c r="D20" s="75"/>
      <c r="E20" s="259" t="s">
        <v>345</v>
      </c>
      <c r="F20" s="260"/>
      <c r="G20" s="260"/>
      <c r="H20" s="261"/>
      <c r="I20" s="75"/>
    </row>
    <row r="21" spans="1:9" ht="22.5" customHeight="1" x14ac:dyDescent="0.25">
      <c r="A21" s="75"/>
      <c r="B21" s="263"/>
      <c r="C21" s="76" t="s">
        <v>255</v>
      </c>
      <c r="D21" s="75"/>
      <c r="E21" s="75"/>
      <c r="F21" s="75"/>
      <c r="G21" s="75"/>
      <c r="H21" s="75"/>
      <c r="I21" s="75"/>
    </row>
    <row r="22" spans="1:9" ht="22.5" customHeight="1" x14ac:dyDescent="0.25">
      <c r="A22" s="75"/>
      <c r="B22" s="263"/>
      <c r="C22" s="76" t="s">
        <v>287</v>
      </c>
      <c r="D22" s="75"/>
      <c r="E22" s="259" t="s">
        <v>364</v>
      </c>
      <c r="F22" s="260"/>
      <c r="G22" s="260"/>
      <c r="H22" s="261"/>
      <c r="I22" s="75"/>
    </row>
    <row r="23" spans="1:9" ht="22.5" customHeight="1" x14ac:dyDescent="0.25">
      <c r="A23" s="75"/>
      <c r="B23" s="263"/>
      <c r="C23" s="76" t="s">
        <v>271</v>
      </c>
      <c r="D23" s="75"/>
      <c r="E23" s="75"/>
      <c r="F23" s="75"/>
      <c r="G23" s="75"/>
      <c r="H23" s="75"/>
      <c r="I23" s="75"/>
    </row>
    <row r="24" spans="1:9" ht="15" customHeight="1" x14ac:dyDescent="0.25">
      <c r="A24" s="75"/>
      <c r="B24" s="75"/>
      <c r="C24" s="75"/>
      <c r="D24" s="75"/>
      <c r="E24" s="75"/>
      <c r="F24" s="75"/>
      <c r="G24" s="75"/>
      <c r="H24" s="75"/>
      <c r="I24" s="75"/>
    </row>
    <row r="25" spans="1:9" ht="22.5" customHeight="1" x14ac:dyDescent="0.25">
      <c r="A25" s="75"/>
      <c r="B25" s="74" t="s">
        <v>282</v>
      </c>
      <c r="C25" s="76" t="s">
        <v>288</v>
      </c>
      <c r="D25" s="75"/>
      <c r="E25" s="75"/>
      <c r="F25" s="75"/>
      <c r="G25" s="75"/>
      <c r="H25" s="75"/>
      <c r="I25" s="75"/>
    </row>
    <row r="26" spans="1:9" x14ac:dyDescent="0.25">
      <c r="A26" s="75"/>
      <c r="B26" s="75"/>
      <c r="C26" s="75"/>
      <c r="D26" s="75"/>
      <c r="E26" s="75"/>
      <c r="F26" s="75"/>
      <c r="G26" s="75"/>
      <c r="H26" s="75"/>
      <c r="I26" s="75"/>
    </row>
    <row r="27" spans="1:9" x14ac:dyDescent="0.25">
      <c r="A27" s="75"/>
      <c r="B27" s="75"/>
      <c r="C27" s="75"/>
      <c r="D27" s="75"/>
      <c r="E27" s="75"/>
      <c r="F27" s="75"/>
      <c r="G27" s="75"/>
      <c r="H27" s="75"/>
      <c r="I27" s="75"/>
    </row>
  </sheetData>
  <mergeCells count="10">
    <mergeCell ref="A1:I1"/>
    <mergeCell ref="A2:I2"/>
    <mergeCell ref="B11:B14"/>
    <mergeCell ref="B16:B23"/>
    <mergeCell ref="E11:H11"/>
    <mergeCell ref="E13:H13"/>
    <mergeCell ref="E16:H16"/>
    <mergeCell ref="E18:H18"/>
    <mergeCell ref="E20:H20"/>
    <mergeCell ref="E22:H22"/>
  </mergeCells>
  <hyperlinks>
    <hyperlink ref="C11" location="ATATÜRK!A1" display="ATATÜRK ORTAOKULU"/>
    <hyperlink ref="C12" location="KAMAN!A1" display="KAMAN ORTAOKULU"/>
    <hyperlink ref="C13" location="MELİKŞAH!A1" display="MELİKŞAH ORTAOKULU"/>
    <hyperlink ref="C14" location="YENİHAYAT!A1" display="YENİHAYAT ORTAOKULU"/>
    <hyperlink ref="C16" location="ÇAĞIRKAN!A1" display="ÇAĞIRKAN HMY ORTAOKULU"/>
    <hyperlink ref="C17" location="DEMİRLİ!A1" display="DEMİRLİ ORTAOKULU"/>
    <hyperlink ref="C18" location="HAMİT!A1" display="HAMİT ŞVD ORTAOKULU"/>
    <hyperlink ref="C19" location="İSAHOCALI!A1" display="İSAHOCALI SELAMOĞLU ORTAOKULU"/>
    <hyperlink ref="C20" location="YENİCE!A1" display="KARGIN YENİCE MAE ORTAOKULU"/>
    <hyperlink ref="C21" location="KURANCILI!A1" display="KURANCILI ORTAOKULU"/>
    <hyperlink ref="C22" location="ÖMERHACILI!A1" display="ÖMERHACILI ŞNA ORTAOKULU"/>
    <hyperlink ref="C23" location="SAVCILI!A1" display="SAVCILI BÜYÜKOBA ORTAOKULU"/>
    <hyperlink ref="C25" location="CEVİZKENT!A1" display="CEVİZKENT ÖZEL EĞT. UYG. ORTAOKULU"/>
    <hyperlink ref="E11:H11" location="'OKUL NOT ORTALAMA'!A1" display="OKUL NOT ORTALAMALARI"/>
    <hyperlink ref="E13:H13" location="'OKUL YEP ORTALAMA'!A1" display=" OKULLARIN PUAN ORTALAMALARI"/>
    <hyperlink ref="E18:H18" location="'YEP SIRALI'!A1" display="YERLEŞTİRMEYE ESAS PUANLAR"/>
    <hyperlink ref="E16:H16" location="'PUAN ARA. ÖĞR. SAY.'!A1" display="PUAN ARALIĞINDAKİ ÖĞRENCİ SAYILARI"/>
    <hyperlink ref="E20:H20" location="'ŞUBE NOT ORTALAMA'!A1" display="ŞUBELERE GÖRE DERS ORTALAMALARI"/>
    <hyperlink ref="E22:H22" location="'OKUL HEDEF'!A1" display="OKULLARIN 2015-2016 HEDEFLERİ"/>
  </hyperlinks>
  <pageMargins left="0.7" right="0.7" top="0.75" bottom="0.75" header="0.3" footer="0.3"/>
  <pageSetup paperSize="9" scale="71" orientation="portrait" horizontalDpi="4294967293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R40"/>
  <sheetViews>
    <sheetView zoomScaleNormal="100" workbookViewId="0"/>
  </sheetViews>
  <sheetFormatPr defaultRowHeight="15" x14ac:dyDescent="0.25"/>
  <cols>
    <col min="1" max="1" width="9.85546875" customWidth="1"/>
    <col min="2" max="2" width="35.85546875" bestFit="1" customWidth="1"/>
    <col min="3" max="17" width="10" style="25" customWidth="1"/>
    <col min="18" max="18" width="10.42578125" style="25" customWidth="1"/>
    <col min="21" max="22" width="9.140625" customWidth="1"/>
    <col min="24" max="25" width="9.140625" customWidth="1"/>
    <col min="27" max="28" width="9.140625" customWidth="1"/>
    <col min="30" max="31" width="9.140625" customWidth="1"/>
    <col min="33" max="34" width="9.140625" customWidth="1"/>
  </cols>
  <sheetData>
    <row r="1" spans="1:18" ht="15.75" thickBot="1" x14ac:dyDescent="0.3"/>
    <row r="2" spans="1:18" ht="18" customHeight="1" thickBot="1" x14ac:dyDescent="0.3">
      <c r="A2" s="73"/>
      <c r="B2" s="344" t="s">
        <v>385</v>
      </c>
      <c r="C2" s="344" t="s">
        <v>872</v>
      </c>
      <c r="D2" s="347" t="s">
        <v>873</v>
      </c>
      <c r="E2" s="357" t="s">
        <v>361</v>
      </c>
      <c r="F2" s="358"/>
      <c r="G2" s="358"/>
      <c r="H2" s="358"/>
      <c r="I2" s="358"/>
      <c r="J2" s="358"/>
      <c r="K2" s="358"/>
      <c r="L2" s="358"/>
      <c r="M2" s="358"/>
      <c r="N2" s="359"/>
      <c r="O2"/>
      <c r="P2"/>
      <c r="Q2"/>
      <c r="R2"/>
    </row>
    <row r="3" spans="1:18" ht="18" customHeight="1" x14ac:dyDescent="0.25">
      <c r="A3" s="73"/>
      <c r="B3" s="345"/>
      <c r="C3" s="345"/>
      <c r="D3" s="336"/>
      <c r="E3" s="340" t="s">
        <v>877</v>
      </c>
      <c r="F3" s="341"/>
      <c r="G3" s="340" t="s">
        <v>878</v>
      </c>
      <c r="H3" s="341"/>
      <c r="I3" s="340" t="s">
        <v>879</v>
      </c>
      <c r="J3" s="341"/>
      <c r="K3" s="340" t="s">
        <v>880</v>
      </c>
      <c r="L3" s="341"/>
      <c r="M3" s="340" t="s">
        <v>881</v>
      </c>
      <c r="N3" s="341"/>
      <c r="O3"/>
      <c r="P3"/>
      <c r="Q3"/>
      <c r="R3"/>
    </row>
    <row r="4" spans="1:18" ht="29.25" thickBot="1" x14ac:dyDescent="0.3">
      <c r="A4" s="73"/>
      <c r="B4" s="346"/>
      <c r="C4" s="346"/>
      <c r="D4" s="348"/>
      <c r="E4" s="210" t="s">
        <v>871</v>
      </c>
      <c r="F4" s="211" t="s">
        <v>883</v>
      </c>
      <c r="G4" s="212" t="s">
        <v>871</v>
      </c>
      <c r="H4" s="211" t="s">
        <v>883</v>
      </c>
      <c r="I4" s="210" t="s">
        <v>871</v>
      </c>
      <c r="J4" s="211" t="s">
        <v>883</v>
      </c>
      <c r="K4" s="212" t="s">
        <v>871</v>
      </c>
      <c r="L4" s="211" t="s">
        <v>883</v>
      </c>
      <c r="M4" s="212" t="s">
        <v>871</v>
      </c>
      <c r="N4" s="211" t="s">
        <v>883</v>
      </c>
      <c r="O4"/>
      <c r="P4"/>
      <c r="Q4"/>
      <c r="R4"/>
    </row>
    <row r="5" spans="1:18" ht="18" customHeight="1" x14ac:dyDescent="0.25">
      <c r="A5" s="73"/>
      <c r="B5" s="360" t="str">
        <f>"MELİKŞAH ORTAOKULU
"&amp;"ÖĞRENCİ SAYISI = "&amp;SUM(M5:M10)</f>
        <v>MELİKŞAH ORTAOKULU
ÖĞRENCİ SAYISI = 81</v>
      </c>
      <c r="C5" s="363" t="s">
        <v>2</v>
      </c>
      <c r="D5" s="182" t="s">
        <v>332</v>
      </c>
      <c r="E5" s="229">
        <f>COUNTIF(MELİKŞAH!$K$5:$K$25,"&lt;45")</f>
        <v>2</v>
      </c>
      <c r="F5" s="223">
        <f>E5/SUM(E5:E10)*100</f>
        <v>9.5238095238095237</v>
      </c>
      <c r="G5" s="232">
        <f>COUNTIF(MELİKŞAH!$K$26:$K$47,"&lt;45")</f>
        <v>1</v>
      </c>
      <c r="H5" s="226">
        <f>G5/SUM(G5:G10)*100</f>
        <v>4.5454545454545459</v>
      </c>
      <c r="I5" s="229">
        <f>COUNTIF(MELİKŞAH!$K$48:$K$65,"&lt;45")</f>
        <v>6</v>
      </c>
      <c r="J5" s="223">
        <f>I5/SUM(I5:I10)*100</f>
        <v>33.333333333333329</v>
      </c>
      <c r="K5" s="232">
        <f>COUNTIF(MELİKŞAH!$K$66:$K$85,"&lt;45")</f>
        <v>0</v>
      </c>
      <c r="L5" s="226">
        <f>K5/SUM(K5:K10)*100</f>
        <v>0</v>
      </c>
      <c r="M5" s="204">
        <f>COUNTIF(MELİKŞAH!$K$5:$K$200,"&lt;45")</f>
        <v>9</v>
      </c>
      <c r="N5" s="213">
        <f>M5/SUM(M5:M10)*100</f>
        <v>11.111111111111111</v>
      </c>
      <c r="O5"/>
      <c r="P5"/>
      <c r="Q5"/>
      <c r="R5"/>
    </row>
    <row r="6" spans="1:18" ht="18" customHeight="1" x14ac:dyDescent="0.25">
      <c r="A6" s="73"/>
      <c r="B6" s="361"/>
      <c r="C6" s="364"/>
      <c r="D6" s="183" t="s">
        <v>333</v>
      </c>
      <c r="E6" s="230">
        <f>COUNTIF(MELİKŞAH!$K$5:$K$25,"&lt;55")-COUNTIF(MELİKŞAH!$K$5:$K$25,"&lt;45")</f>
        <v>6</v>
      </c>
      <c r="F6" s="224">
        <f>E6/SUM(E5:E10)*100</f>
        <v>28.571428571428569</v>
      </c>
      <c r="G6" s="233">
        <f>COUNTIF(MELİKŞAH!$K$26:$K$47,"&lt;55")-COUNTIF(MELİKŞAH!$K$26:$K$47,"&lt;45")</f>
        <v>1</v>
      </c>
      <c r="H6" s="227">
        <f>G6/SUM(G5:G10)*100</f>
        <v>4.5454545454545459</v>
      </c>
      <c r="I6" s="230">
        <f>COUNTIF(MELİKŞAH!$K$48:$K$65,"&lt;55")-COUNTIF(MELİKŞAH!$K$48:$K$65,"&lt;45")</f>
        <v>3</v>
      </c>
      <c r="J6" s="224">
        <f>I6/SUM(I5:I10)*100</f>
        <v>16.666666666666664</v>
      </c>
      <c r="K6" s="233">
        <f>COUNTIF(MELİKŞAH!$K$66:$K$85,"&lt;55")-COUNTIF(MELİKŞAH!$K$66:$K$85,"&lt;45")</f>
        <v>0</v>
      </c>
      <c r="L6" s="227">
        <f>K6/SUM(K5:K10)*100</f>
        <v>0</v>
      </c>
      <c r="M6" s="206">
        <f>COUNTIF(MELİKŞAH!$K$5:$K$200,"&lt;55")-COUNTIF(MELİKŞAH!$K$5:$K$200,"&lt;45")</f>
        <v>10</v>
      </c>
      <c r="N6" s="214">
        <f>M6/SUM(M5:M10)*100</f>
        <v>12.345679012345679</v>
      </c>
      <c r="O6"/>
      <c r="P6"/>
      <c r="Q6"/>
      <c r="R6"/>
    </row>
    <row r="7" spans="1:18" ht="18" customHeight="1" x14ac:dyDescent="0.25">
      <c r="A7" s="73"/>
      <c r="B7" s="361"/>
      <c r="C7" s="364"/>
      <c r="D7" s="183" t="s">
        <v>334</v>
      </c>
      <c r="E7" s="230">
        <f>COUNTIF(MELİKŞAH!$K$5:$K$25,"&lt;70")-COUNTIF(MELİKŞAH!$K$5:$K$25,"&lt;55")</f>
        <v>4</v>
      </c>
      <c r="F7" s="224">
        <f>E7/SUM(E5:E10)*100</f>
        <v>19.047619047619047</v>
      </c>
      <c r="G7" s="233">
        <f>COUNTIF(MELİKŞAH!$K$26:$K$47,"&lt;70")-COUNTIF(MELİKŞAH!$K$26:$K$47,"&lt;55")</f>
        <v>7</v>
      </c>
      <c r="H7" s="227">
        <f>G7/SUM(G5:G10)*100</f>
        <v>31.818181818181817</v>
      </c>
      <c r="I7" s="230">
        <f>COUNTIF(MELİKŞAH!$K$48:$K$65,"&lt;70")-COUNTIF(MELİKŞAH!$K$48:$K$65,"&lt;55")</f>
        <v>7</v>
      </c>
      <c r="J7" s="224">
        <f>I7/SUM(I5:I10)*100</f>
        <v>38.888888888888893</v>
      </c>
      <c r="K7" s="233">
        <f>COUNTIF(MELİKŞAH!$K$66:$K$85,"&lt;70")-COUNTIF(MELİKŞAH!$K$66:$K$85,"&lt;55")</f>
        <v>4</v>
      </c>
      <c r="L7" s="227">
        <f>K7/SUM(K5:K10)*100</f>
        <v>20</v>
      </c>
      <c r="M7" s="206">
        <f>COUNTIF(MELİKŞAH!$K$5:$K$200,"&lt;70")-COUNTIF(MELİKŞAH!$K$5:$K$200,"&lt;55")</f>
        <v>22</v>
      </c>
      <c r="N7" s="214">
        <f>M7/SUM(M5:M10)*100</f>
        <v>27.160493827160494</v>
      </c>
      <c r="O7"/>
      <c r="P7"/>
      <c r="Q7"/>
      <c r="R7"/>
    </row>
    <row r="8" spans="1:18" ht="18" customHeight="1" x14ac:dyDescent="0.25">
      <c r="A8" s="73"/>
      <c r="B8" s="361"/>
      <c r="C8" s="364"/>
      <c r="D8" s="183" t="s">
        <v>335</v>
      </c>
      <c r="E8" s="230">
        <f>COUNTIF(MELİKŞAH!$K$5:$K$25,"&lt;85")-COUNTIF(MELİKŞAH!$K$5:$K$25,"&lt;70")</f>
        <v>7</v>
      </c>
      <c r="F8" s="224">
        <f>E8/SUM(E5:E10)*100</f>
        <v>33.333333333333329</v>
      </c>
      <c r="G8" s="233">
        <f>COUNTIF(MELİKŞAH!$K$26:$K$47,"&lt;85")-COUNTIF(MELİKŞAH!$K$26:$K$47,"&lt;70")</f>
        <v>8</v>
      </c>
      <c r="H8" s="227">
        <f>G8/SUM(G5:G10)*100</f>
        <v>36.363636363636367</v>
      </c>
      <c r="I8" s="230">
        <f>COUNTIF(MELİKŞAH!$K$48:$K$65,"&lt;85")-COUNTIF(MELİKŞAH!$K$48:$K$65,"&lt;70")</f>
        <v>2</v>
      </c>
      <c r="J8" s="224">
        <f>I8/SUM(I5:I10)*100</f>
        <v>11.111111111111111</v>
      </c>
      <c r="K8" s="233">
        <f>COUNTIF(MELİKŞAH!$K$66:$K$85,"&lt;85")-COUNTIF(MELİKŞAH!$K$66:$K$85,"&lt;70")</f>
        <v>6</v>
      </c>
      <c r="L8" s="227">
        <f>K8/SUM(K5:K10)*100</f>
        <v>30</v>
      </c>
      <c r="M8" s="206">
        <f>COUNTIF(MELİKŞAH!$K$5:$K$200,"&lt;85")-COUNTIF(MELİKŞAH!$K$5:$K$200,"&lt;70")</f>
        <v>23</v>
      </c>
      <c r="N8" s="214">
        <f>M8/SUM(M5:M10)*100</f>
        <v>28.39506172839506</v>
      </c>
      <c r="O8"/>
      <c r="P8"/>
      <c r="Q8"/>
      <c r="R8"/>
    </row>
    <row r="9" spans="1:18" ht="18" customHeight="1" x14ac:dyDescent="0.25">
      <c r="A9" s="73"/>
      <c r="B9" s="361"/>
      <c r="C9" s="364"/>
      <c r="D9" s="183" t="s">
        <v>336</v>
      </c>
      <c r="E9" s="230">
        <f>COUNTIF(MELİKŞAH!$K$5:$K$25,"&lt;99")-COUNTIF(MELİKŞAH!$K$5:$K$25,"&lt;85")</f>
        <v>2</v>
      </c>
      <c r="F9" s="224">
        <f>E9/SUM(E5:E10)*100</f>
        <v>9.5238095238095237</v>
      </c>
      <c r="G9" s="233">
        <f>COUNTIF(MELİKŞAH!$K$26:$K$47,"&lt;99")-COUNTIF(MELİKŞAH!$K$26:$K$47,"&lt;85")</f>
        <v>3</v>
      </c>
      <c r="H9" s="227">
        <f>G9/SUM(G5:G10)*100</f>
        <v>13.636363636363635</v>
      </c>
      <c r="I9" s="230">
        <f>COUNTIF(MELİKŞAH!$K$48:$K$65,"&lt;99")-COUNTIF(MELİKŞAH!$K$48:$K$65,"&lt;85")</f>
        <v>0</v>
      </c>
      <c r="J9" s="224">
        <f>I9/SUM(I5:I10)*100</f>
        <v>0</v>
      </c>
      <c r="K9" s="233">
        <f>COUNTIF(MELİKŞAH!$K$66:$K$85,"&lt;99")-COUNTIF(MELİKŞAH!$K$66:$K$85,"&lt;85")</f>
        <v>8</v>
      </c>
      <c r="L9" s="227">
        <f>K9/SUM(K5:K10)*100</f>
        <v>40</v>
      </c>
      <c r="M9" s="206">
        <f>COUNTIF(MELİKŞAH!$K$5:$K$200,"&lt;99")-COUNTIF(MELİKŞAH!$K$5:$K$200,"&lt;85")</f>
        <v>13</v>
      </c>
      <c r="N9" s="214">
        <f>M9/SUM(M5:M10)*100</f>
        <v>16.049382716049383</v>
      </c>
      <c r="O9"/>
      <c r="P9"/>
      <c r="Q9"/>
      <c r="R9"/>
    </row>
    <row r="10" spans="1:18" ht="18" customHeight="1" thickBot="1" x14ac:dyDescent="0.3">
      <c r="A10" s="73"/>
      <c r="B10" s="362"/>
      <c r="C10" s="365"/>
      <c r="D10" s="184">
        <v>100</v>
      </c>
      <c r="E10" s="231">
        <f>COUNTIF(MELİKŞAH!$K$5:$K$25,"=100")</f>
        <v>0</v>
      </c>
      <c r="F10" s="225">
        <f>E10/SUM(E5:E10)*100</f>
        <v>0</v>
      </c>
      <c r="G10" s="234">
        <f>COUNTIF(MELİKŞAH!$K$26:$K$47,"=100")</f>
        <v>2</v>
      </c>
      <c r="H10" s="228">
        <f>G10/SUM(G5:G10)*100</f>
        <v>9.0909090909090917</v>
      </c>
      <c r="I10" s="231">
        <f>COUNTIF(MELİKŞAH!$K$48:$K$65,"=100")</f>
        <v>0</v>
      </c>
      <c r="J10" s="225">
        <f>I10/SUM(I5:I10)*100</f>
        <v>0</v>
      </c>
      <c r="K10" s="234">
        <f>COUNTIF(MELİKŞAH!$K$66:$K$85,"=100")</f>
        <v>2</v>
      </c>
      <c r="L10" s="228">
        <f>K10/SUM(K5:K10)*100</f>
        <v>10</v>
      </c>
      <c r="M10" s="208">
        <f>COUNTIF(MELİKŞAH!$K$5:$K$200,"=100")</f>
        <v>4</v>
      </c>
      <c r="N10" s="215">
        <f>M10/SUM(M5:M10)*100</f>
        <v>4.9382716049382713</v>
      </c>
      <c r="O10"/>
      <c r="P10"/>
      <c r="Q10"/>
      <c r="R10"/>
    </row>
    <row r="11" spans="1:18" ht="18" customHeight="1" x14ac:dyDescent="0.25">
      <c r="A11" s="73"/>
      <c r="B11" s="360" t="str">
        <f>"MELİKŞAH ORTAOKULU
"&amp;"ÖĞRENCİ SAYISI = "&amp;SUM(M11:M16)</f>
        <v>MELİKŞAH ORTAOKULU
ÖĞRENCİ SAYISI = 81</v>
      </c>
      <c r="C11" s="363" t="s">
        <v>3</v>
      </c>
      <c r="D11" s="182" t="s">
        <v>332</v>
      </c>
      <c r="E11" s="229">
        <f>COUNTIF(MELİKŞAH!$N$5:$N$25,"&lt;45")</f>
        <v>9</v>
      </c>
      <c r="F11" s="223">
        <f>E11/SUM(E11:E16)*100</f>
        <v>42.857142857142854</v>
      </c>
      <c r="G11" s="232">
        <f>COUNTIF(MELİKŞAH!$N$26:$N$47,"&lt;45")</f>
        <v>6</v>
      </c>
      <c r="H11" s="226">
        <f>G11/SUM(G11:G16)*100</f>
        <v>27.27272727272727</v>
      </c>
      <c r="I11" s="229">
        <f>COUNTIF(MELİKŞAH!$N$48:$N$65,"&lt;45")</f>
        <v>11</v>
      </c>
      <c r="J11" s="223">
        <f>I11/SUM(I11:I16)*100</f>
        <v>61.111111111111114</v>
      </c>
      <c r="K11" s="232">
        <f>COUNTIF(MELİKŞAH!$N$66:$N$85,"&lt;45")</f>
        <v>4</v>
      </c>
      <c r="L11" s="226">
        <f>K11/SUM(K11:K16)*100</f>
        <v>20</v>
      </c>
      <c r="M11" s="204">
        <f>COUNTIF(MELİKŞAH!$N$5:$N$200,"&lt;45")</f>
        <v>30</v>
      </c>
      <c r="N11" s="213">
        <f>M11/SUM(M11:M16)*100</f>
        <v>37.037037037037038</v>
      </c>
      <c r="O11"/>
      <c r="P11"/>
      <c r="Q11"/>
      <c r="R11"/>
    </row>
    <row r="12" spans="1:18" ht="18" customHeight="1" x14ac:dyDescent="0.25">
      <c r="A12" s="73"/>
      <c r="B12" s="361"/>
      <c r="C12" s="364"/>
      <c r="D12" s="183" t="s">
        <v>333</v>
      </c>
      <c r="E12" s="230">
        <f>COUNTIF(MELİKŞAH!$N$5:$N$25,"&lt;55")-COUNTIF(MELİKŞAH!$N$5:$N$25,"&lt;45")</f>
        <v>6</v>
      </c>
      <c r="F12" s="224">
        <f>E12/SUM(E11:E16)*100</f>
        <v>28.571428571428569</v>
      </c>
      <c r="G12" s="233">
        <f>COUNTIF(MELİKŞAH!$N$26:$N$47,"&lt;55")-COUNTIF(MELİKŞAH!$N$26:$N$47,"&lt;45")</f>
        <v>2</v>
      </c>
      <c r="H12" s="227">
        <f>G12/SUM(G11:G16)*100</f>
        <v>9.0909090909090917</v>
      </c>
      <c r="I12" s="230">
        <f>COUNTIF(MELİKŞAH!$N$48:$N$65,"&lt;55")-COUNTIF(MELİKŞAH!$N$48:$N$65,"&lt;45")</f>
        <v>2</v>
      </c>
      <c r="J12" s="224">
        <f>I12/SUM(I11:I16)*100</f>
        <v>11.111111111111111</v>
      </c>
      <c r="K12" s="233">
        <f>COUNTIF(MELİKŞAH!$N$66:$N$85,"&lt;55")-COUNTIF(MELİKŞAH!$N$66:$N$85,"&lt;45")</f>
        <v>3</v>
      </c>
      <c r="L12" s="227">
        <f>K12/SUM(K11:K16)*100</f>
        <v>15</v>
      </c>
      <c r="M12" s="206">
        <f>COUNTIF(MELİKŞAH!$N$5:$N$200,"&lt;55")-COUNTIF(MELİKŞAH!$N$5:$N$200,"&lt;45")</f>
        <v>13</v>
      </c>
      <c r="N12" s="214">
        <f>M12/SUM(M11:M16)*100</f>
        <v>16.049382716049383</v>
      </c>
      <c r="O12"/>
      <c r="P12"/>
      <c r="Q12"/>
      <c r="R12"/>
    </row>
    <row r="13" spans="1:18" ht="18" customHeight="1" x14ac:dyDescent="0.25">
      <c r="A13" s="73"/>
      <c r="B13" s="361"/>
      <c r="C13" s="364"/>
      <c r="D13" s="183" t="s">
        <v>334</v>
      </c>
      <c r="E13" s="230">
        <f>COUNTIF(MELİKŞAH!$N$5:$N$25,"&lt;70")-COUNTIF(MELİKŞAH!$N$5:$N$25,"&lt;55")</f>
        <v>4</v>
      </c>
      <c r="F13" s="224">
        <f>E13/SUM(E11:E16)*100</f>
        <v>19.047619047619047</v>
      </c>
      <c r="G13" s="233">
        <f>COUNTIF(MELİKŞAH!$N$26:$N$47,"&lt;70")-COUNTIF(MELİKŞAH!$N$26:$N$47,"&lt;55")</f>
        <v>5</v>
      </c>
      <c r="H13" s="227">
        <f>G13/SUM(G11:G16)*100</f>
        <v>22.727272727272727</v>
      </c>
      <c r="I13" s="230">
        <f>COUNTIF(MELİKŞAH!$N$48:$N$65,"&lt;70")-COUNTIF(MELİKŞAH!$N$48:$N$65,"&lt;55")</f>
        <v>3</v>
      </c>
      <c r="J13" s="224">
        <f>I13/SUM(I11:I16)*100</f>
        <v>16.666666666666664</v>
      </c>
      <c r="K13" s="233">
        <f>COUNTIF(MELİKŞAH!$N$66:$N$85,"&lt;70")-COUNTIF(MELİKŞAH!$N$66:$N$85,"&lt;55")</f>
        <v>2</v>
      </c>
      <c r="L13" s="227">
        <f>K13/SUM(K11:K16)*100</f>
        <v>10</v>
      </c>
      <c r="M13" s="206">
        <f>COUNTIF(MELİKŞAH!$N$5:$N$200,"&lt;70")-COUNTIF(MELİKŞAH!$N$5:$N$200,"&lt;55")</f>
        <v>14</v>
      </c>
      <c r="N13" s="214">
        <f>M13/SUM(M11:M16)*100</f>
        <v>17.283950617283949</v>
      </c>
      <c r="O13"/>
      <c r="P13"/>
      <c r="Q13"/>
      <c r="R13"/>
    </row>
    <row r="14" spans="1:18" ht="18" customHeight="1" x14ac:dyDescent="0.25">
      <c r="A14" s="73"/>
      <c r="B14" s="361"/>
      <c r="C14" s="364"/>
      <c r="D14" s="183" t="s">
        <v>335</v>
      </c>
      <c r="E14" s="230">
        <f>COUNTIF(MELİKŞAH!$N$5:$N$25,"&lt;85")-COUNTIF(MELİKŞAH!$N$5:$N$25,"&lt;70")</f>
        <v>2</v>
      </c>
      <c r="F14" s="224">
        <f>E14/SUM(E11:E16)*100</f>
        <v>9.5238095238095237</v>
      </c>
      <c r="G14" s="233">
        <f>COUNTIF(MELİKŞAH!$N$26:$N$47,"&lt;85")-COUNTIF(MELİKŞAH!$N$26:$N$47,"&lt;70")</f>
        <v>4</v>
      </c>
      <c r="H14" s="227">
        <f>G14/SUM(G11:G16)*100</f>
        <v>18.181818181818183</v>
      </c>
      <c r="I14" s="230">
        <f>COUNTIF(MELİKŞAH!$N$48:$N$65,"&lt;85")-COUNTIF(MELİKŞAH!$N$48:$N$65,"&lt;70")</f>
        <v>2</v>
      </c>
      <c r="J14" s="224">
        <f>I14/SUM(I11:I16)*100</f>
        <v>11.111111111111111</v>
      </c>
      <c r="K14" s="233">
        <f>COUNTIF(MELİKŞAH!$N$66:$N$85,"&lt;85")-COUNTIF(MELİKŞAH!$N$66:$N$85,"&lt;70")</f>
        <v>2</v>
      </c>
      <c r="L14" s="227">
        <f>K14/SUM(K11:K16)*100</f>
        <v>10</v>
      </c>
      <c r="M14" s="206">
        <f>COUNTIF(MELİKŞAH!$N$5:$N$200,"&lt;85")-COUNTIF(MELİKŞAH!$N$5:$N$200,"&lt;70")</f>
        <v>10</v>
      </c>
      <c r="N14" s="214">
        <f>M14/SUM(M11:M16)*100</f>
        <v>12.345679012345679</v>
      </c>
      <c r="O14"/>
      <c r="P14"/>
      <c r="Q14"/>
      <c r="R14"/>
    </row>
    <row r="15" spans="1:18" ht="18" customHeight="1" x14ac:dyDescent="0.25">
      <c r="A15" s="73"/>
      <c r="B15" s="361"/>
      <c r="C15" s="364"/>
      <c r="D15" s="183" t="s">
        <v>336</v>
      </c>
      <c r="E15" s="230">
        <f>COUNTIF(MELİKŞAH!$N$5:$N$25,"&lt;99")-COUNTIF(MELİKŞAH!$N$5:$N$25,"&lt;85")</f>
        <v>0</v>
      </c>
      <c r="F15" s="224">
        <f>E15/SUM(E11:E16)*100</f>
        <v>0</v>
      </c>
      <c r="G15" s="233">
        <f>COUNTIF(MELİKŞAH!$N$26:$N$47,"&lt;99")-COUNTIF(MELİKŞAH!$N$26:$N$47,"&lt;85")</f>
        <v>2</v>
      </c>
      <c r="H15" s="227">
        <f>G15/SUM(G11:G16)*100</f>
        <v>9.0909090909090917</v>
      </c>
      <c r="I15" s="230">
        <f>COUNTIF(MELİKŞAH!$N$48:$N$65,"&lt;99")-COUNTIF(MELİKŞAH!$N$48:$N$65,"&lt;85")</f>
        <v>0</v>
      </c>
      <c r="J15" s="224">
        <f>I15/SUM(I11:I16)*100</f>
        <v>0</v>
      </c>
      <c r="K15" s="233">
        <f>COUNTIF(MELİKŞAH!$N$66:$N$85,"&lt;99")-COUNTIF(MELİKŞAH!$N$66:$N$85,"&lt;85")</f>
        <v>5</v>
      </c>
      <c r="L15" s="227">
        <f>K15/SUM(K11:K16)*100</f>
        <v>25</v>
      </c>
      <c r="M15" s="206">
        <f>COUNTIF(MELİKŞAH!$N$5:$N$200,"&lt;99")-COUNTIF(MELİKŞAH!$N$5:$N$200,"&lt;85")</f>
        <v>7</v>
      </c>
      <c r="N15" s="214">
        <f>M15/SUM(M11:M16)*100</f>
        <v>8.6419753086419746</v>
      </c>
      <c r="O15"/>
      <c r="P15"/>
      <c r="Q15"/>
      <c r="R15"/>
    </row>
    <row r="16" spans="1:18" ht="18" customHeight="1" thickBot="1" x14ac:dyDescent="0.3">
      <c r="A16" s="73"/>
      <c r="B16" s="362"/>
      <c r="C16" s="365"/>
      <c r="D16" s="184">
        <v>100</v>
      </c>
      <c r="E16" s="231">
        <f>COUNTIF(MELİKŞAH!$N$5:$N$25,"=100")</f>
        <v>0</v>
      </c>
      <c r="F16" s="225">
        <f>E16/SUM(E11:E16)*100</f>
        <v>0</v>
      </c>
      <c r="G16" s="234">
        <f>COUNTIF(MELİKŞAH!$N$26:$N$47,"=100")</f>
        <v>3</v>
      </c>
      <c r="H16" s="228">
        <f>G16/SUM(G11:G16)*100</f>
        <v>13.636363636363635</v>
      </c>
      <c r="I16" s="231">
        <f>COUNTIF(MELİKŞAH!$N$48:$N$65,"=100")</f>
        <v>0</v>
      </c>
      <c r="J16" s="225">
        <f>I16/SUM(I11:I16)*100</f>
        <v>0</v>
      </c>
      <c r="K16" s="234">
        <f>COUNTIF(MELİKŞAH!$N$66:$N$85,"=100")</f>
        <v>4</v>
      </c>
      <c r="L16" s="228">
        <f>K16/SUM(K11:K16)*100</f>
        <v>20</v>
      </c>
      <c r="M16" s="208">
        <f>COUNTIF(MELİKŞAH!$N$5:$N$200,"=100")</f>
        <v>7</v>
      </c>
      <c r="N16" s="215">
        <f>M16/SUM(M11:M16)*100</f>
        <v>8.6419753086419746</v>
      </c>
      <c r="O16"/>
      <c r="P16"/>
      <c r="Q16"/>
      <c r="R16"/>
    </row>
    <row r="17" spans="1:18" ht="18" customHeight="1" x14ac:dyDescent="0.25">
      <c r="A17" s="73"/>
      <c r="B17" s="360" t="str">
        <f>"MELİKŞAH ORTAOKULU
"&amp;"ÖĞRENCİ SAYISI = "&amp;SUM(M17:M22)</f>
        <v>MELİKŞAH ORTAOKULU
ÖĞRENCİ SAYISI = 81</v>
      </c>
      <c r="C17" s="363" t="s">
        <v>10</v>
      </c>
      <c r="D17" s="182" t="s">
        <v>332</v>
      </c>
      <c r="E17" s="229">
        <f>COUNTIF(MELİKŞAH!$Q$5:$Q$25,"&lt;45")</f>
        <v>3</v>
      </c>
      <c r="F17" s="223">
        <f>E17/SUM(E17:E22)*100</f>
        <v>14.285714285714285</v>
      </c>
      <c r="G17" s="232">
        <f>COUNTIF(MELİKŞAH!$Q$26:$Q$47,"&lt;45")</f>
        <v>3</v>
      </c>
      <c r="H17" s="226">
        <f>G17/SUM(G17:G22)*100</f>
        <v>13.636363636363635</v>
      </c>
      <c r="I17" s="229">
        <f>COUNTIF(MELİKŞAH!$Q$48:$Q$65,"&lt;45")</f>
        <v>7</v>
      </c>
      <c r="J17" s="223">
        <f>I17/SUM(I17:I22)*100</f>
        <v>38.888888888888893</v>
      </c>
      <c r="K17" s="232">
        <f>COUNTIF(MELİKŞAH!$Q$66:$Q$85,"&lt;45")</f>
        <v>0</v>
      </c>
      <c r="L17" s="226">
        <f>K17/SUM(K17:K22)*100</f>
        <v>0</v>
      </c>
      <c r="M17" s="204">
        <f>COUNTIF(MELİKŞAH!$Q$5:$Q$200,"&lt;45")</f>
        <v>13</v>
      </c>
      <c r="N17" s="213">
        <f>M17/SUM(M17:M22)*100</f>
        <v>16.049382716049383</v>
      </c>
      <c r="O17"/>
      <c r="P17"/>
      <c r="Q17"/>
      <c r="R17"/>
    </row>
    <row r="18" spans="1:18" ht="18" customHeight="1" x14ac:dyDescent="0.25">
      <c r="A18" s="73"/>
      <c r="B18" s="361"/>
      <c r="C18" s="364"/>
      <c r="D18" s="183" t="s">
        <v>333</v>
      </c>
      <c r="E18" s="230">
        <f>COUNTIF(MELİKŞAH!$Q$5:$Q$25,"&lt;55")-COUNTIF(MELİKŞAH!$Q$5:$Q$25,"&lt;45")</f>
        <v>8</v>
      </c>
      <c r="F18" s="224">
        <f>E18/SUM(E17:E22)*100</f>
        <v>38.095238095238095</v>
      </c>
      <c r="G18" s="233">
        <f>COUNTIF(MELİKŞAH!$Q$26:$Q$47,"&lt;55")-COUNTIF(MELİKŞAH!$Q$26:$Q$47,"&lt;45")</f>
        <v>2</v>
      </c>
      <c r="H18" s="227">
        <f>G18/SUM(G17:G22)*100</f>
        <v>9.0909090909090917</v>
      </c>
      <c r="I18" s="230">
        <f>COUNTIF(MELİKŞAH!$Q$48:$Q$65,"&lt;55")-COUNTIF(MELİKŞAH!$Q$48:$Q$65,"&lt;45")</f>
        <v>5</v>
      </c>
      <c r="J18" s="224">
        <f>I18/SUM(I17:I22)*100</f>
        <v>27.777777777777779</v>
      </c>
      <c r="K18" s="233">
        <f>COUNTIF(MELİKŞAH!$Q$66:$Q$85,"&lt;55")-COUNTIF(MELİKŞAH!$Q$66:$Q$85,"&lt;45")</f>
        <v>1</v>
      </c>
      <c r="L18" s="227">
        <f>K18/SUM(K17:K22)*100</f>
        <v>5</v>
      </c>
      <c r="M18" s="206">
        <f>COUNTIF(MELİKŞAH!$Q$5:$Q$200,"&lt;55")-COUNTIF(MELİKŞAH!$Q$5:$Q$200,"&lt;45")</f>
        <v>16</v>
      </c>
      <c r="N18" s="214">
        <f>M18/SUM(M17:M22)*100</f>
        <v>19.753086419753085</v>
      </c>
      <c r="O18"/>
      <c r="P18"/>
      <c r="Q18"/>
      <c r="R18"/>
    </row>
    <row r="19" spans="1:18" ht="18" customHeight="1" x14ac:dyDescent="0.25">
      <c r="A19" s="73"/>
      <c r="B19" s="361"/>
      <c r="C19" s="364"/>
      <c r="D19" s="183" t="s">
        <v>334</v>
      </c>
      <c r="E19" s="230">
        <f>COUNTIF(MELİKŞAH!$Q$5:$Q$25,"&lt;70")-COUNTIF(MELİKŞAH!$Q$5:$Q$25,"&lt;55")</f>
        <v>5</v>
      </c>
      <c r="F19" s="224">
        <f>E19/SUM(E17:E22)*100</f>
        <v>23.809523809523807</v>
      </c>
      <c r="G19" s="233">
        <f>COUNTIF(MELİKŞAH!$Q$26:$Q$47,"&lt;70")-COUNTIF(MELİKŞAH!$Q$26:$Q$47,"&lt;55")</f>
        <v>3</v>
      </c>
      <c r="H19" s="227">
        <f>G19/SUM(G17:G22)*100</f>
        <v>13.636363636363635</v>
      </c>
      <c r="I19" s="230">
        <f>COUNTIF(MELİKŞAH!$Q$48:$Q$65,"&lt;70")-COUNTIF(MELİKŞAH!$Q$48:$Q$65,"&lt;55")</f>
        <v>3</v>
      </c>
      <c r="J19" s="224">
        <f>I19/SUM(I17:I22)*100</f>
        <v>16.666666666666664</v>
      </c>
      <c r="K19" s="233">
        <f>COUNTIF(MELİKŞAH!$Q$66:$Q$85,"&lt;70")-COUNTIF(MELİKŞAH!$Q$66:$Q$85,"&lt;55")</f>
        <v>5</v>
      </c>
      <c r="L19" s="227">
        <f>K19/SUM(K17:K22)*100</f>
        <v>25</v>
      </c>
      <c r="M19" s="206">
        <f>COUNTIF(MELİKŞAH!$Q$5:$Q$200,"&lt;70")-COUNTIF(MELİKŞAH!$Q$5:$Q$200,"&lt;55")</f>
        <v>16</v>
      </c>
      <c r="N19" s="214">
        <f>M19/SUM(M17:M22)*100</f>
        <v>19.753086419753085</v>
      </c>
      <c r="O19"/>
      <c r="P19"/>
      <c r="Q19"/>
      <c r="R19"/>
    </row>
    <row r="20" spans="1:18" ht="18" customHeight="1" x14ac:dyDescent="0.25">
      <c r="A20" s="73"/>
      <c r="B20" s="361"/>
      <c r="C20" s="364"/>
      <c r="D20" s="183" t="s">
        <v>335</v>
      </c>
      <c r="E20" s="230">
        <f>COUNTIF(MELİKŞAH!$Q$5:$Q$25,"&lt;85")-COUNTIF(MELİKŞAH!$Q$5:$Q$25,"&lt;70")</f>
        <v>4</v>
      </c>
      <c r="F20" s="224">
        <f>E20/SUM(E17:E22)*100</f>
        <v>19.047619047619047</v>
      </c>
      <c r="G20" s="233">
        <f>COUNTIF(MELİKŞAH!$Q$26:$Q$47,"&lt;85")-COUNTIF(MELİKŞAH!$Q$26:$Q$47,"&lt;70")</f>
        <v>3</v>
      </c>
      <c r="H20" s="227">
        <f>G20/SUM(G17:G22)*100</f>
        <v>13.636363636363635</v>
      </c>
      <c r="I20" s="230">
        <f>COUNTIF(MELİKŞAH!$Q$48:$Q$65,"&lt;85")-COUNTIF(MELİKŞAH!$Q$48:$Q$65,"&lt;70")</f>
        <v>3</v>
      </c>
      <c r="J20" s="224">
        <f>I20/SUM(I17:I22)*100</f>
        <v>16.666666666666664</v>
      </c>
      <c r="K20" s="233">
        <f>COUNTIF(MELİKŞAH!$Q$66:$Q$85,"&lt;85")-COUNTIF(MELİKŞAH!$Q$66:$Q$85,"&lt;70")</f>
        <v>4</v>
      </c>
      <c r="L20" s="227">
        <f>K20/SUM(K17:K22)*100</f>
        <v>20</v>
      </c>
      <c r="M20" s="206">
        <f>COUNTIF(MELİKŞAH!$Q$5:$Q$200,"&lt;85")-COUNTIF(MELİKŞAH!$Q$5:$Q$200,"&lt;70")</f>
        <v>14</v>
      </c>
      <c r="N20" s="214">
        <f>M20/SUM(M17:M22)*100</f>
        <v>17.283950617283949</v>
      </c>
      <c r="O20"/>
      <c r="P20"/>
      <c r="Q20"/>
      <c r="R20"/>
    </row>
    <row r="21" spans="1:18" ht="18" customHeight="1" x14ac:dyDescent="0.25">
      <c r="A21" s="73"/>
      <c r="B21" s="361"/>
      <c r="C21" s="364"/>
      <c r="D21" s="183" t="s">
        <v>336</v>
      </c>
      <c r="E21" s="230">
        <f>COUNTIF(MELİKŞAH!$Q$5:$Q$25,"&lt;99")-COUNTIF(MELİKŞAH!$Q$5:$Q$25,"&lt;85")</f>
        <v>1</v>
      </c>
      <c r="F21" s="224">
        <f>E21/SUM(E17:E22)*100</f>
        <v>4.7619047619047619</v>
      </c>
      <c r="G21" s="233">
        <f>COUNTIF(MELİKŞAH!$Q$26:$Q$47,"&lt;99")-COUNTIF(MELİKŞAH!$Q$26:$Q$47,"&lt;85")</f>
        <v>9</v>
      </c>
      <c r="H21" s="227">
        <f>G21/SUM(G17:G22)*100</f>
        <v>40.909090909090914</v>
      </c>
      <c r="I21" s="230">
        <f>COUNTIF(MELİKŞAH!$Q$48:$Q$65,"&lt;99")-COUNTIF(MELİKŞAH!$Q$48:$Q$65,"&lt;85")</f>
        <v>0</v>
      </c>
      <c r="J21" s="224">
        <f>I21/SUM(I17:I22)*100</f>
        <v>0</v>
      </c>
      <c r="K21" s="233">
        <f>COUNTIF(MELİKŞAH!$Q$66:$Q$85,"&lt;99")-COUNTIF(MELİKŞAH!$Q$66:$Q$85,"&lt;85")</f>
        <v>8</v>
      </c>
      <c r="L21" s="227">
        <f>K21/SUM(K17:K22)*100</f>
        <v>40</v>
      </c>
      <c r="M21" s="206">
        <f>COUNTIF(MELİKŞAH!$Q$5:$Q$200,"&lt;99")-COUNTIF(MELİKŞAH!$Q$5:$Q$200,"&lt;85")</f>
        <v>18</v>
      </c>
      <c r="N21" s="214">
        <f>M21/SUM(M17:M22)*100</f>
        <v>22.222222222222221</v>
      </c>
      <c r="O21"/>
      <c r="P21"/>
      <c r="Q21"/>
      <c r="R21"/>
    </row>
    <row r="22" spans="1:18" ht="18" customHeight="1" thickBot="1" x14ac:dyDescent="0.3">
      <c r="A22" s="73"/>
      <c r="B22" s="362"/>
      <c r="C22" s="365"/>
      <c r="D22" s="184">
        <v>100</v>
      </c>
      <c r="E22" s="231">
        <f>COUNTIF(MELİKŞAH!$Q$5:$Q$25,"=100")</f>
        <v>0</v>
      </c>
      <c r="F22" s="225">
        <f>E22/SUM(E17:E22)*100</f>
        <v>0</v>
      </c>
      <c r="G22" s="234">
        <f>COUNTIF(MELİKŞAH!$Q$26:$Q$47,"=100")</f>
        <v>2</v>
      </c>
      <c r="H22" s="228">
        <f>G22/SUM(G17:G22)*100</f>
        <v>9.0909090909090917</v>
      </c>
      <c r="I22" s="231">
        <f>COUNTIF(MELİKŞAH!$Q$48:$Q$65,"=100")</f>
        <v>0</v>
      </c>
      <c r="J22" s="225">
        <f>I22/SUM(I17:I22)*100</f>
        <v>0</v>
      </c>
      <c r="K22" s="234">
        <f>COUNTIF(MELİKŞAH!$Q$66:$Q$85,"=100")</f>
        <v>2</v>
      </c>
      <c r="L22" s="228">
        <f>K22/SUM(K17:K22)*100</f>
        <v>10</v>
      </c>
      <c r="M22" s="208">
        <f>COUNTIF(MELİKŞAH!$Q$5:$Q$200,"=100")</f>
        <v>4</v>
      </c>
      <c r="N22" s="215">
        <f>M22/SUM(M17:M22)*100</f>
        <v>4.9382716049382713</v>
      </c>
      <c r="O22"/>
      <c r="P22"/>
      <c r="Q22"/>
      <c r="R22"/>
    </row>
    <row r="23" spans="1:18" ht="18" customHeight="1" x14ac:dyDescent="0.25">
      <c r="A23" s="73"/>
      <c r="B23" s="360" t="str">
        <f>"MELİKŞAH ORTAOKULU
"&amp;"ÖĞRENCİ SAYISI = "&amp;SUM(M23:M28)</f>
        <v>MELİKŞAH ORTAOKULU
ÖĞRENCİ SAYISI = 81</v>
      </c>
      <c r="C23" s="363" t="s">
        <v>338</v>
      </c>
      <c r="D23" s="182" t="s">
        <v>332</v>
      </c>
      <c r="E23" s="229">
        <f>COUNTIF(MELİKŞAH!$T$5:$T$25,"&lt;45")</f>
        <v>6</v>
      </c>
      <c r="F23" s="223">
        <f>E23/SUM(E23:E28)*100</f>
        <v>28.571428571428569</v>
      </c>
      <c r="G23" s="232">
        <f>COUNTIF(MELİKŞAH!$T$26:$T$47,"&lt;45")</f>
        <v>1</v>
      </c>
      <c r="H23" s="226">
        <f>G23/SUM(G23:G28)*100</f>
        <v>4.5454545454545459</v>
      </c>
      <c r="I23" s="229">
        <f>COUNTIF(MELİKŞAH!$T$48:$T$65,"&lt;45")</f>
        <v>6</v>
      </c>
      <c r="J23" s="223">
        <f>I23/SUM(I23:I28)*100</f>
        <v>33.333333333333329</v>
      </c>
      <c r="K23" s="232">
        <f>COUNTIF(MELİKŞAH!$T$66:$T$85,"&lt;45")</f>
        <v>1</v>
      </c>
      <c r="L23" s="226">
        <f>K23/SUM(K23:K28)*100</f>
        <v>5</v>
      </c>
      <c r="M23" s="204">
        <f>COUNTIF(MELİKŞAH!$T$5:$T$200,"&lt;45")</f>
        <v>14</v>
      </c>
      <c r="N23" s="213">
        <f>M23/SUM(M23:M28)*100</f>
        <v>17.283950617283949</v>
      </c>
      <c r="O23"/>
      <c r="P23"/>
      <c r="Q23"/>
      <c r="R23"/>
    </row>
    <row r="24" spans="1:18" ht="18" customHeight="1" x14ac:dyDescent="0.25">
      <c r="A24" s="73"/>
      <c r="B24" s="361"/>
      <c r="C24" s="364"/>
      <c r="D24" s="183" t="s">
        <v>333</v>
      </c>
      <c r="E24" s="230">
        <f>COUNTIF(MELİKŞAH!$T$5:$T$25,"&lt;55")-COUNTIF(MELİKŞAH!$T$5:$T$25,"&lt;45")</f>
        <v>5</v>
      </c>
      <c r="F24" s="224">
        <f>E24/SUM(E23:E28)*100</f>
        <v>23.809523809523807</v>
      </c>
      <c r="G24" s="233">
        <f>COUNTIF(MELİKŞAH!$T$26:$T$47,"&lt;55")-COUNTIF(MELİKŞAH!$T$26:$T$47,"&lt;45")</f>
        <v>2</v>
      </c>
      <c r="H24" s="227">
        <f>G24/SUM(G23:G28)*100</f>
        <v>9.0909090909090917</v>
      </c>
      <c r="I24" s="230">
        <f>COUNTIF(MELİKŞAH!$T$48:$T$65,"&lt;55")-COUNTIF(MELİKŞAH!$T$48:$T$65,"&lt;45")</f>
        <v>4</v>
      </c>
      <c r="J24" s="224">
        <f>I24/SUM(I23:I28)*100</f>
        <v>22.222222222222221</v>
      </c>
      <c r="K24" s="233">
        <f>COUNTIF(MELİKŞAH!$T$66:$T$85,"&lt;55")-COUNTIF(MELİKŞAH!$T$66:$T$85,"&lt;45")</f>
        <v>2</v>
      </c>
      <c r="L24" s="227">
        <f>K24/SUM(K23:K28)*100</f>
        <v>10</v>
      </c>
      <c r="M24" s="206">
        <f>COUNTIF(MELİKŞAH!$T$5:$T$200,"&lt;55")-COUNTIF(MELİKŞAH!$T$5:$T$200,"&lt;45")</f>
        <v>13</v>
      </c>
      <c r="N24" s="214">
        <f>M24/SUM(M23:M28)*100</f>
        <v>16.049382716049383</v>
      </c>
      <c r="O24"/>
      <c r="P24"/>
      <c r="Q24"/>
      <c r="R24"/>
    </row>
    <row r="25" spans="1:18" ht="18" customHeight="1" x14ac:dyDescent="0.25">
      <c r="A25" s="73"/>
      <c r="B25" s="361"/>
      <c r="C25" s="364"/>
      <c r="D25" s="183" t="s">
        <v>334</v>
      </c>
      <c r="E25" s="230">
        <f>COUNTIF(MELİKŞAH!$T$5:$T$25,"&lt;70")-COUNTIF(MELİKŞAH!$T$5:$T$25,"&lt;55")</f>
        <v>3</v>
      </c>
      <c r="F25" s="224">
        <f>E25/SUM(E23:E28)*100</f>
        <v>14.285714285714285</v>
      </c>
      <c r="G25" s="233">
        <f>COUNTIF(MELİKŞAH!$T$26:$T$47,"&lt;70")-COUNTIF(MELİKŞAH!$T$26:$T$47,"&lt;55")</f>
        <v>4</v>
      </c>
      <c r="H25" s="227">
        <f>G25/SUM(G23:G28)*100</f>
        <v>18.181818181818183</v>
      </c>
      <c r="I25" s="230">
        <f>COUNTIF(MELİKŞAH!$T$48:$T$65,"&lt;70")-COUNTIF(MELİKŞAH!$T$48:$T$65,"&lt;55")</f>
        <v>4</v>
      </c>
      <c r="J25" s="224">
        <f>I25/SUM(I23:I28)*100</f>
        <v>22.222222222222221</v>
      </c>
      <c r="K25" s="233">
        <f>COUNTIF(MELİKŞAH!$T$66:$T$85,"&lt;70")-COUNTIF(MELİKŞAH!$T$66:$T$85,"&lt;55")</f>
        <v>2</v>
      </c>
      <c r="L25" s="227">
        <f>K25/SUM(K23:K28)*100</f>
        <v>10</v>
      </c>
      <c r="M25" s="206">
        <f>COUNTIF(MELİKŞAH!$T$5:$T$200,"&lt;70")-COUNTIF(MELİKŞAH!$T$5:$T$200,"&lt;55")</f>
        <v>13</v>
      </c>
      <c r="N25" s="214">
        <f>M25/SUM(M23:M28)*100</f>
        <v>16.049382716049383</v>
      </c>
      <c r="O25"/>
      <c r="P25"/>
      <c r="Q25"/>
      <c r="R25"/>
    </row>
    <row r="26" spans="1:18" ht="18" customHeight="1" x14ac:dyDescent="0.25">
      <c r="A26" s="73"/>
      <c r="B26" s="361"/>
      <c r="C26" s="364"/>
      <c r="D26" s="183" t="s">
        <v>335</v>
      </c>
      <c r="E26" s="230">
        <f>COUNTIF(MELİKŞAH!$T$5:$T$25,"&lt;85")-COUNTIF(MELİKŞAH!$T$5:$T$25,"&lt;70")</f>
        <v>4</v>
      </c>
      <c r="F26" s="224">
        <f>E26/SUM(E23:E28)*100</f>
        <v>19.047619047619047</v>
      </c>
      <c r="G26" s="233">
        <f>COUNTIF(MELİKŞAH!$T$26:$T$47,"&lt;85")-COUNTIF(MELİKŞAH!$T$26:$T$47,"&lt;70")</f>
        <v>4</v>
      </c>
      <c r="H26" s="227">
        <f>G26/SUM(G23:G28)*100</f>
        <v>18.181818181818183</v>
      </c>
      <c r="I26" s="230">
        <f>COUNTIF(MELİKŞAH!$T$48:$T$65,"&lt;85")-COUNTIF(MELİKŞAH!$T$48:$T$65,"&lt;70")</f>
        <v>4</v>
      </c>
      <c r="J26" s="224">
        <f>I26/SUM(I23:I28)*100</f>
        <v>22.222222222222221</v>
      </c>
      <c r="K26" s="233">
        <f>COUNTIF(MELİKŞAH!$T$66:$T$85,"&lt;85")-COUNTIF(MELİKŞAH!$T$66:$T$85,"&lt;70")</f>
        <v>2</v>
      </c>
      <c r="L26" s="227">
        <f>K26/SUM(K23:K28)*100</f>
        <v>10</v>
      </c>
      <c r="M26" s="206">
        <f>COUNTIF(MELİKŞAH!$T$5:$T$200,"&lt;85")-COUNTIF(MELİKŞAH!$T$5:$T$200,"&lt;70")</f>
        <v>14</v>
      </c>
      <c r="N26" s="214">
        <f>M26/SUM(M23:M28)*100</f>
        <v>17.283950617283949</v>
      </c>
      <c r="O26"/>
      <c r="P26"/>
      <c r="Q26"/>
      <c r="R26"/>
    </row>
    <row r="27" spans="1:18" ht="18" customHeight="1" x14ac:dyDescent="0.25">
      <c r="A27" s="73"/>
      <c r="B27" s="361"/>
      <c r="C27" s="364"/>
      <c r="D27" s="183" t="s">
        <v>336</v>
      </c>
      <c r="E27" s="230">
        <f>COUNTIF(MELİKŞAH!$T$5:$T$25,"&lt;99")-COUNTIF(MELİKŞAH!$T$5:$T$25,"&lt;85")</f>
        <v>2</v>
      </c>
      <c r="F27" s="224">
        <f>E27/SUM(E23:E28)*100</f>
        <v>9.5238095238095237</v>
      </c>
      <c r="G27" s="233">
        <f>COUNTIF(MELİKŞAH!$T$26:$T$47,"&lt;99")-COUNTIF(MELİKŞAH!$T$26:$T$47,"&lt;85")</f>
        <v>6</v>
      </c>
      <c r="H27" s="227">
        <f>G27/SUM(G23:G28)*100</f>
        <v>27.27272727272727</v>
      </c>
      <c r="I27" s="230">
        <f>COUNTIF(MELİKŞAH!$T$48:$T$65,"&lt;99")-COUNTIF(MELİKŞAH!$T$48:$T$65,"&lt;85")</f>
        <v>0</v>
      </c>
      <c r="J27" s="224">
        <f>I27/SUM(I23:I28)*100</f>
        <v>0</v>
      </c>
      <c r="K27" s="233">
        <f>COUNTIF(MELİKŞAH!$T$66:$T$85,"&lt;99")-COUNTIF(MELİKŞAH!$T$66:$T$85,"&lt;85")</f>
        <v>9</v>
      </c>
      <c r="L27" s="227">
        <f>K27/SUM(K23:K28)*100</f>
        <v>45</v>
      </c>
      <c r="M27" s="206">
        <f>COUNTIF(MELİKŞAH!$T$5:$T$200,"&lt;99")-COUNTIF(MELİKŞAH!$T$5:$T$200,"&lt;85")</f>
        <v>17</v>
      </c>
      <c r="N27" s="214">
        <f>M27/SUM(M23:M28)*100</f>
        <v>20.987654320987652</v>
      </c>
      <c r="O27"/>
      <c r="P27"/>
      <c r="Q27"/>
      <c r="R27"/>
    </row>
    <row r="28" spans="1:18" ht="18" customHeight="1" thickBot="1" x14ac:dyDescent="0.3">
      <c r="A28" s="73"/>
      <c r="B28" s="362"/>
      <c r="C28" s="365"/>
      <c r="D28" s="184">
        <v>100</v>
      </c>
      <c r="E28" s="231">
        <f>COUNTIF(MELİKŞAH!$T$5:$T$25,"=100")</f>
        <v>1</v>
      </c>
      <c r="F28" s="225">
        <f>E28/SUM(E23:E28)*100</f>
        <v>4.7619047619047619</v>
      </c>
      <c r="G28" s="234">
        <f>COUNTIF(MELİKŞAH!$T$26:$T$47,"=100")</f>
        <v>5</v>
      </c>
      <c r="H28" s="228">
        <f>G28/SUM(G23:G28)*100</f>
        <v>22.727272727272727</v>
      </c>
      <c r="I28" s="231">
        <f>COUNTIF(MELİKŞAH!$T$48:$T$65,"=100")</f>
        <v>0</v>
      </c>
      <c r="J28" s="225">
        <f>I28/SUM(I23:I28)*100</f>
        <v>0</v>
      </c>
      <c r="K28" s="234">
        <f>COUNTIF(MELİKŞAH!$T$66:$T$85,"=100")</f>
        <v>4</v>
      </c>
      <c r="L28" s="228">
        <f>K28/SUM(K23:K28)*100</f>
        <v>20</v>
      </c>
      <c r="M28" s="208">
        <f>COUNTIF(MELİKŞAH!$T$5:$T$200,"=100")</f>
        <v>10</v>
      </c>
      <c r="N28" s="215">
        <f>M28/SUM(M23:M28)*100</f>
        <v>12.345679012345679</v>
      </c>
      <c r="O28"/>
      <c r="P28"/>
      <c r="Q28"/>
      <c r="R28"/>
    </row>
    <row r="29" spans="1:18" ht="18" customHeight="1" x14ac:dyDescent="0.25">
      <c r="A29" s="73"/>
      <c r="B29" s="360" t="str">
        <f>"MELİKŞAH ORTAOKULU
"&amp;"ÖĞRENCİ SAYISI = "&amp;SUM(M29:M34)</f>
        <v>MELİKŞAH ORTAOKULU
ÖĞRENCİ SAYISI = 81</v>
      </c>
      <c r="C29" s="363" t="s">
        <v>4</v>
      </c>
      <c r="D29" s="182" t="s">
        <v>332</v>
      </c>
      <c r="E29" s="229">
        <f>COUNTIF(MELİKŞAH!$W$5:$W$25,"&lt;45")</f>
        <v>11</v>
      </c>
      <c r="F29" s="223">
        <f>E29/SUM(E29:E34)*100</f>
        <v>52.380952380952387</v>
      </c>
      <c r="G29" s="232">
        <f>COUNTIF(MELİKŞAH!$W$26:$W$47,"&lt;45")</f>
        <v>5</v>
      </c>
      <c r="H29" s="226">
        <f>G29/SUM(G29:G34)*100</f>
        <v>22.727272727272727</v>
      </c>
      <c r="I29" s="229">
        <f>COUNTIF(MELİKŞAH!$W$48:$W$65,"&lt;45")</f>
        <v>9</v>
      </c>
      <c r="J29" s="223">
        <f>I29/SUM(I29:I34)*100</f>
        <v>50</v>
      </c>
      <c r="K29" s="232">
        <f>COUNTIF(MELİKŞAH!$W$66:$W$85,"&lt;45")</f>
        <v>1</v>
      </c>
      <c r="L29" s="226">
        <f>K29/SUM(K29:K34)*100</f>
        <v>5</v>
      </c>
      <c r="M29" s="204">
        <f>COUNTIF(MELİKŞAH!$W$5:$W$200,"&lt;45")</f>
        <v>26</v>
      </c>
      <c r="N29" s="213">
        <f>M29/SUM(M29:M34)*100</f>
        <v>32.098765432098766</v>
      </c>
      <c r="O29"/>
      <c r="P29"/>
      <c r="Q29"/>
      <c r="R29"/>
    </row>
    <row r="30" spans="1:18" ht="18" customHeight="1" x14ac:dyDescent="0.25">
      <c r="A30" s="73"/>
      <c r="B30" s="361"/>
      <c r="C30" s="364"/>
      <c r="D30" s="183" t="s">
        <v>333</v>
      </c>
      <c r="E30" s="230">
        <f>COUNTIF(MELİKŞAH!$W$5:$W$25,"&lt;55")-COUNTIF(MELİKŞAH!$W$5:$W$25,"&lt;45")</f>
        <v>1</v>
      </c>
      <c r="F30" s="224">
        <f>E30/SUM(E29:E34)*100</f>
        <v>4.7619047619047619</v>
      </c>
      <c r="G30" s="233">
        <f>COUNTIF(MELİKŞAH!$W$26:$W$47,"&lt;55")-COUNTIF(MELİKŞAH!$W$26:$W$47,"&lt;45")</f>
        <v>1</v>
      </c>
      <c r="H30" s="227">
        <f>G30/SUM(G29:G34)*100</f>
        <v>4.5454545454545459</v>
      </c>
      <c r="I30" s="230">
        <f>COUNTIF(MELİKŞAH!$W$48:$W$65,"&lt;55")-COUNTIF(MELİKŞAH!$W$48:$W$65,"&lt;45")</f>
        <v>3</v>
      </c>
      <c r="J30" s="224">
        <f>I30/SUM(I29:I34)*100</f>
        <v>16.666666666666664</v>
      </c>
      <c r="K30" s="233">
        <f>COUNTIF(MELİKŞAH!$W$66:$W$85,"&lt;55")-COUNTIF(MELİKŞAH!$W$66:$W$85,"&lt;45")</f>
        <v>3</v>
      </c>
      <c r="L30" s="227">
        <f>K30/SUM(K29:K34)*100</f>
        <v>15</v>
      </c>
      <c r="M30" s="206">
        <f>COUNTIF(MELİKŞAH!$W$5:$W$200,"&lt;55")-COUNTIF(MELİKŞAH!$W$5:$W$200,"&lt;45")</f>
        <v>8</v>
      </c>
      <c r="N30" s="214">
        <f>M30/SUM(M29:M34)*100</f>
        <v>9.8765432098765427</v>
      </c>
      <c r="O30"/>
      <c r="P30"/>
      <c r="Q30"/>
      <c r="R30"/>
    </row>
    <row r="31" spans="1:18" ht="18" customHeight="1" x14ac:dyDescent="0.25">
      <c r="A31" s="73"/>
      <c r="B31" s="361"/>
      <c r="C31" s="364"/>
      <c r="D31" s="183" t="s">
        <v>334</v>
      </c>
      <c r="E31" s="230">
        <f>COUNTIF(MELİKŞAH!$W$5:$W$25,"&lt;70")-COUNTIF(MELİKŞAH!$W$5:$W$25,"&lt;55")</f>
        <v>3</v>
      </c>
      <c r="F31" s="224">
        <f>E31/SUM(E29:E34)*100</f>
        <v>14.285714285714285</v>
      </c>
      <c r="G31" s="233">
        <f>COUNTIF(MELİKŞAH!$W$26:$W$47,"&lt;70")-COUNTIF(MELİKŞAH!$W$26:$W$47,"&lt;55")</f>
        <v>7</v>
      </c>
      <c r="H31" s="227">
        <f>G31/SUM(G29:G34)*100</f>
        <v>31.818181818181817</v>
      </c>
      <c r="I31" s="230">
        <f>COUNTIF(MELİKŞAH!$W$48:$W$65,"&lt;70")-COUNTIF(MELİKŞAH!$W$48:$W$65,"&lt;55")</f>
        <v>4</v>
      </c>
      <c r="J31" s="224">
        <f>I31/SUM(I29:I34)*100</f>
        <v>22.222222222222221</v>
      </c>
      <c r="K31" s="233">
        <f>COUNTIF(MELİKŞAH!$W$66:$W$85,"&lt;70")-COUNTIF(MELİKŞAH!$W$66:$W$85,"&lt;55")</f>
        <v>1</v>
      </c>
      <c r="L31" s="227">
        <f>K31/SUM(K29:K34)*100</f>
        <v>5</v>
      </c>
      <c r="M31" s="206">
        <f>COUNTIF(MELİKŞAH!$W$5:$W$200,"&lt;70")-COUNTIF(MELİKŞAH!$W$5:$W$200,"&lt;55")</f>
        <v>15</v>
      </c>
      <c r="N31" s="214">
        <f>M31/SUM(M29:M34)*100</f>
        <v>18.518518518518519</v>
      </c>
      <c r="O31"/>
      <c r="P31"/>
      <c r="Q31"/>
      <c r="R31"/>
    </row>
    <row r="32" spans="1:18" ht="18" customHeight="1" x14ac:dyDescent="0.25">
      <c r="A32" s="73"/>
      <c r="B32" s="361"/>
      <c r="C32" s="364"/>
      <c r="D32" s="183" t="s">
        <v>335</v>
      </c>
      <c r="E32" s="230">
        <f>COUNTIF(MELİKŞAH!$W$5:$W$25,"&lt;85")-COUNTIF(MELİKŞAH!$W$5:$W$25,"&lt;70")</f>
        <v>6</v>
      </c>
      <c r="F32" s="224">
        <f>E32/SUM(E29:E34)*100</f>
        <v>28.571428571428569</v>
      </c>
      <c r="G32" s="233">
        <f>COUNTIF(MELİKŞAH!$W$26:$W$47,"&lt;85")-COUNTIF(MELİKŞAH!$W$26:$W$47,"&lt;70")</f>
        <v>2</v>
      </c>
      <c r="H32" s="227">
        <f>G32/SUM(G29:G34)*100</f>
        <v>9.0909090909090917</v>
      </c>
      <c r="I32" s="230">
        <f>COUNTIF(MELİKŞAH!$W$48:$W$65,"&lt;85")-COUNTIF(MELİKŞAH!$W$48:$W$65,"&lt;70")</f>
        <v>1</v>
      </c>
      <c r="J32" s="224">
        <f>I32/SUM(I29:I34)*100</f>
        <v>5.5555555555555554</v>
      </c>
      <c r="K32" s="233">
        <f>COUNTIF(MELİKŞAH!$W$66:$W$85,"&lt;85")-COUNTIF(MELİKŞAH!$W$66:$W$85,"&lt;70")</f>
        <v>5</v>
      </c>
      <c r="L32" s="227">
        <f>K32/SUM(K29:K34)*100</f>
        <v>25</v>
      </c>
      <c r="M32" s="206">
        <f>COUNTIF(MELİKŞAH!$W$5:$W$200,"&lt;85")-COUNTIF(MELİKŞAH!$W$5:$W$200,"&lt;70")</f>
        <v>14</v>
      </c>
      <c r="N32" s="214">
        <f>M32/SUM(M29:M34)*100</f>
        <v>17.283950617283949</v>
      </c>
      <c r="O32"/>
      <c r="P32"/>
      <c r="Q32"/>
      <c r="R32"/>
    </row>
    <row r="33" spans="1:18" ht="18" customHeight="1" x14ac:dyDescent="0.25">
      <c r="A33" s="73"/>
      <c r="B33" s="361"/>
      <c r="C33" s="364"/>
      <c r="D33" s="183" t="s">
        <v>336</v>
      </c>
      <c r="E33" s="230">
        <f>COUNTIF(MELİKŞAH!$W$5:$W$25,"&lt;99")-COUNTIF(MELİKŞAH!$W$5:$W$25,"&lt;85")</f>
        <v>0</v>
      </c>
      <c r="F33" s="224">
        <f>E33/SUM(E29:E34)*100</f>
        <v>0</v>
      </c>
      <c r="G33" s="233">
        <f>COUNTIF(MELİKŞAH!$W$26:$W$47,"&lt;99")-COUNTIF(MELİKŞAH!$W$26:$W$47,"&lt;85")</f>
        <v>7</v>
      </c>
      <c r="H33" s="227">
        <f>G33/SUM(G29:G34)*100</f>
        <v>31.818181818181817</v>
      </c>
      <c r="I33" s="230">
        <f>COUNTIF(MELİKŞAH!$W$48:$W$65,"&lt;99")-COUNTIF(MELİKŞAH!$W$48:$W$65,"&lt;85")</f>
        <v>1</v>
      </c>
      <c r="J33" s="224">
        <f>I33/SUM(I29:I34)*100</f>
        <v>5.5555555555555554</v>
      </c>
      <c r="K33" s="233">
        <f>COUNTIF(MELİKŞAH!$W$66:$W$85,"&lt;99")-COUNTIF(MELİKŞAH!$W$66:$W$85,"&lt;85")</f>
        <v>8</v>
      </c>
      <c r="L33" s="227">
        <f>K33/SUM(K29:K34)*100</f>
        <v>40</v>
      </c>
      <c r="M33" s="206">
        <f>COUNTIF(MELİKŞAH!$W$5:$W$200,"&lt;99")-COUNTIF(MELİKŞAH!$W$5:$W$200,"&lt;85")</f>
        <v>16</v>
      </c>
      <c r="N33" s="214">
        <f>M33/SUM(M29:M34)*100</f>
        <v>19.753086419753085</v>
      </c>
      <c r="O33"/>
      <c r="P33"/>
      <c r="Q33"/>
      <c r="R33"/>
    </row>
    <row r="34" spans="1:18" ht="18" customHeight="1" thickBot="1" x14ac:dyDescent="0.3">
      <c r="A34" s="73"/>
      <c r="B34" s="362"/>
      <c r="C34" s="365"/>
      <c r="D34" s="184">
        <v>100</v>
      </c>
      <c r="E34" s="231">
        <f>COUNTIF(MELİKŞAH!$W$5:$W$25,"=100")</f>
        <v>0</v>
      </c>
      <c r="F34" s="225">
        <f>E34/SUM(E29:E34)*100</f>
        <v>0</v>
      </c>
      <c r="G34" s="234">
        <f>COUNTIF(MELİKŞAH!$W$26:$W$47,"=100")</f>
        <v>0</v>
      </c>
      <c r="H34" s="228">
        <f>G34/SUM(G29:G34)*100</f>
        <v>0</v>
      </c>
      <c r="I34" s="231">
        <f>COUNTIF(MELİKŞAH!$W$48:$W$65,"=100")</f>
        <v>0</v>
      </c>
      <c r="J34" s="225">
        <f>I34/SUM(I29:I34)*100</f>
        <v>0</v>
      </c>
      <c r="K34" s="234">
        <f>COUNTIF(MELİKŞAH!$W$66:$W$85,"=100")</f>
        <v>2</v>
      </c>
      <c r="L34" s="228">
        <f>K34/SUM(K29:K34)*100</f>
        <v>10</v>
      </c>
      <c r="M34" s="208">
        <f>COUNTIF(MELİKŞAH!$W$5:$W$200,"=100")</f>
        <v>2</v>
      </c>
      <c r="N34" s="215">
        <f>M34/SUM(M29:M34)*100</f>
        <v>2.4691358024691357</v>
      </c>
      <c r="O34"/>
      <c r="P34"/>
      <c r="Q34"/>
      <c r="R34"/>
    </row>
    <row r="35" spans="1:18" ht="18" customHeight="1" x14ac:dyDescent="0.25">
      <c r="A35" s="73"/>
      <c r="B35" s="360" t="str">
        <f>"MELİKŞAH ORTAOKULU
"&amp;"ÖĞRENCİ SAYISI = "&amp;SUM(M35:M40)</f>
        <v>MELİKŞAH ORTAOKULU
ÖĞRENCİ SAYISI = 81</v>
      </c>
      <c r="C35" s="363" t="s">
        <v>23</v>
      </c>
      <c r="D35" s="182" t="s">
        <v>332</v>
      </c>
      <c r="E35" s="229">
        <f>COUNTIF(MELİKŞAH!$Z$5:$Z$25,"&lt;45")</f>
        <v>5</v>
      </c>
      <c r="F35" s="223">
        <f>E35/SUM(E35:E40)*100</f>
        <v>23.809523809523807</v>
      </c>
      <c r="G35" s="232">
        <f>COUNTIF(MELİKŞAH!$Z$26:$Z$47,"&lt;45")</f>
        <v>0</v>
      </c>
      <c r="H35" s="226">
        <f>G35/SUM(G35:G40)*100</f>
        <v>0</v>
      </c>
      <c r="I35" s="229">
        <f>COUNTIF(MELİKŞAH!$Z$48:$Z$65,"&lt;45")</f>
        <v>4</v>
      </c>
      <c r="J35" s="223">
        <f>I35/SUM(I35:I40)*100</f>
        <v>22.222222222222221</v>
      </c>
      <c r="K35" s="232">
        <f>COUNTIF(MELİKŞAH!$Z$66:$Z$85,"&lt;45")</f>
        <v>0</v>
      </c>
      <c r="L35" s="226">
        <f>K35/SUM(K35:K40)*100</f>
        <v>0</v>
      </c>
      <c r="M35" s="204">
        <f>COUNTIF(MELİKŞAH!$Z$5:$Z$200,"&lt;45")</f>
        <v>9</v>
      </c>
      <c r="N35" s="213">
        <f>M35/SUM(M35:M40)*100</f>
        <v>11.111111111111111</v>
      </c>
      <c r="O35"/>
      <c r="P35"/>
      <c r="Q35"/>
      <c r="R35"/>
    </row>
    <row r="36" spans="1:18" ht="18" customHeight="1" x14ac:dyDescent="0.25">
      <c r="A36" s="73"/>
      <c r="B36" s="361"/>
      <c r="C36" s="364"/>
      <c r="D36" s="183" t="s">
        <v>333</v>
      </c>
      <c r="E36" s="230">
        <f>COUNTIF(MELİKŞAH!$Z$5:$Z$25,"&lt;55")-COUNTIF(MELİKŞAH!$Z$5:$Z$25,"&lt;45")</f>
        <v>0</v>
      </c>
      <c r="F36" s="224">
        <f>E36/SUM(E35:E40)*100</f>
        <v>0</v>
      </c>
      <c r="G36" s="233">
        <f>COUNTIF(MELİKŞAH!$Z$26:$Z$47,"&lt;55")-COUNTIF(MELİKŞAH!$Z$26:$Z$47,"&lt;45")</f>
        <v>0</v>
      </c>
      <c r="H36" s="227">
        <f>G36/SUM(G35:G40)*100</f>
        <v>0</v>
      </c>
      <c r="I36" s="230">
        <f>COUNTIF(MELİKŞAH!$Z$48:$Z$65,"&lt;55")-COUNTIF(MELİKŞAH!$Z$48:$Z$65,"&lt;45")</f>
        <v>1</v>
      </c>
      <c r="J36" s="224">
        <f>I36/SUM(I35:I40)*100</f>
        <v>5.5555555555555554</v>
      </c>
      <c r="K36" s="233">
        <f>COUNTIF(MELİKŞAH!$Z$66:$Z$85,"&lt;55")-COUNTIF(MELİKŞAH!$Z$66:$Z$85,"&lt;45")</f>
        <v>1</v>
      </c>
      <c r="L36" s="227">
        <f>K36/SUM(K35:K40)*100</f>
        <v>5</v>
      </c>
      <c r="M36" s="206">
        <f>COUNTIF(MELİKŞAH!$Z$5:$Z$200,"&lt;55")-COUNTIF(MELİKŞAH!$Z$5:$Z$200,"&lt;45")</f>
        <v>2</v>
      </c>
      <c r="N36" s="214">
        <f>M36/SUM(M35:M40)*100</f>
        <v>2.4691358024691357</v>
      </c>
      <c r="O36"/>
      <c r="P36"/>
      <c r="Q36"/>
      <c r="R36"/>
    </row>
    <row r="37" spans="1:18" ht="18" customHeight="1" x14ac:dyDescent="0.25">
      <c r="A37" s="73"/>
      <c r="B37" s="361"/>
      <c r="C37" s="364"/>
      <c r="D37" s="183" t="s">
        <v>334</v>
      </c>
      <c r="E37" s="230">
        <f>COUNTIF(MELİKŞAH!$Z$5:$Z$25,"&lt;70")-COUNTIF(MELİKŞAH!$Z$5:$Z$25,"&lt;55")</f>
        <v>1</v>
      </c>
      <c r="F37" s="224">
        <f>E37/SUM(E35:E40)*100</f>
        <v>4.7619047619047619</v>
      </c>
      <c r="G37" s="233">
        <f>COUNTIF(MELİKŞAH!$Z$26:$Z$47,"&lt;70")-COUNTIF(MELİKŞAH!$Z$26:$Z$47,"&lt;55")</f>
        <v>1</v>
      </c>
      <c r="H37" s="227">
        <f>G37/SUM(G35:G40)*100</f>
        <v>4.5454545454545459</v>
      </c>
      <c r="I37" s="230">
        <f>COUNTIF(MELİKŞAH!$Z$48:$Z$65,"&lt;70")-COUNTIF(MELİKŞAH!$Z$48:$Z$65,"&lt;55")</f>
        <v>4</v>
      </c>
      <c r="J37" s="224">
        <f>I37/SUM(I35:I40)*100</f>
        <v>22.222222222222221</v>
      </c>
      <c r="K37" s="233">
        <f>COUNTIF(MELİKŞAH!$Z$66:$Z$85,"&lt;70")-COUNTIF(MELİKŞAH!$Z$66:$Z$85,"&lt;55")</f>
        <v>0</v>
      </c>
      <c r="L37" s="227">
        <f>K37/SUM(K35:K40)*100</f>
        <v>0</v>
      </c>
      <c r="M37" s="206">
        <f>COUNTIF(MELİKŞAH!$Z$5:$Z$200,"&lt;70")-COUNTIF(MELİKŞAH!$Z$5:$Z$200,"&lt;55")</f>
        <v>6</v>
      </c>
      <c r="N37" s="214">
        <f>M37/SUM(M35:M40)*100</f>
        <v>7.4074074074074066</v>
      </c>
      <c r="O37"/>
      <c r="P37"/>
      <c r="Q37"/>
      <c r="R37"/>
    </row>
    <row r="38" spans="1:18" ht="18" customHeight="1" x14ac:dyDescent="0.25">
      <c r="A38" s="73"/>
      <c r="B38" s="361"/>
      <c r="C38" s="364"/>
      <c r="D38" s="183" t="s">
        <v>335</v>
      </c>
      <c r="E38" s="230">
        <f>COUNTIF(MELİKŞAH!$Z$5:$Z$25,"&lt;85")-COUNTIF(MELİKŞAH!$Z$5:$Z$25,"&lt;70")</f>
        <v>7</v>
      </c>
      <c r="F38" s="224">
        <f>E38/SUM(E35:E40)*100</f>
        <v>33.333333333333329</v>
      </c>
      <c r="G38" s="233">
        <f>COUNTIF(MELİKŞAH!$Z$26:$Z$47,"&lt;85")-COUNTIF(MELİKŞAH!$Z$26:$Z$47,"&lt;70")</f>
        <v>7</v>
      </c>
      <c r="H38" s="227">
        <f>G38/SUM(G35:G40)*100</f>
        <v>31.818181818181817</v>
      </c>
      <c r="I38" s="230">
        <f>COUNTIF(MELİKŞAH!$Z$48:$Z$65,"&lt;85")-COUNTIF(MELİKŞAH!$Z$48:$Z$65,"&lt;70")</f>
        <v>5</v>
      </c>
      <c r="J38" s="224">
        <f>I38/SUM(I35:I40)*100</f>
        <v>27.777777777777779</v>
      </c>
      <c r="K38" s="233">
        <f>COUNTIF(MELİKŞAH!$Z$66:$Z$85,"&lt;85")-COUNTIF(MELİKŞAH!$Z$66:$Z$85,"&lt;70")</f>
        <v>4</v>
      </c>
      <c r="L38" s="227">
        <f>K38/SUM(K35:K40)*100</f>
        <v>20</v>
      </c>
      <c r="M38" s="206">
        <f>COUNTIF(MELİKŞAH!$Z$5:$Z$200,"&lt;85")-COUNTIF(MELİKŞAH!$Z$5:$Z$200,"&lt;70")</f>
        <v>23</v>
      </c>
      <c r="N38" s="214">
        <f>M38/SUM(M35:M40)*100</f>
        <v>28.39506172839506</v>
      </c>
      <c r="O38"/>
      <c r="P38"/>
      <c r="Q38"/>
      <c r="R38"/>
    </row>
    <row r="39" spans="1:18" ht="18" customHeight="1" x14ac:dyDescent="0.25">
      <c r="A39" s="73"/>
      <c r="B39" s="361"/>
      <c r="C39" s="364"/>
      <c r="D39" s="183" t="s">
        <v>336</v>
      </c>
      <c r="E39" s="230">
        <f>COUNTIF(MELİKŞAH!$Z$5:$Z$25,"&lt;99")-COUNTIF(MELİKŞAH!$Z$5:$Z$25,"&lt;85")</f>
        <v>7</v>
      </c>
      <c r="F39" s="224">
        <f>E39/SUM(E35:E40)*100</f>
        <v>33.333333333333329</v>
      </c>
      <c r="G39" s="233">
        <f>COUNTIF(MELİKŞAH!Z$26:$Z$47,"&lt;99")-COUNTIF(MELİKŞAH!$Z$26:$Z$47,"&lt;85")</f>
        <v>6</v>
      </c>
      <c r="H39" s="227">
        <f>G39/SUM(G35:G40)*100</f>
        <v>27.27272727272727</v>
      </c>
      <c r="I39" s="230">
        <f>COUNTIF(MELİKŞAH!$Z$48:$Z$65,"&lt;99")-COUNTIF(MELİKŞAH!$Z$48:$Z$65,"&lt;85")</f>
        <v>4</v>
      </c>
      <c r="J39" s="224">
        <f>I39/SUM(I35:I40)*100</f>
        <v>22.222222222222221</v>
      </c>
      <c r="K39" s="233">
        <f>COUNTIF(MELİKŞAH!Z$66:$Z$85,"&lt;99")-COUNTIF(MELİKŞAH!$Z$66:$Z$85,"&lt;85")</f>
        <v>8</v>
      </c>
      <c r="L39" s="227">
        <f>K39/SUM(K35:K40)*100</f>
        <v>40</v>
      </c>
      <c r="M39" s="206">
        <f>COUNTIF(MELİKŞAH!$Z$5:$Z$200,"&lt;99")-COUNTIF(MELİKŞAH!$Z$5:$Z$200,"&lt;85")</f>
        <v>25</v>
      </c>
      <c r="N39" s="214">
        <f>M39/SUM(M35:M40)*100</f>
        <v>30.864197530864196</v>
      </c>
      <c r="O39"/>
      <c r="P39"/>
      <c r="Q39"/>
      <c r="R39"/>
    </row>
    <row r="40" spans="1:18" ht="18" customHeight="1" thickBot="1" x14ac:dyDescent="0.3">
      <c r="A40" s="73"/>
      <c r="B40" s="362"/>
      <c r="C40" s="365"/>
      <c r="D40" s="184">
        <v>100</v>
      </c>
      <c r="E40" s="231">
        <f>COUNTIF(MELİKŞAH!$Z$5:$Z$25,"=100")</f>
        <v>1</v>
      </c>
      <c r="F40" s="225">
        <f>E40/SUM(E35:E40)*100</f>
        <v>4.7619047619047619</v>
      </c>
      <c r="G40" s="234">
        <f>COUNTIF(MELİKŞAH!$Z$26:$Z$47,"=100")</f>
        <v>8</v>
      </c>
      <c r="H40" s="228">
        <f>G40/SUM(G35:G40)*100</f>
        <v>36.363636363636367</v>
      </c>
      <c r="I40" s="231">
        <f>COUNTIF(MELİKŞAH!$Z$48:$Z$65,"=100")</f>
        <v>0</v>
      </c>
      <c r="J40" s="225">
        <f>I40/SUM(I35:I40)*100</f>
        <v>0</v>
      </c>
      <c r="K40" s="234">
        <f>COUNTIF(MELİKŞAH!$Z$66:$Z$85,"=100")</f>
        <v>7</v>
      </c>
      <c r="L40" s="228">
        <f>K40/SUM(K35:K40)*100</f>
        <v>35</v>
      </c>
      <c r="M40" s="208">
        <f>COUNTIF(MELİKŞAH!$Z$5:$Z$200,"=100")</f>
        <v>16</v>
      </c>
      <c r="N40" s="215">
        <f>M40/SUM(M35:M40)*100</f>
        <v>19.753086419753085</v>
      </c>
      <c r="O40"/>
      <c r="P40"/>
      <c r="Q40"/>
      <c r="R40"/>
    </row>
  </sheetData>
  <mergeCells count="21">
    <mergeCell ref="B23:B28"/>
    <mergeCell ref="C23:C28"/>
    <mergeCell ref="B29:B34"/>
    <mergeCell ref="C29:C34"/>
    <mergeCell ref="B35:B40"/>
    <mergeCell ref="C35:C40"/>
    <mergeCell ref="B5:B10"/>
    <mergeCell ref="C5:C10"/>
    <mergeCell ref="B11:B16"/>
    <mergeCell ref="C11:C16"/>
    <mergeCell ref="B17:B22"/>
    <mergeCell ref="C17:C22"/>
    <mergeCell ref="B2:B4"/>
    <mergeCell ref="C2:C4"/>
    <mergeCell ref="D2:D4"/>
    <mergeCell ref="E2:N2"/>
    <mergeCell ref="E3:F3"/>
    <mergeCell ref="G3:H3"/>
    <mergeCell ref="I3:J3"/>
    <mergeCell ref="K3:L3"/>
    <mergeCell ref="M3:N3"/>
  </mergeCells>
  <pageMargins left="0.7" right="0.7" top="0.75" bottom="0.75" header="0.3" footer="0.3"/>
  <pageSetup paperSize="9" scale="71" fitToWidth="0" orientation="landscape" r:id="rId1"/>
  <rowBreaks count="1" manualBreakCount="1">
    <brk id="1" max="16" man="1"/>
  </rowBreaks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R40"/>
  <sheetViews>
    <sheetView zoomScaleNormal="100" workbookViewId="0"/>
  </sheetViews>
  <sheetFormatPr defaultRowHeight="15" x14ac:dyDescent="0.25"/>
  <cols>
    <col min="1" max="1" width="9.85546875" customWidth="1"/>
    <col min="2" max="2" width="30.28515625" customWidth="1"/>
    <col min="3" max="17" width="10" style="25" customWidth="1"/>
    <col min="18" max="18" width="10.42578125" style="25" customWidth="1"/>
    <col min="21" max="22" width="9.140625" customWidth="1"/>
    <col min="24" max="25" width="9.140625" customWidth="1"/>
    <col min="27" max="28" width="9.140625" customWidth="1"/>
    <col min="30" max="31" width="9.140625" customWidth="1"/>
    <col min="33" max="34" width="9.140625" customWidth="1"/>
  </cols>
  <sheetData>
    <row r="1" spans="1:18" ht="15.75" thickBot="1" x14ac:dyDescent="0.3"/>
    <row r="2" spans="1:18" ht="18" customHeight="1" x14ac:dyDescent="0.25">
      <c r="A2" s="73"/>
      <c r="B2" s="332" t="s">
        <v>385</v>
      </c>
      <c r="C2" s="332" t="s">
        <v>872</v>
      </c>
      <c r="D2" s="335" t="s">
        <v>873</v>
      </c>
      <c r="E2" s="349" t="s">
        <v>361</v>
      </c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1"/>
    </row>
    <row r="3" spans="1:18" ht="18" customHeight="1" x14ac:dyDescent="0.25">
      <c r="A3" s="73"/>
      <c r="B3" s="333"/>
      <c r="C3" s="333"/>
      <c r="D3" s="336"/>
      <c r="E3" s="352" t="s">
        <v>877</v>
      </c>
      <c r="F3" s="353"/>
      <c r="G3" s="352" t="s">
        <v>878</v>
      </c>
      <c r="H3" s="353"/>
      <c r="I3" s="352" t="s">
        <v>879</v>
      </c>
      <c r="J3" s="353"/>
      <c r="K3" s="352" t="s">
        <v>880</v>
      </c>
      <c r="L3" s="353"/>
      <c r="M3" s="352" t="s">
        <v>884</v>
      </c>
      <c r="N3" s="353"/>
      <c r="O3" s="352" t="s">
        <v>885</v>
      </c>
      <c r="P3" s="353"/>
      <c r="Q3" s="352" t="s">
        <v>881</v>
      </c>
      <c r="R3" s="353"/>
    </row>
    <row r="4" spans="1:18" ht="29.25" thickBot="1" x14ac:dyDescent="0.3">
      <c r="A4" s="73"/>
      <c r="B4" s="334"/>
      <c r="C4" s="334"/>
      <c r="D4" s="337"/>
      <c r="E4" s="210" t="s">
        <v>871</v>
      </c>
      <c r="F4" s="211" t="s">
        <v>883</v>
      </c>
      <c r="G4" s="212" t="s">
        <v>871</v>
      </c>
      <c r="H4" s="211" t="s">
        <v>883</v>
      </c>
      <c r="I4" s="210" t="s">
        <v>871</v>
      </c>
      <c r="J4" s="211" t="s">
        <v>883</v>
      </c>
      <c r="K4" s="212" t="s">
        <v>871</v>
      </c>
      <c r="L4" s="211" t="s">
        <v>883</v>
      </c>
      <c r="M4" s="212" t="s">
        <v>871</v>
      </c>
      <c r="N4" s="211" t="s">
        <v>883</v>
      </c>
      <c r="O4" s="212" t="s">
        <v>871</v>
      </c>
      <c r="P4" s="211" t="s">
        <v>883</v>
      </c>
      <c r="Q4" s="212" t="s">
        <v>871</v>
      </c>
      <c r="R4" s="211" t="s">
        <v>883</v>
      </c>
    </row>
    <row r="5" spans="1:18" ht="18" customHeight="1" x14ac:dyDescent="0.25">
      <c r="A5" s="73"/>
      <c r="B5" s="326" t="str">
        <f>"KAMAN ORTAOKULU
"&amp;"ÖĞRENCİ SAYISI = "&amp;SUM(Q5:Q10)</f>
        <v>KAMAN ORTAOKULU
ÖĞRENCİ SAYISI = 135</v>
      </c>
      <c r="C5" s="366" t="s">
        <v>2</v>
      </c>
      <c r="D5" s="182" t="s">
        <v>332</v>
      </c>
      <c r="E5" s="229">
        <f>COUNTIF(KAMAN!$K$5:$K$28,"&lt;45")</f>
        <v>7</v>
      </c>
      <c r="F5" s="223">
        <f>E5/SUM(E5:E10)*100</f>
        <v>29.166666666666668</v>
      </c>
      <c r="G5" s="232">
        <f>COUNTIF(KAMAN!$K$29:$K$49,"&lt;45")</f>
        <v>6</v>
      </c>
      <c r="H5" s="226">
        <f>G5/SUM(G5:G10)*100</f>
        <v>28.571428571428569</v>
      </c>
      <c r="I5" s="229">
        <f>COUNTIF(KAMAN!$K$50:$K$72,"&lt;45")</f>
        <v>3</v>
      </c>
      <c r="J5" s="223">
        <f>I5/SUM(I5:I10)*100</f>
        <v>13.043478260869565</v>
      </c>
      <c r="K5" s="232">
        <f>COUNTIF(KAMAN!$K$73:$K$93,"&lt;45")</f>
        <v>1</v>
      </c>
      <c r="L5" s="226">
        <f>K5/SUM(K5:K10)*100</f>
        <v>4.7619047619047619</v>
      </c>
      <c r="M5" s="229">
        <f>COUNTIF(KAMAN!$K$94:$K$115,"&lt;45")</f>
        <v>5</v>
      </c>
      <c r="N5" s="223">
        <f>M5/SUM(M5:M10)*100</f>
        <v>22.727272727272727</v>
      </c>
      <c r="O5" s="232">
        <f>COUNTIF(KAMAN!$K$116:$K$139,"&lt;45")</f>
        <v>3</v>
      </c>
      <c r="P5" s="226">
        <f>O5/SUM(O5:O10)*100</f>
        <v>12.5</v>
      </c>
      <c r="Q5" s="204">
        <f>COUNTIF(KAMAN!$K$5:$K$200,"&lt;45")</f>
        <v>25</v>
      </c>
      <c r="R5" s="213">
        <f>Q5/SUM(Q5:Q10)*100</f>
        <v>18.518518518518519</v>
      </c>
    </row>
    <row r="6" spans="1:18" ht="18" customHeight="1" x14ac:dyDescent="0.25">
      <c r="A6" s="73"/>
      <c r="B6" s="327"/>
      <c r="C6" s="367"/>
      <c r="D6" s="183" t="s">
        <v>333</v>
      </c>
      <c r="E6" s="230">
        <f>COUNTIF(KAMAN!$K$5:$K$28,"&lt;55")-COUNTIF(KAMAN!$K$5:$K$28,"&lt;45")</f>
        <v>2</v>
      </c>
      <c r="F6" s="224">
        <f>E6/SUM(E5:E10)*100</f>
        <v>8.3333333333333321</v>
      </c>
      <c r="G6" s="233">
        <f>COUNTIF(KAMAN!$K$29:$K$49,"&lt;55")-COUNTIF(KAMAN!$K$29:$K$49,"&lt;45")</f>
        <v>1</v>
      </c>
      <c r="H6" s="227">
        <f>G6/SUM(G5:G10)*100</f>
        <v>4.7619047619047619</v>
      </c>
      <c r="I6" s="230">
        <f>COUNTIF(KAMAN!$K$50:$K$72,"&lt;55")-COUNTIF(KAMAN!$K$50:$K$72,"&lt;45")</f>
        <v>1</v>
      </c>
      <c r="J6" s="224">
        <f>I6/SUM(I5:I10)*100</f>
        <v>4.3478260869565215</v>
      </c>
      <c r="K6" s="233">
        <f>COUNTIF(KAMAN!$K$73:$K$93,"&lt;55")-COUNTIF(KAMAN!$K$73:$K$93,"&lt;45")</f>
        <v>0</v>
      </c>
      <c r="L6" s="227">
        <f>K6/SUM(K5:K10)*100</f>
        <v>0</v>
      </c>
      <c r="M6" s="230">
        <f>COUNTIF(KAMAN!$K$94:$K$115,"&lt;55")-COUNTIF(KAMAN!$K$94:$K$115,"&lt;45")</f>
        <v>1</v>
      </c>
      <c r="N6" s="224">
        <f>M6/SUM(M5:M10)*100</f>
        <v>4.5454545454545459</v>
      </c>
      <c r="O6" s="233">
        <f>COUNTIF(KAMAN!$K$116:$K$139,"&lt;55")-COUNTIF(KAMAN!$K$116:$K$139,"&lt;45")</f>
        <v>2</v>
      </c>
      <c r="P6" s="227">
        <f>O6/SUM(O5:O10)*100</f>
        <v>8.3333333333333321</v>
      </c>
      <c r="Q6" s="206">
        <f>COUNTIF(KAMAN!$K$5:$K$200,"&lt;55")-COUNTIF(KAMAN!$K$5:$K$200,"&lt;45")</f>
        <v>7</v>
      </c>
      <c r="R6" s="214">
        <f>Q6/SUM(Q5:Q10)*100</f>
        <v>5.1851851851851851</v>
      </c>
    </row>
    <row r="7" spans="1:18" ht="18" customHeight="1" x14ac:dyDescent="0.25">
      <c r="A7" s="73"/>
      <c r="B7" s="327"/>
      <c r="C7" s="367"/>
      <c r="D7" s="183" t="s">
        <v>334</v>
      </c>
      <c r="E7" s="230">
        <f>COUNTIF(KAMAN!$K$5:$K$28,"&lt;70")-COUNTIF(KAMAN!$K$5:$K$28,"&lt;55")</f>
        <v>7</v>
      </c>
      <c r="F7" s="224">
        <f>E7/SUM(E5:E10)*100</f>
        <v>29.166666666666668</v>
      </c>
      <c r="G7" s="233">
        <f>COUNTIF(KAMAN!$K$29:$K$49,"&lt;70")-COUNTIF(KAMAN!$K$29:$K$49,"&lt;55")</f>
        <v>2</v>
      </c>
      <c r="H7" s="227">
        <f>G7/SUM(G5:G10)*100</f>
        <v>9.5238095238095237</v>
      </c>
      <c r="I7" s="230">
        <f>COUNTIF(KAMAN!$K$50:$K$72,"&lt;70")-COUNTIF(KAMAN!$K$50:$K$72,"&lt;55")</f>
        <v>4</v>
      </c>
      <c r="J7" s="224">
        <f>I7/SUM(I5:I10)*100</f>
        <v>17.391304347826086</v>
      </c>
      <c r="K7" s="233">
        <f>COUNTIF(KAMAN!$K$73:$K$93,"&lt;70")-COUNTIF(KAMAN!$K$73:$K$93,"&lt;55")</f>
        <v>4</v>
      </c>
      <c r="L7" s="227">
        <f>K7/SUM(K5:K10)*100</f>
        <v>19.047619047619047</v>
      </c>
      <c r="M7" s="230">
        <f>COUNTIF(KAMAN!$K$94:$K$115,"&lt;70")-COUNTIF(KAMAN!$K$94:$K$115,"&lt;55")</f>
        <v>6</v>
      </c>
      <c r="N7" s="224">
        <f>M7/SUM(M5:M10)*100</f>
        <v>27.27272727272727</v>
      </c>
      <c r="O7" s="233">
        <f>COUNTIF(KAMAN!$K$116:$K$139,"&lt;70")-COUNTIF(KAMAN!$K$116:$K$139,"&lt;55")</f>
        <v>3</v>
      </c>
      <c r="P7" s="227">
        <f>O7/SUM(O5:O10)*100</f>
        <v>12.5</v>
      </c>
      <c r="Q7" s="206">
        <f>COUNTIF(KAMAN!$K$5:$K$200,"&lt;70")-COUNTIF(KAMAN!$K$5:$K$200,"&lt;55")</f>
        <v>26</v>
      </c>
      <c r="R7" s="214">
        <f>Q7/SUM(Q5:Q10)*100</f>
        <v>19.25925925925926</v>
      </c>
    </row>
    <row r="8" spans="1:18" ht="18" customHeight="1" x14ac:dyDescent="0.25">
      <c r="A8" s="73"/>
      <c r="B8" s="327"/>
      <c r="C8" s="367"/>
      <c r="D8" s="183" t="s">
        <v>335</v>
      </c>
      <c r="E8" s="230">
        <f>COUNTIF(KAMAN!$K$5:$K$28,"&lt;85")-COUNTIF(KAMAN!$K$5:$K$28,"&lt;70")</f>
        <v>3</v>
      </c>
      <c r="F8" s="224">
        <f>E8/SUM(E5:E10)*100</f>
        <v>12.5</v>
      </c>
      <c r="G8" s="233">
        <f>COUNTIF(KAMAN!$K$29:$K$49,"&lt;85")-COUNTIF(KAMAN!$K$29:$K$49,"&lt;70")</f>
        <v>4</v>
      </c>
      <c r="H8" s="227">
        <f>G8/SUM(G5:G10)*100</f>
        <v>19.047619047619047</v>
      </c>
      <c r="I8" s="230">
        <f>COUNTIF(KAMAN!$K$50:$K$72,"&lt;85")-COUNTIF(KAMAN!$K$50:$K$72,"&lt;70")</f>
        <v>5</v>
      </c>
      <c r="J8" s="224">
        <f>I8/SUM(I5:I10)*100</f>
        <v>21.739130434782609</v>
      </c>
      <c r="K8" s="233">
        <f>COUNTIF(KAMAN!$K$73:$K$93,"&lt;85")-COUNTIF(KAMAN!$K$73:$K$93,"&lt;70")</f>
        <v>7</v>
      </c>
      <c r="L8" s="227">
        <f>K8/SUM(K5:K10)*100</f>
        <v>33.333333333333329</v>
      </c>
      <c r="M8" s="230">
        <f>COUNTIF(KAMAN!$K$94:$K$115,"&lt;85")-COUNTIF(KAMAN!$K$94:$K$115,"&lt;70")</f>
        <v>5</v>
      </c>
      <c r="N8" s="224">
        <f>M8/SUM(M5:M10)*100</f>
        <v>22.727272727272727</v>
      </c>
      <c r="O8" s="233">
        <f>COUNTIF(KAMAN!$K$116:$K$139,"&lt;85")-COUNTIF(KAMAN!$K$116:$K$139,"&lt;70")</f>
        <v>7</v>
      </c>
      <c r="P8" s="227">
        <f>O8/SUM(O5:O10)*100</f>
        <v>29.166666666666668</v>
      </c>
      <c r="Q8" s="206">
        <f>COUNTIF(KAMAN!$K$5:$K$200,"&lt;85")-COUNTIF(KAMAN!$K$5:$K$200,"&lt;70")</f>
        <v>31</v>
      </c>
      <c r="R8" s="214">
        <f>Q8/SUM(Q5:Q10)*100</f>
        <v>22.962962962962962</v>
      </c>
    </row>
    <row r="9" spans="1:18" ht="18" customHeight="1" x14ac:dyDescent="0.25">
      <c r="A9" s="73"/>
      <c r="B9" s="327"/>
      <c r="C9" s="367"/>
      <c r="D9" s="183" t="s">
        <v>336</v>
      </c>
      <c r="E9" s="230">
        <f>COUNTIF(KAMAN!$K$5:$K$28,"&lt;99")-COUNTIF(KAMAN!$K$5:$K$28,"&lt;85")</f>
        <v>5</v>
      </c>
      <c r="F9" s="224">
        <f>E9/SUM(E5:E10)*100</f>
        <v>20.833333333333336</v>
      </c>
      <c r="G9" s="233">
        <f>COUNTIF(KAMAN!$K$29:$K$49,"&lt;99")-COUNTIF(KAMAN!$K$29:$K$49,"&lt;85")</f>
        <v>7</v>
      </c>
      <c r="H9" s="227">
        <f>G9/SUM(G5:G10)*100</f>
        <v>33.333333333333329</v>
      </c>
      <c r="I9" s="230">
        <f>COUNTIF(KAMAN!$K$50:$K$72,"&lt;99")-COUNTIF(KAMAN!$K$50:$K$72,"&lt;85")</f>
        <v>9</v>
      </c>
      <c r="J9" s="224">
        <f>I9/SUM(I5:I10)*100</f>
        <v>39.130434782608695</v>
      </c>
      <c r="K9" s="233">
        <f>COUNTIF(KAMAN!$K$73:$K$93,"&lt;99")-COUNTIF(KAMAN!$K$73:$K$93,"&lt;85")</f>
        <v>8</v>
      </c>
      <c r="L9" s="227">
        <f>K9/SUM(K5:K10)*100</f>
        <v>38.095238095238095</v>
      </c>
      <c r="M9" s="230">
        <f>COUNTIF(KAMAN!$K$94:$K$115,"&lt;99")-COUNTIF(KAMAN!$K$94:$K$115,"&lt;85")</f>
        <v>5</v>
      </c>
      <c r="N9" s="224">
        <f>M9/SUM(M5:M10)*100</f>
        <v>22.727272727272727</v>
      </c>
      <c r="O9" s="233">
        <f>COUNTIF(KAMAN!$K$116:$K$139,"&lt;99")-COUNTIF(KAMAN!$K$116:$K$139,"&lt;85")</f>
        <v>7</v>
      </c>
      <c r="P9" s="227">
        <f>O9/SUM(O5:O10)*100</f>
        <v>29.166666666666668</v>
      </c>
      <c r="Q9" s="206">
        <f>COUNTIF(KAMAN!$K$5:$K$200,"&lt;99")-COUNTIF(KAMAN!$K$5:$K$200,"&lt;85")</f>
        <v>41</v>
      </c>
      <c r="R9" s="214">
        <f>Q9/SUM(Q5:Q10)*100</f>
        <v>30.37037037037037</v>
      </c>
    </row>
    <row r="10" spans="1:18" ht="18" customHeight="1" thickBot="1" x14ac:dyDescent="0.3">
      <c r="A10" s="73"/>
      <c r="B10" s="328"/>
      <c r="C10" s="368"/>
      <c r="D10" s="184">
        <v>100</v>
      </c>
      <c r="E10" s="231">
        <f>COUNTIF(KAMAN!$K$5:$K$28,"=100")</f>
        <v>0</v>
      </c>
      <c r="F10" s="225">
        <f>E10/SUM(E5:E10)*100</f>
        <v>0</v>
      </c>
      <c r="G10" s="234">
        <f>COUNTIF(KAMAN!$K$29:$K$49,"=100")</f>
        <v>1</v>
      </c>
      <c r="H10" s="228">
        <f>G10/SUM(G5:G10)*100</f>
        <v>4.7619047619047619</v>
      </c>
      <c r="I10" s="231">
        <f>COUNTIF(KAMAN!$K$50:$K$72,"=100")</f>
        <v>1</v>
      </c>
      <c r="J10" s="225">
        <f>I10/SUM(I5:I10)*100</f>
        <v>4.3478260869565215</v>
      </c>
      <c r="K10" s="234">
        <f>COUNTIF(KAMAN!$K$73:$K$93,"=100")</f>
        <v>1</v>
      </c>
      <c r="L10" s="228">
        <f>K10/SUM(K5:K10)*100</f>
        <v>4.7619047619047619</v>
      </c>
      <c r="M10" s="231">
        <f>COUNTIF(KAMAN!$K$94:$K$115,"=100")</f>
        <v>0</v>
      </c>
      <c r="N10" s="225">
        <f>M10/SUM(M5:M10)*100</f>
        <v>0</v>
      </c>
      <c r="O10" s="234">
        <f>COUNTIF(KAMAN!$K$116:$K$139,"=100")</f>
        <v>2</v>
      </c>
      <c r="P10" s="228">
        <f>O10/SUM(O5:O10)*100</f>
        <v>8.3333333333333321</v>
      </c>
      <c r="Q10" s="208">
        <f>COUNTIF(KAMAN!$K$5:$K$200,"=100")</f>
        <v>5</v>
      </c>
      <c r="R10" s="215">
        <f>Q10/SUM(Q5:Q10)*100</f>
        <v>3.7037037037037033</v>
      </c>
    </row>
    <row r="11" spans="1:18" ht="18" customHeight="1" x14ac:dyDescent="0.25">
      <c r="A11" s="73"/>
      <c r="B11" s="326" t="str">
        <f>"KAMAN ORTAOKULU
"&amp;"ÖĞRENCİ SAYISI = "&amp;SUM(Q11:Q16)</f>
        <v>KAMAN ORTAOKULU
ÖĞRENCİ SAYISI = 135</v>
      </c>
      <c r="C11" s="366" t="s">
        <v>3</v>
      </c>
      <c r="D11" s="182" t="s">
        <v>332</v>
      </c>
      <c r="E11" s="229">
        <f>COUNTIF(KAMAN!$N$5:$N$28,"&lt;45")</f>
        <v>10</v>
      </c>
      <c r="F11" s="223">
        <f>E11/SUM(E11:E16)*100</f>
        <v>41.666666666666671</v>
      </c>
      <c r="G11" s="232">
        <f>COUNTIF(KAMAN!$N$29:$N$49,"&lt;45")</f>
        <v>10</v>
      </c>
      <c r="H11" s="226">
        <f>G11/SUM(G11:G16)*100</f>
        <v>47.619047619047613</v>
      </c>
      <c r="I11" s="229">
        <f>COUNTIF(KAMAN!$N$50:$N$72,"&lt;45")</f>
        <v>10</v>
      </c>
      <c r="J11" s="223">
        <f>I11/SUM(I11:I16)*100</f>
        <v>43.478260869565219</v>
      </c>
      <c r="K11" s="232">
        <f>COUNTIF(KAMAN!$N$73:$N$93,"&lt;45")</f>
        <v>5</v>
      </c>
      <c r="L11" s="226">
        <f>K11/SUM(K11:K16)*100</f>
        <v>23.809523809523807</v>
      </c>
      <c r="M11" s="229">
        <f>COUNTIF(KAMAN!$N$94:$N$115,"&lt;45")</f>
        <v>10</v>
      </c>
      <c r="N11" s="223">
        <f>M11/SUM(M11:M16)*100</f>
        <v>45.454545454545453</v>
      </c>
      <c r="O11" s="232">
        <f>COUNTIF(KAMAN!$N$116:$N$139,"&lt;45")</f>
        <v>8</v>
      </c>
      <c r="P11" s="226">
        <f>O11/SUM(O11:O16)*100</f>
        <v>33.333333333333329</v>
      </c>
      <c r="Q11" s="204">
        <f>COUNTIF(KAMAN!$N$5:$N$200,"&lt;45")</f>
        <v>53</v>
      </c>
      <c r="R11" s="213">
        <f>Q11/SUM(Q11:Q16)*100</f>
        <v>39.25925925925926</v>
      </c>
    </row>
    <row r="12" spans="1:18" ht="18" customHeight="1" x14ac:dyDescent="0.25">
      <c r="A12" s="73"/>
      <c r="B12" s="327"/>
      <c r="C12" s="367"/>
      <c r="D12" s="183" t="s">
        <v>333</v>
      </c>
      <c r="E12" s="230">
        <f>COUNTIF(KAMAN!$N$5:$N$28,"&lt;55")-COUNTIF(KAMAN!$N$5:$N$28,"&lt;45")</f>
        <v>3</v>
      </c>
      <c r="F12" s="224">
        <f>E12/SUM(E11:E16)*100</f>
        <v>12.5</v>
      </c>
      <c r="G12" s="233">
        <f>COUNTIF(KAMAN!$N$29:$N$49,"&lt;55")-COUNTIF(KAMAN!$N$29:$N$49,"&lt;45")</f>
        <v>0</v>
      </c>
      <c r="H12" s="227">
        <f>G12/SUM(G11:G16)*100</f>
        <v>0</v>
      </c>
      <c r="I12" s="230">
        <f>COUNTIF(KAMAN!$N$50:$N$72,"&lt;55")-COUNTIF(KAMAN!$N$50:$N$72,"&lt;45")</f>
        <v>1</v>
      </c>
      <c r="J12" s="224">
        <f>I12/SUM(I11:I16)*100</f>
        <v>4.3478260869565215</v>
      </c>
      <c r="K12" s="233">
        <f>COUNTIF(KAMAN!$N$73:$N$93,"&lt;55")-COUNTIF(KAMAN!$N$73:$N$93,"&lt;45")</f>
        <v>5</v>
      </c>
      <c r="L12" s="227">
        <f>K12/SUM(K11:K16)*100</f>
        <v>23.809523809523807</v>
      </c>
      <c r="M12" s="230">
        <f>COUNTIF(KAMAN!$N$94:$N$115,"&lt;55")-COUNTIF(KAMAN!$N$94:$N$115,"&lt;45")</f>
        <v>3</v>
      </c>
      <c r="N12" s="224">
        <f>M12/SUM(M11:M16)*100</f>
        <v>13.636363636363635</v>
      </c>
      <c r="O12" s="233">
        <f>COUNTIF(KAMAN!$N$116:$N$139,"&lt;55")-COUNTIF(KAMAN!$N$116:$N$139,"&lt;45")</f>
        <v>1</v>
      </c>
      <c r="P12" s="227">
        <f>O12/SUM(O11:O16)*100</f>
        <v>4.1666666666666661</v>
      </c>
      <c r="Q12" s="206">
        <f>COUNTIF(KAMAN!$N$5:$N$200,"&lt;55")-COUNTIF(KAMAN!$N$5:$N$200,"&lt;45")</f>
        <v>13</v>
      </c>
      <c r="R12" s="214">
        <f>Q12/SUM(Q11:Q16)*100</f>
        <v>9.6296296296296298</v>
      </c>
    </row>
    <row r="13" spans="1:18" ht="18" customHeight="1" x14ac:dyDescent="0.25">
      <c r="A13" s="73"/>
      <c r="B13" s="327"/>
      <c r="C13" s="367"/>
      <c r="D13" s="183" t="s">
        <v>334</v>
      </c>
      <c r="E13" s="230">
        <f>COUNTIF(KAMAN!$N$5:$N$28,"&lt;70")-COUNTIF(KAMAN!$N$5:$N$28,"&lt;55")</f>
        <v>4</v>
      </c>
      <c r="F13" s="224">
        <f>E13/SUM(E11:E16)*100</f>
        <v>16.666666666666664</v>
      </c>
      <c r="G13" s="233">
        <f>COUNTIF(KAMAN!$N$29:$N$49,"&lt;70")-COUNTIF(KAMAN!$N$29:$N$49,"&lt;55")</f>
        <v>1</v>
      </c>
      <c r="H13" s="227">
        <f>G13/SUM(G11:G16)*100</f>
        <v>4.7619047619047619</v>
      </c>
      <c r="I13" s="230">
        <f>COUNTIF(KAMAN!$N$50:$N$72,"&lt;70")-COUNTIF(KAMAN!$N$50:$N$72,"&lt;55")</f>
        <v>3</v>
      </c>
      <c r="J13" s="224">
        <f>I13/SUM(I11:I16)*100</f>
        <v>13.043478260869565</v>
      </c>
      <c r="K13" s="233">
        <f>COUNTIF(KAMAN!$N$73:$N$93,"&lt;70")-COUNTIF(KAMAN!$N$73:$N$93,"&lt;55")</f>
        <v>3</v>
      </c>
      <c r="L13" s="227">
        <f>K13/SUM(K11:K16)*100</f>
        <v>14.285714285714285</v>
      </c>
      <c r="M13" s="230">
        <f>COUNTIF(KAMAN!$N$94:$N$115,"&lt;70")-COUNTIF(KAMAN!$N$94:$N$115,"&lt;55")</f>
        <v>2</v>
      </c>
      <c r="N13" s="224">
        <f>M13/SUM(M11:M16)*100</f>
        <v>9.0909090909090917</v>
      </c>
      <c r="O13" s="233">
        <f>COUNTIF(KAMAN!$N$116:$N$139,"&lt;70")-COUNTIF(KAMAN!$N$116:$N$139,"&lt;55")</f>
        <v>4</v>
      </c>
      <c r="P13" s="227">
        <f>O13/SUM(O11:O16)*100</f>
        <v>16.666666666666664</v>
      </c>
      <c r="Q13" s="206">
        <f>COUNTIF(KAMAN!$N$5:$N$200,"&lt;70")-COUNTIF(KAMAN!$N$5:$N$200,"&lt;55")</f>
        <v>17</v>
      </c>
      <c r="R13" s="214">
        <f>Q13/SUM(Q11:Q16)*100</f>
        <v>12.592592592592592</v>
      </c>
    </row>
    <row r="14" spans="1:18" ht="18" customHeight="1" x14ac:dyDescent="0.25">
      <c r="A14" s="73"/>
      <c r="B14" s="327"/>
      <c r="C14" s="367"/>
      <c r="D14" s="183" t="s">
        <v>335</v>
      </c>
      <c r="E14" s="230">
        <f>COUNTIF(KAMAN!$N$5:$N$28,"&lt;85")-COUNTIF(KAMAN!$N$5:$N$28,"&lt;70")</f>
        <v>3</v>
      </c>
      <c r="F14" s="224">
        <f>E14/SUM(E11:E16)*100</f>
        <v>12.5</v>
      </c>
      <c r="G14" s="233">
        <f>COUNTIF(KAMAN!$N$29:$N$49,"&lt;85")-COUNTIF(KAMAN!$N$29:$N$49,"&lt;70")</f>
        <v>5</v>
      </c>
      <c r="H14" s="227">
        <f>G14/SUM(G11:G16)*100</f>
        <v>23.809523809523807</v>
      </c>
      <c r="I14" s="230">
        <f>COUNTIF(KAMAN!$N$50:$N$72,"&lt;85")-COUNTIF(KAMAN!$N$50:$N$72,"&lt;70")</f>
        <v>3</v>
      </c>
      <c r="J14" s="224">
        <f>I14/SUM(I11:I16)*100</f>
        <v>13.043478260869565</v>
      </c>
      <c r="K14" s="233">
        <f>COUNTIF(KAMAN!$N$73:$N$93,"&lt;85")-COUNTIF(KAMAN!$N$73:$N$93,"&lt;70")</f>
        <v>2</v>
      </c>
      <c r="L14" s="227">
        <f>K14/SUM(K11:K16)*100</f>
        <v>9.5238095238095237</v>
      </c>
      <c r="M14" s="230">
        <f>COUNTIF(KAMAN!$N$94:$N$115,"&lt;85")-COUNTIF(KAMAN!$N$94:$N$115,"&lt;70")</f>
        <v>3</v>
      </c>
      <c r="N14" s="224">
        <f>M14/SUM(M11:M16)*100</f>
        <v>13.636363636363635</v>
      </c>
      <c r="O14" s="233">
        <f>COUNTIF(KAMAN!$N$116:$N$139,"&lt;85")-COUNTIF(KAMAN!$N$116:$N$139,"&lt;70")</f>
        <v>3</v>
      </c>
      <c r="P14" s="227">
        <f>O14/SUM(O11:O16)*100</f>
        <v>12.5</v>
      </c>
      <c r="Q14" s="206">
        <f>COUNTIF(KAMAN!$N$5:$N$200,"&lt;85")-COUNTIF(KAMAN!$N$5:$N$200,"&lt;70")</f>
        <v>19</v>
      </c>
      <c r="R14" s="214">
        <f>Q14/SUM(Q11:Q16)*100</f>
        <v>14.074074074074074</v>
      </c>
    </row>
    <row r="15" spans="1:18" ht="18" customHeight="1" x14ac:dyDescent="0.25">
      <c r="A15" s="73"/>
      <c r="B15" s="327"/>
      <c r="C15" s="367"/>
      <c r="D15" s="183" t="s">
        <v>336</v>
      </c>
      <c r="E15" s="230">
        <f>COUNTIF(KAMAN!$N$5:$N$28,"&lt;99")-COUNTIF(KAMAN!$N$5:$N$28,"&lt;85")</f>
        <v>4</v>
      </c>
      <c r="F15" s="224">
        <f>E15/SUM(E11:E16)*100</f>
        <v>16.666666666666664</v>
      </c>
      <c r="G15" s="233">
        <f>COUNTIF(KAMAN!$N$29:$N$49,"&lt;99")-COUNTIF(KAMAN!$N$29:$N$49,"&lt;85")</f>
        <v>3</v>
      </c>
      <c r="H15" s="227">
        <f>G15/SUM(G11:G16)*100</f>
        <v>14.285714285714285</v>
      </c>
      <c r="I15" s="230">
        <f>COUNTIF(KAMAN!$N$50:$N$72,"&lt;99")-COUNTIF(KAMAN!$N$50:$N$72,"&lt;85")</f>
        <v>3</v>
      </c>
      <c r="J15" s="224">
        <f>I15/SUM(I11:I16)*100</f>
        <v>13.043478260869565</v>
      </c>
      <c r="K15" s="233">
        <f>COUNTIF(KAMAN!$N$73:$N$93,"&lt;99")-COUNTIF(KAMAN!$N$73:$N$93,"&lt;85")</f>
        <v>2</v>
      </c>
      <c r="L15" s="227">
        <f>K15/SUM(K11:K16)*100</f>
        <v>9.5238095238095237</v>
      </c>
      <c r="M15" s="230">
        <f>COUNTIF(KAMAN!$N$94:$N$115,"&lt;99")-COUNTIF(KAMAN!$N$94:$N$115,"&lt;85")</f>
        <v>4</v>
      </c>
      <c r="N15" s="224">
        <f>M15/SUM(M11:M16)*100</f>
        <v>18.181818181818183</v>
      </c>
      <c r="O15" s="233">
        <f>COUNTIF(KAMAN!$N$116:$N$139,"&lt;99")-COUNTIF(KAMAN!$N$116:$N$139,"&lt;85")</f>
        <v>5</v>
      </c>
      <c r="P15" s="227">
        <f>O15/SUM(O11:O16)*100</f>
        <v>20.833333333333336</v>
      </c>
      <c r="Q15" s="206">
        <f>COUNTIF(KAMAN!$N$5:$N$200,"&lt;99")-COUNTIF(KAMAN!$N$5:$N$200,"&lt;85")</f>
        <v>21</v>
      </c>
      <c r="R15" s="214">
        <f>Q15/SUM(Q11:Q16)*100</f>
        <v>15.555555555555555</v>
      </c>
    </row>
    <row r="16" spans="1:18" ht="18" customHeight="1" thickBot="1" x14ac:dyDescent="0.3">
      <c r="A16" s="73"/>
      <c r="B16" s="328"/>
      <c r="C16" s="368"/>
      <c r="D16" s="184">
        <v>100</v>
      </c>
      <c r="E16" s="231">
        <f>COUNTIF(KAMAN!$N$5:$N$28,"=100")</f>
        <v>0</v>
      </c>
      <c r="F16" s="225">
        <f>E16/SUM(E11:E16)*100</f>
        <v>0</v>
      </c>
      <c r="G16" s="234">
        <f>COUNTIF(KAMAN!$N$29:$N$49,"=100")</f>
        <v>2</v>
      </c>
      <c r="H16" s="228">
        <f>G16/SUM(G11:G16)*100</f>
        <v>9.5238095238095237</v>
      </c>
      <c r="I16" s="231">
        <f>COUNTIF(KAMAN!$N$50:$N$72,"=100")</f>
        <v>3</v>
      </c>
      <c r="J16" s="225">
        <f>I16/SUM(I11:I16)*100</f>
        <v>13.043478260869565</v>
      </c>
      <c r="K16" s="234">
        <f>COUNTIF(KAMAN!$N$73:$N$93,"=100")</f>
        <v>4</v>
      </c>
      <c r="L16" s="228">
        <f>K16/SUM(K11:K16)*100</f>
        <v>19.047619047619047</v>
      </c>
      <c r="M16" s="231">
        <f>COUNTIF(KAMAN!$N$94:$N$115,"=100")</f>
        <v>0</v>
      </c>
      <c r="N16" s="225">
        <f>M16/SUM(M11:M16)*100</f>
        <v>0</v>
      </c>
      <c r="O16" s="234">
        <f>COUNTIF(KAMAN!$N$116:$N$139,"=100")</f>
        <v>3</v>
      </c>
      <c r="P16" s="228">
        <f>O16/SUM(O11:O16)*100</f>
        <v>12.5</v>
      </c>
      <c r="Q16" s="208">
        <f>COUNTIF(KAMAN!$N$5:$N$200,"=100")</f>
        <v>12</v>
      </c>
      <c r="R16" s="215">
        <f>Q16/SUM(Q11:Q16)*100</f>
        <v>8.8888888888888893</v>
      </c>
    </row>
    <row r="17" spans="1:18" ht="18" customHeight="1" x14ac:dyDescent="0.25">
      <c r="A17" s="73"/>
      <c r="B17" s="326" t="str">
        <f>"KAMAN ORTAOKULU
"&amp;"ÖĞRENCİ SAYISI = "&amp;SUM(Q17:Q22)</f>
        <v>KAMAN ORTAOKULU
ÖĞRENCİ SAYISI = 135</v>
      </c>
      <c r="C17" s="366" t="s">
        <v>10</v>
      </c>
      <c r="D17" s="182" t="s">
        <v>332</v>
      </c>
      <c r="E17" s="229">
        <f>COUNTIF(KAMAN!$Q$5:$Q$28,"&lt;45")</f>
        <v>5</v>
      </c>
      <c r="F17" s="223">
        <f>E17/SUM(E17:E22)*100</f>
        <v>20.833333333333336</v>
      </c>
      <c r="G17" s="232">
        <f>COUNTIF(KAMAN!$Q$29:$Q$49,"&lt;45")</f>
        <v>6</v>
      </c>
      <c r="H17" s="226">
        <f>G17/SUM(G17:G22)*100</f>
        <v>28.571428571428569</v>
      </c>
      <c r="I17" s="229">
        <f>COUNTIF(KAMAN!$Q$50:$Q$72,"&lt;45")</f>
        <v>5</v>
      </c>
      <c r="J17" s="223">
        <f>I17/SUM(I17:I22)*100</f>
        <v>21.739130434782609</v>
      </c>
      <c r="K17" s="232">
        <f>COUNTIF(KAMAN!$Q$73:$Q$93,"&lt;45")</f>
        <v>0</v>
      </c>
      <c r="L17" s="226">
        <f>K17/SUM(K17:K22)*100</f>
        <v>0</v>
      </c>
      <c r="M17" s="229">
        <f>COUNTIF(KAMAN!$Q$94:$Q$115,"&lt;45")</f>
        <v>7</v>
      </c>
      <c r="N17" s="223">
        <f>M17/SUM(M17:M22)*100</f>
        <v>31.818181818181817</v>
      </c>
      <c r="O17" s="232">
        <f>COUNTIF(KAMAN!$Q$116:$Q$139,"&lt;45")</f>
        <v>3</v>
      </c>
      <c r="P17" s="226">
        <f>O17/SUM(O17:O22)*100</f>
        <v>12.5</v>
      </c>
      <c r="Q17" s="204">
        <f>COUNTIF(KAMAN!$Q$5:$Q$200,"&lt;45")</f>
        <v>26</v>
      </c>
      <c r="R17" s="213">
        <f>Q17/SUM(Q17:Q22)*100</f>
        <v>19.25925925925926</v>
      </c>
    </row>
    <row r="18" spans="1:18" ht="18" customHeight="1" x14ac:dyDescent="0.25">
      <c r="A18" s="73"/>
      <c r="B18" s="327"/>
      <c r="C18" s="367"/>
      <c r="D18" s="183" t="s">
        <v>333</v>
      </c>
      <c r="E18" s="230">
        <f>COUNTIF(KAMAN!$Q$5:$Q$28,"&lt;55")-COUNTIF(KAMAN!$Q$5:$Q$28,"&lt;45")</f>
        <v>5</v>
      </c>
      <c r="F18" s="224">
        <f>E18/SUM(E17:E22)*100</f>
        <v>20.833333333333336</v>
      </c>
      <c r="G18" s="233">
        <f>COUNTIF(KAMAN!$Q$29:$Q$49,"&lt;55")-COUNTIF(KAMAN!$Q$29:$Q$49,"&lt;45")</f>
        <v>2</v>
      </c>
      <c r="H18" s="227">
        <f>G18/SUM(G17:G22)*100</f>
        <v>9.5238095238095237</v>
      </c>
      <c r="I18" s="230">
        <f>COUNTIF(KAMAN!$Q$50:$Q$72,"&lt;55")-COUNTIF(KAMAN!$Q$50:$Q$72,"&lt;45")</f>
        <v>0</v>
      </c>
      <c r="J18" s="224">
        <f>I18/SUM(I17:I22)*100</f>
        <v>0</v>
      </c>
      <c r="K18" s="233">
        <f>COUNTIF(KAMAN!$Q$73:$Q$93,"&lt;55")-COUNTIF(KAMAN!$Q$73:$Q$93,"&lt;45")</f>
        <v>4</v>
      </c>
      <c r="L18" s="227">
        <f>K18/SUM(K17:K22)*100</f>
        <v>19.047619047619047</v>
      </c>
      <c r="M18" s="230">
        <f>COUNTIF(KAMAN!$Q$94:$Q$115,"&lt;55")-COUNTIF(KAMAN!$Q$94:$Q$115,"&lt;45")</f>
        <v>0</v>
      </c>
      <c r="N18" s="224">
        <f>M18/SUM(M17:M22)*100</f>
        <v>0</v>
      </c>
      <c r="O18" s="233">
        <f>COUNTIF(KAMAN!$Q$116:$Q$139,"&lt;55")-COUNTIF(KAMAN!$Q$116:$Q$139,"&lt;45")</f>
        <v>0</v>
      </c>
      <c r="P18" s="227">
        <f>O18/SUM(O17:O22)*100</f>
        <v>0</v>
      </c>
      <c r="Q18" s="206">
        <f>COUNTIF(KAMAN!$Q$5:$Q$200,"&lt;55")-COUNTIF(KAMAN!$Q$5:$Q$200,"&lt;45")</f>
        <v>11</v>
      </c>
      <c r="R18" s="214">
        <f>Q18/SUM(Q17:Q22)*100</f>
        <v>8.1481481481481488</v>
      </c>
    </row>
    <row r="19" spans="1:18" ht="18" customHeight="1" x14ac:dyDescent="0.25">
      <c r="A19" s="73"/>
      <c r="B19" s="327"/>
      <c r="C19" s="367"/>
      <c r="D19" s="183" t="s">
        <v>334</v>
      </c>
      <c r="E19" s="230">
        <f>COUNTIF(KAMAN!$Q$5:$Q$28,"&lt;70")-COUNTIF(KAMAN!$Q$5:$Q$28,"&lt;55")</f>
        <v>3</v>
      </c>
      <c r="F19" s="224">
        <f>E19/SUM(E17:E22)*100</f>
        <v>12.5</v>
      </c>
      <c r="G19" s="233">
        <f>COUNTIF(KAMAN!$Q$29:$Q$49,"&lt;70")-COUNTIF(KAMAN!$Q$29:$Q$49,"&lt;55")</f>
        <v>3</v>
      </c>
      <c r="H19" s="227">
        <f>G19/SUM(G17:G22)*100</f>
        <v>14.285714285714285</v>
      </c>
      <c r="I19" s="230">
        <f>COUNTIF(KAMAN!$Q$50:$Q$72,"&lt;70")-COUNTIF(KAMAN!$Q$50:$Q$72,"&lt;55")</f>
        <v>5</v>
      </c>
      <c r="J19" s="224">
        <f>I19/SUM(I17:I22)*100</f>
        <v>21.739130434782609</v>
      </c>
      <c r="K19" s="233">
        <f>COUNTIF(KAMAN!$Q$73:$Q$93,"&lt;70")-COUNTIF(KAMAN!$Q$73:$Q$93,"&lt;55")</f>
        <v>3</v>
      </c>
      <c r="L19" s="227">
        <f>K19/SUM(K17:K22)*100</f>
        <v>14.285714285714285</v>
      </c>
      <c r="M19" s="230">
        <f>COUNTIF(KAMAN!$Q$94:$Q$115,"&lt;70")-COUNTIF(KAMAN!$Q$94:$Q$115,"&lt;55")</f>
        <v>5</v>
      </c>
      <c r="N19" s="224">
        <f>M19/SUM(M17:M22)*100</f>
        <v>22.727272727272727</v>
      </c>
      <c r="O19" s="233">
        <f>COUNTIF(KAMAN!$Q$116:$Q$139,"&lt;70")-COUNTIF(KAMAN!$Q$116:$Q$139,"&lt;55")</f>
        <v>6</v>
      </c>
      <c r="P19" s="227">
        <f>O19/SUM(O17:O22)*100</f>
        <v>25</v>
      </c>
      <c r="Q19" s="206">
        <f>COUNTIF(KAMAN!$Q$5:$Q$200,"&lt;70")-COUNTIF(KAMAN!$Q$5:$Q$200,"&lt;55")</f>
        <v>25</v>
      </c>
      <c r="R19" s="214">
        <f>Q19/SUM(Q17:Q22)*100</f>
        <v>18.518518518518519</v>
      </c>
    </row>
    <row r="20" spans="1:18" ht="18" customHeight="1" x14ac:dyDescent="0.25">
      <c r="A20" s="73"/>
      <c r="B20" s="327"/>
      <c r="C20" s="367"/>
      <c r="D20" s="183" t="s">
        <v>335</v>
      </c>
      <c r="E20" s="230">
        <f>COUNTIF(KAMAN!$Q$5:$Q$28,"&lt;85")-COUNTIF(KAMAN!$Q$5:$Q$28,"&lt;70")</f>
        <v>10</v>
      </c>
      <c r="F20" s="224">
        <f>E20/SUM(E17:E22)*100</f>
        <v>41.666666666666671</v>
      </c>
      <c r="G20" s="233">
        <f>COUNTIF(KAMAN!$Q$29:$Q$49,"&lt;85")-COUNTIF(KAMAN!$Q$29:$Q$49,"&lt;70")</f>
        <v>1</v>
      </c>
      <c r="H20" s="227">
        <f>G20/SUM(G17:G22)*100</f>
        <v>4.7619047619047619</v>
      </c>
      <c r="I20" s="230">
        <f>COUNTIF(KAMAN!$Q$50:$Q$72,"&lt;85")-COUNTIF(KAMAN!$Q$50:$Q$72,"&lt;70")</f>
        <v>5</v>
      </c>
      <c r="J20" s="224">
        <f>I20/SUM(I17:I22)*100</f>
        <v>21.739130434782609</v>
      </c>
      <c r="K20" s="233">
        <f>COUNTIF(KAMAN!$Q$73:$Q$93,"&lt;85")-COUNTIF(KAMAN!$Q$73:$Q$93,"&lt;70")</f>
        <v>5</v>
      </c>
      <c r="L20" s="227">
        <f>K20/SUM(K17:K22)*100</f>
        <v>23.809523809523807</v>
      </c>
      <c r="M20" s="230">
        <f>COUNTIF(KAMAN!$Q$94:$Q$115,"&lt;85")-COUNTIF(KAMAN!$Q$94:$Q$115,"&lt;70")</f>
        <v>4</v>
      </c>
      <c r="N20" s="224">
        <f>M20/SUM(M17:M22)*100</f>
        <v>18.181818181818183</v>
      </c>
      <c r="O20" s="233">
        <f>COUNTIF(KAMAN!$Q$116:$Q$139,"&lt;85")-COUNTIF(KAMAN!$Q$116:$Q$139,"&lt;70")</f>
        <v>3</v>
      </c>
      <c r="P20" s="227">
        <f>O20/SUM(O17:O22)*100</f>
        <v>12.5</v>
      </c>
      <c r="Q20" s="206">
        <f>COUNTIF(KAMAN!$Q$5:$Q$200,"&lt;85")-COUNTIF(KAMAN!$Q$5:$Q$200,"&lt;70")</f>
        <v>28</v>
      </c>
      <c r="R20" s="214">
        <f>Q20/SUM(Q17:Q22)*100</f>
        <v>20.74074074074074</v>
      </c>
    </row>
    <row r="21" spans="1:18" ht="18" customHeight="1" x14ac:dyDescent="0.25">
      <c r="A21" s="73"/>
      <c r="B21" s="327"/>
      <c r="C21" s="367"/>
      <c r="D21" s="183" t="s">
        <v>336</v>
      </c>
      <c r="E21" s="230">
        <f>COUNTIF(KAMAN!$Q$5:$Q$28,"&lt;99")-COUNTIF(KAMAN!$Q$5:$Q$28,"&lt;85")</f>
        <v>1</v>
      </c>
      <c r="F21" s="224">
        <f>E21/SUM(E17:E22)*100</f>
        <v>4.1666666666666661</v>
      </c>
      <c r="G21" s="233">
        <f>COUNTIF(KAMAN!$Q$29:$Q$49,"&lt;99")-COUNTIF(KAMAN!$Q$29:$Q$49,"&lt;85")</f>
        <v>8</v>
      </c>
      <c r="H21" s="227">
        <f>G21/SUM(G17:G22)*100</f>
        <v>38.095238095238095</v>
      </c>
      <c r="I21" s="230">
        <f>COUNTIF(KAMAN!$Q$50:$Q$72,"&lt;99")-COUNTIF(KAMAN!$Q$50:$Q$72,"&lt;85")</f>
        <v>4</v>
      </c>
      <c r="J21" s="224">
        <f>I21/SUM(I17:I22)*100</f>
        <v>17.391304347826086</v>
      </c>
      <c r="K21" s="233">
        <f>COUNTIF(KAMAN!$Q$73:$Q$93,"&lt;99")-COUNTIF(KAMAN!$Q$73:$Q$93,"&lt;85")</f>
        <v>7</v>
      </c>
      <c r="L21" s="227">
        <f>K21/SUM(K17:K22)*100</f>
        <v>33.333333333333329</v>
      </c>
      <c r="M21" s="230">
        <f>COUNTIF(KAMAN!$Q$94:$Q$115,"&lt;99")-COUNTIF(KAMAN!$Q$94:$Q$115,"&lt;85")</f>
        <v>5</v>
      </c>
      <c r="N21" s="224">
        <f>M21/SUM(M17:M22)*100</f>
        <v>22.727272727272727</v>
      </c>
      <c r="O21" s="233">
        <f>COUNTIF(KAMAN!$Q$116:$Q$139,"&lt;99")-COUNTIF(KAMAN!$Q$116:$Q$139,"&lt;85")</f>
        <v>9</v>
      </c>
      <c r="P21" s="227">
        <f>O21/SUM(O17:O22)*100</f>
        <v>37.5</v>
      </c>
      <c r="Q21" s="206">
        <f>COUNTIF(KAMAN!$Q$5:$Q$200,"&lt;99")-COUNTIF(KAMAN!$Q$5:$Q$200,"&lt;85")</f>
        <v>34</v>
      </c>
      <c r="R21" s="214">
        <f>Q21/SUM(Q17:Q22)*100</f>
        <v>25.185185185185183</v>
      </c>
    </row>
    <row r="22" spans="1:18" ht="18" customHeight="1" thickBot="1" x14ac:dyDescent="0.3">
      <c r="A22" s="73"/>
      <c r="B22" s="328"/>
      <c r="C22" s="368"/>
      <c r="D22" s="184">
        <v>100</v>
      </c>
      <c r="E22" s="231">
        <f>COUNTIF(KAMAN!$Q$5:$Q$28,"=100")</f>
        <v>0</v>
      </c>
      <c r="F22" s="225">
        <f>E22/SUM(E17:E22)*100</f>
        <v>0</v>
      </c>
      <c r="G22" s="234">
        <f>COUNTIF(KAMAN!$Q$29:$Q$49,"=100")</f>
        <v>1</v>
      </c>
      <c r="H22" s="228">
        <f>G22/SUM(G17:G22)*100</f>
        <v>4.7619047619047619</v>
      </c>
      <c r="I22" s="231">
        <f>COUNTIF(KAMAN!$Q$50:$Q$72,"=100")</f>
        <v>4</v>
      </c>
      <c r="J22" s="225">
        <f>I22/SUM(I17:I22)*100</f>
        <v>17.391304347826086</v>
      </c>
      <c r="K22" s="234">
        <f>COUNTIF(KAMAN!$Q$73:$Q$93,"=100")</f>
        <v>2</v>
      </c>
      <c r="L22" s="228">
        <f>K22/SUM(K17:K22)*100</f>
        <v>9.5238095238095237</v>
      </c>
      <c r="M22" s="231">
        <f>COUNTIF(KAMAN!$Q$94:$Q$115,"=100")</f>
        <v>1</v>
      </c>
      <c r="N22" s="225">
        <f>M22/SUM(M17:M22)*100</f>
        <v>4.5454545454545459</v>
      </c>
      <c r="O22" s="234">
        <f>COUNTIF(KAMAN!$Q$116:$Q$139,"=100")</f>
        <v>3</v>
      </c>
      <c r="P22" s="228">
        <f>O22/SUM(O17:O22)*100</f>
        <v>12.5</v>
      </c>
      <c r="Q22" s="208">
        <f>COUNTIF(KAMAN!$Q$5:$Q$200,"=100")</f>
        <v>11</v>
      </c>
      <c r="R22" s="215">
        <f>Q22/SUM(Q17:Q22)*100</f>
        <v>8.1481481481481488</v>
      </c>
    </row>
    <row r="23" spans="1:18" ht="18" customHeight="1" x14ac:dyDescent="0.25">
      <c r="A23" s="73"/>
      <c r="B23" s="326" t="str">
        <f>"KAMAN ORTAOKULU
"&amp;"ÖĞRENCİ SAYISI = "&amp;SUM(Q23:Q28)</f>
        <v>KAMAN ORTAOKULU
ÖĞRENCİ SAYISI = 135</v>
      </c>
      <c r="C23" s="366" t="s">
        <v>338</v>
      </c>
      <c r="D23" s="182" t="s">
        <v>332</v>
      </c>
      <c r="E23" s="229">
        <f>COUNTIF(KAMAN!$T$5:$T$28,"&lt;45")</f>
        <v>7</v>
      </c>
      <c r="F23" s="223">
        <f>E23/SUM(E23:E28)*100</f>
        <v>29.166666666666668</v>
      </c>
      <c r="G23" s="232">
        <f>COUNTIF(KAMAN!$T$29:$T$49,"&lt;45")</f>
        <v>8</v>
      </c>
      <c r="H23" s="226">
        <f>G23/SUM(G23:G28)*100</f>
        <v>38.095238095238095</v>
      </c>
      <c r="I23" s="229">
        <f>COUNTIF(KAMAN!$T$50:$T$72,"&lt;45")</f>
        <v>3</v>
      </c>
      <c r="J23" s="223">
        <f>I23/SUM(I23:I28)*100</f>
        <v>13.043478260869565</v>
      </c>
      <c r="K23" s="232">
        <f>COUNTIF(KAMAN!$T$73:$T$93,"&lt;45")</f>
        <v>2</v>
      </c>
      <c r="L23" s="226">
        <f>K23/SUM(K23:K28)*100</f>
        <v>9.5238095238095237</v>
      </c>
      <c r="M23" s="229">
        <f>COUNTIF(KAMAN!$T$94:$T$115,"&lt;45")</f>
        <v>9</v>
      </c>
      <c r="N23" s="223">
        <f>M23/SUM(M23:M28)*100</f>
        <v>40.909090909090914</v>
      </c>
      <c r="O23" s="232">
        <f>COUNTIF(KAMAN!$T$116:$T$139,"&lt;45")</f>
        <v>4</v>
      </c>
      <c r="P23" s="226">
        <f>O23/SUM(O23:O28)*100</f>
        <v>16.666666666666664</v>
      </c>
      <c r="Q23" s="204">
        <f>COUNTIF(KAMAN!$T$5:$T$200,"&lt;45")</f>
        <v>33</v>
      </c>
      <c r="R23" s="213">
        <f>Q23/SUM(Q23:Q28)*100</f>
        <v>24.444444444444443</v>
      </c>
    </row>
    <row r="24" spans="1:18" ht="18" customHeight="1" x14ac:dyDescent="0.25">
      <c r="A24" s="73"/>
      <c r="B24" s="327"/>
      <c r="C24" s="367"/>
      <c r="D24" s="183" t="s">
        <v>333</v>
      </c>
      <c r="E24" s="230">
        <f>COUNTIF(KAMAN!$T$5:$T$28,"&lt;55")-COUNTIF(KAMAN!$T$5:$T$28,"&lt;45")</f>
        <v>4</v>
      </c>
      <c r="F24" s="224">
        <f>E24/SUM(E23:E28)*100</f>
        <v>16.666666666666664</v>
      </c>
      <c r="G24" s="233">
        <f>COUNTIF(KAMAN!$T$29:$T$49,"&lt;55")-COUNTIF(KAMAN!$T$29:$T$49,"&lt;45")</f>
        <v>1</v>
      </c>
      <c r="H24" s="227">
        <f>G24/SUM(G23:G28)*100</f>
        <v>4.7619047619047619</v>
      </c>
      <c r="I24" s="230">
        <f>COUNTIF(KAMAN!$T$50:$T$72,"&lt;55")-COUNTIF(KAMAN!$T$50:$T$72,"&lt;45")</f>
        <v>2</v>
      </c>
      <c r="J24" s="224">
        <f>I24/SUM(I23:I28)*100</f>
        <v>8.695652173913043</v>
      </c>
      <c r="K24" s="233">
        <f>COUNTIF(KAMAN!$T$73:$T$93,"&lt;55")-COUNTIF(KAMAN!$T$73:$T$93,"&lt;45")</f>
        <v>2</v>
      </c>
      <c r="L24" s="227">
        <f>K24/SUM(K23:K28)*100</f>
        <v>9.5238095238095237</v>
      </c>
      <c r="M24" s="230">
        <f>COUNTIF(KAMAN!$T$94:$T$115,"&lt;55")-COUNTIF(KAMAN!$T$94:$T$115,"&lt;45")</f>
        <v>2</v>
      </c>
      <c r="N24" s="224">
        <f>M24/SUM(M23:M28)*100</f>
        <v>9.0909090909090917</v>
      </c>
      <c r="O24" s="233">
        <f>COUNTIF(KAMAN!$T$116:$T$139,"&lt;55")-COUNTIF(KAMAN!$T$116:$T$139,"&lt;45")</f>
        <v>0</v>
      </c>
      <c r="P24" s="227">
        <f>O24/SUM(O23:O28)*100</f>
        <v>0</v>
      </c>
      <c r="Q24" s="206">
        <f>COUNTIF(KAMAN!$T$5:$T$200,"&lt;55")-COUNTIF(KAMAN!$T$5:$T$200,"&lt;45")</f>
        <v>11</v>
      </c>
      <c r="R24" s="214">
        <f>Q24/SUM(Q23:Q28)*100</f>
        <v>8.1481481481481488</v>
      </c>
    </row>
    <row r="25" spans="1:18" ht="18" customHeight="1" x14ac:dyDescent="0.25">
      <c r="A25" s="73"/>
      <c r="B25" s="327"/>
      <c r="C25" s="367"/>
      <c r="D25" s="183" t="s">
        <v>334</v>
      </c>
      <c r="E25" s="230">
        <f>COUNTIF(KAMAN!$T$5:$T$28,"&lt;70")-COUNTIF(KAMAN!$T$5:$T$28,"&lt;55")</f>
        <v>3</v>
      </c>
      <c r="F25" s="224">
        <f>E25/SUM(E23:E28)*100</f>
        <v>12.5</v>
      </c>
      <c r="G25" s="233">
        <f>COUNTIF(KAMAN!$T$29:$T$49,"&lt;70")-COUNTIF(KAMAN!$T$29:$T$49,"&lt;55")</f>
        <v>4</v>
      </c>
      <c r="H25" s="227">
        <f>G25/SUM(G23:G28)*100</f>
        <v>19.047619047619047</v>
      </c>
      <c r="I25" s="230">
        <f>COUNTIF(KAMAN!$T$50:$T$72,"&lt;70")-COUNTIF(KAMAN!$T$50:$T$72,"&lt;55")</f>
        <v>4</v>
      </c>
      <c r="J25" s="224">
        <f>I25/SUM(I23:I28)*100</f>
        <v>17.391304347826086</v>
      </c>
      <c r="K25" s="233">
        <f>COUNTIF(KAMAN!$T$73:$T$93,"&lt;70")-COUNTIF(KAMAN!$T$73:$T$93,"&lt;55")</f>
        <v>2</v>
      </c>
      <c r="L25" s="227">
        <f>K25/SUM(K23:K28)*100</f>
        <v>9.5238095238095237</v>
      </c>
      <c r="M25" s="230">
        <f>COUNTIF(KAMAN!$T$94:$T$115,"&lt;70")-COUNTIF(KAMAN!$T$94:$T$115,"&lt;55")</f>
        <v>1</v>
      </c>
      <c r="N25" s="224">
        <f>M25/SUM(M23:M28)*100</f>
        <v>4.5454545454545459</v>
      </c>
      <c r="O25" s="233">
        <f>COUNTIF(KAMAN!$T$116:$T$139,"&lt;70")-COUNTIF(KAMAN!$T$116:$T$139,"&lt;55")</f>
        <v>1</v>
      </c>
      <c r="P25" s="227">
        <f>O25/SUM(O23:O28)*100</f>
        <v>4.1666666666666661</v>
      </c>
      <c r="Q25" s="206">
        <f>COUNTIF(KAMAN!$T$5:$T$200,"&lt;70")-COUNTIF(KAMAN!$T$5:$T$200,"&lt;55")</f>
        <v>15</v>
      </c>
      <c r="R25" s="214">
        <f>Q25/SUM(Q23:Q28)*100</f>
        <v>11.111111111111111</v>
      </c>
    </row>
    <row r="26" spans="1:18" ht="18" customHeight="1" x14ac:dyDescent="0.25">
      <c r="A26" s="73"/>
      <c r="B26" s="327"/>
      <c r="C26" s="367"/>
      <c r="D26" s="183" t="s">
        <v>335</v>
      </c>
      <c r="E26" s="230">
        <f>COUNTIF(KAMAN!$T$5:$T$28,"&lt;85")-COUNTIF(KAMAN!$T$5:$T$28,"&lt;70")</f>
        <v>5</v>
      </c>
      <c r="F26" s="224">
        <f>E26/SUM(E23:E28)*100</f>
        <v>20.833333333333336</v>
      </c>
      <c r="G26" s="233">
        <f>COUNTIF(KAMAN!$T$29:$T$49,"&lt;85")-COUNTIF(KAMAN!$T$29:$T$49,"&lt;70")</f>
        <v>2</v>
      </c>
      <c r="H26" s="227">
        <f>G26/SUM(G23:G28)*100</f>
        <v>9.5238095238095237</v>
      </c>
      <c r="I26" s="230">
        <f>COUNTIF(KAMAN!$T$50:$T$72,"&lt;85")-COUNTIF(KAMAN!$T$50:$T$72,"&lt;70")</f>
        <v>4</v>
      </c>
      <c r="J26" s="224">
        <f>I26/SUM(I23:I28)*100</f>
        <v>17.391304347826086</v>
      </c>
      <c r="K26" s="233">
        <f>COUNTIF(KAMAN!$T$73:$T$93,"&lt;85")-COUNTIF(KAMAN!$T$73:$T$93,"&lt;70")</f>
        <v>6</v>
      </c>
      <c r="L26" s="227">
        <f>K26/SUM(K23:K28)*100</f>
        <v>28.571428571428569</v>
      </c>
      <c r="M26" s="230">
        <f>COUNTIF(KAMAN!$T$94:$T$115,"&lt;85")-COUNTIF(KAMAN!$T$94:$T$115,"&lt;70")</f>
        <v>3</v>
      </c>
      <c r="N26" s="224">
        <f>M26/SUM(M23:M28)*100</f>
        <v>13.636363636363635</v>
      </c>
      <c r="O26" s="233">
        <f>COUNTIF(KAMAN!$T$116:$T$139,"&lt;85")-COUNTIF(KAMAN!$T$116:$T$139,"&lt;70")</f>
        <v>4</v>
      </c>
      <c r="P26" s="227">
        <f>O26/SUM(O23:O28)*100</f>
        <v>16.666666666666664</v>
      </c>
      <c r="Q26" s="206">
        <f>COUNTIF(KAMAN!$T$5:$T$200,"&lt;85")-COUNTIF(KAMAN!$T$5:$T$200,"&lt;70")</f>
        <v>24</v>
      </c>
      <c r="R26" s="214">
        <f>Q26/SUM(Q23:Q28)*100</f>
        <v>17.777777777777779</v>
      </c>
    </row>
    <row r="27" spans="1:18" ht="18" customHeight="1" x14ac:dyDescent="0.25">
      <c r="A27" s="73"/>
      <c r="B27" s="327"/>
      <c r="C27" s="367"/>
      <c r="D27" s="183" t="s">
        <v>336</v>
      </c>
      <c r="E27" s="230">
        <f>COUNTIF(KAMAN!$T$5:$T$28,"&lt;99")-COUNTIF(KAMAN!$T$5:$T$28,"&lt;85")</f>
        <v>4</v>
      </c>
      <c r="F27" s="224">
        <f>E27/SUM(E23:E28)*100</f>
        <v>16.666666666666664</v>
      </c>
      <c r="G27" s="233">
        <f>COUNTIF(KAMAN!$T$29:$T$49,"&lt;99")-COUNTIF(KAMAN!$T$29:$T$49,"&lt;85")</f>
        <v>5</v>
      </c>
      <c r="H27" s="227">
        <f>G27/SUM(G23:G28)*100</f>
        <v>23.809523809523807</v>
      </c>
      <c r="I27" s="230">
        <f>COUNTIF(KAMAN!$T$50:$T$72,"&lt;99")-COUNTIF(KAMAN!$T$50:$T$72,"&lt;85")</f>
        <v>7</v>
      </c>
      <c r="J27" s="224">
        <f>I27/SUM(I23:I28)*100</f>
        <v>30.434782608695656</v>
      </c>
      <c r="K27" s="233">
        <f>COUNTIF(KAMAN!$T$73:$T$93,"&lt;99")-COUNTIF(KAMAN!$T$73:$T$93,"&lt;85")</f>
        <v>8</v>
      </c>
      <c r="L27" s="227">
        <f>K27/SUM(K23:K28)*100</f>
        <v>38.095238095238095</v>
      </c>
      <c r="M27" s="230">
        <f>COUNTIF(KAMAN!$T$94:$T$115,"&lt;99")-COUNTIF(KAMAN!$T$94:$T$115,"&lt;85")</f>
        <v>6</v>
      </c>
      <c r="N27" s="224">
        <f>M27/SUM(M23:M28)*100</f>
        <v>27.27272727272727</v>
      </c>
      <c r="O27" s="233">
        <f>COUNTIF(KAMAN!$T$116:$T$139,"&lt;99")-COUNTIF(KAMAN!$T$116:$T$139,"&lt;85")</f>
        <v>11</v>
      </c>
      <c r="P27" s="227">
        <f>O27/SUM(O23:O28)*100</f>
        <v>45.833333333333329</v>
      </c>
      <c r="Q27" s="206">
        <f>COUNTIF(KAMAN!$T$5:$T$200,"&lt;99")-COUNTIF(KAMAN!$T$5:$T$200,"&lt;85")</f>
        <v>41</v>
      </c>
      <c r="R27" s="214">
        <f>Q27/SUM(Q23:Q28)*100</f>
        <v>30.37037037037037</v>
      </c>
    </row>
    <row r="28" spans="1:18" ht="18" customHeight="1" thickBot="1" x14ac:dyDescent="0.3">
      <c r="A28" s="73"/>
      <c r="B28" s="328"/>
      <c r="C28" s="368"/>
      <c r="D28" s="184">
        <v>100</v>
      </c>
      <c r="E28" s="231">
        <f>COUNTIF(KAMAN!$T$5:$T$28,"=100")</f>
        <v>1</v>
      </c>
      <c r="F28" s="225">
        <f>E28/SUM(E23:E28)*100</f>
        <v>4.1666666666666661</v>
      </c>
      <c r="G28" s="234">
        <f>COUNTIF(KAMAN!$T$29:$T$49,"=100")</f>
        <v>1</v>
      </c>
      <c r="H28" s="228">
        <f>G28/SUM(G23:G28)*100</f>
        <v>4.7619047619047619</v>
      </c>
      <c r="I28" s="231">
        <f>COUNTIF(KAMAN!$T$50:$T$72,"=100")</f>
        <v>3</v>
      </c>
      <c r="J28" s="225">
        <f>I28/SUM(I23:I28)*100</f>
        <v>13.043478260869565</v>
      </c>
      <c r="K28" s="234">
        <f>COUNTIF(KAMAN!$T$73:$T$93,"=100")</f>
        <v>1</v>
      </c>
      <c r="L28" s="228">
        <f>K28/SUM(K23:K28)*100</f>
        <v>4.7619047619047619</v>
      </c>
      <c r="M28" s="231">
        <f>COUNTIF(KAMAN!$T$94:$T$115,"=100")</f>
        <v>1</v>
      </c>
      <c r="N28" s="225">
        <f>M28/SUM(M23:M28)*100</f>
        <v>4.5454545454545459</v>
      </c>
      <c r="O28" s="234">
        <f>COUNTIF(KAMAN!$T$116:$T$139,"=100")</f>
        <v>4</v>
      </c>
      <c r="P28" s="228">
        <f>O28/SUM(O23:O28)*100</f>
        <v>16.666666666666664</v>
      </c>
      <c r="Q28" s="208">
        <f>COUNTIF(KAMAN!$T$5:$T$200,"=100")</f>
        <v>11</v>
      </c>
      <c r="R28" s="215">
        <f>Q28/SUM(Q23:Q28)*100</f>
        <v>8.1481481481481488</v>
      </c>
    </row>
    <row r="29" spans="1:18" ht="18" customHeight="1" x14ac:dyDescent="0.25">
      <c r="A29" s="73"/>
      <c r="B29" s="326" t="str">
        <f>"KAMAN ORTAOKULU
"&amp;"ÖĞRENCİ SAYISI = "&amp;SUM(Q29:Q34)</f>
        <v>KAMAN ORTAOKULU
ÖĞRENCİ SAYISI = 132</v>
      </c>
      <c r="C29" s="366" t="s">
        <v>4</v>
      </c>
      <c r="D29" s="182" t="s">
        <v>332</v>
      </c>
      <c r="E29" s="229">
        <f>COUNTIF(KAMAN!$W$5:$W$28,"&lt;45")</f>
        <v>8</v>
      </c>
      <c r="F29" s="223">
        <f>E29/SUM(E29:E34)*100</f>
        <v>33.333333333333329</v>
      </c>
      <c r="G29" s="232">
        <f>COUNTIF(KAMAN!$W$29:$W$49,"&lt;45")</f>
        <v>4</v>
      </c>
      <c r="H29" s="226">
        <f>G29/SUM(G29:G34)*100</f>
        <v>20</v>
      </c>
      <c r="I29" s="229">
        <f>COUNTIF(KAMAN!$W$50:$W$72,"&lt;45")</f>
        <v>3</v>
      </c>
      <c r="J29" s="223">
        <f>I29/SUM(I29:I34)*100</f>
        <v>13.636363636363635</v>
      </c>
      <c r="K29" s="232">
        <f>COUNTIF(KAMAN!$W$73:$W$93,"&lt;45")</f>
        <v>7</v>
      </c>
      <c r="L29" s="226">
        <f>K29/SUM(K29:K34)*100</f>
        <v>33.333333333333329</v>
      </c>
      <c r="M29" s="229">
        <f>COUNTIF(KAMAN!$W$94:$W$115,"&lt;45")</f>
        <v>9</v>
      </c>
      <c r="N29" s="223">
        <f>M29/SUM(M29:M34)*100</f>
        <v>40.909090909090914</v>
      </c>
      <c r="O29" s="232">
        <f>COUNTIF(KAMAN!$W$116:$W$139,"&lt;45")</f>
        <v>3</v>
      </c>
      <c r="P29" s="226">
        <f>O29/SUM(O29:O34)*100</f>
        <v>13.043478260869565</v>
      </c>
      <c r="Q29" s="204">
        <f>COUNTIF(KAMAN!$W$5:$W$200,"&lt;45")</f>
        <v>34</v>
      </c>
      <c r="R29" s="213">
        <f>Q29/SUM(Q29:Q34)*100</f>
        <v>25.757575757575758</v>
      </c>
    </row>
    <row r="30" spans="1:18" ht="18" customHeight="1" x14ac:dyDescent="0.25">
      <c r="A30" s="73"/>
      <c r="B30" s="327"/>
      <c r="C30" s="367"/>
      <c r="D30" s="183" t="s">
        <v>333</v>
      </c>
      <c r="E30" s="230">
        <f>COUNTIF(KAMAN!$W$5:$W$28,"&lt;55")-COUNTIF(KAMAN!$W$5:$W$28,"&lt;45")</f>
        <v>2</v>
      </c>
      <c r="F30" s="224">
        <f>E30/SUM(E29:E34)*100</f>
        <v>8.3333333333333321</v>
      </c>
      <c r="G30" s="233">
        <f>COUNTIF(KAMAN!$W$29:$W$49,"&lt;55")-COUNTIF(KAMAN!$W$29:$W$49,"&lt;45")</f>
        <v>2</v>
      </c>
      <c r="H30" s="227">
        <f>G30/SUM(G29:G34)*100</f>
        <v>10</v>
      </c>
      <c r="I30" s="230">
        <f>COUNTIF(KAMAN!$W$50:$W$72,"&lt;55")-COUNTIF(KAMAN!$W$50:$W$72,"&lt;45")</f>
        <v>1</v>
      </c>
      <c r="J30" s="224">
        <f>I30/SUM(I29:I34)*100</f>
        <v>4.5454545454545459</v>
      </c>
      <c r="K30" s="233">
        <f>COUNTIF(KAMAN!$W$73:$W$93,"&lt;55")-COUNTIF(KAMAN!$W$73:$W$93,"&lt;45")</f>
        <v>0</v>
      </c>
      <c r="L30" s="227">
        <f>K30/SUM(K29:K34)*100</f>
        <v>0</v>
      </c>
      <c r="M30" s="230">
        <f>COUNTIF(KAMAN!$W$94:$W$115,"&lt;55")-COUNTIF(KAMAN!$W$94:$W$115,"&lt;45")</f>
        <v>2</v>
      </c>
      <c r="N30" s="224">
        <f>M30/SUM(M29:M34)*100</f>
        <v>9.0909090909090917</v>
      </c>
      <c r="O30" s="233">
        <f>COUNTIF(KAMAN!$W$116:$W$139,"&lt;55")-COUNTIF(KAMAN!$W$116:$W$139,"&lt;45")</f>
        <v>1</v>
      </c>
      <c r="P30" s="227">
        <f>O30/SUM(O29:O34)*100</f>
        <v>4.3478260869565215</v>
      </c>
      <c r="Q30" s="206">
        <f>COUNTIF(KAMAN!$W$5:$W$200,"&lt;55")-COUNTIF(KAMAN!$W$5:$W$200,"&lt;45")</f>
        <v>8</v>
      </c>
      <c r="R30" s="214">
        <f>Q30/SUM(Q29:Q34)*100</f>
        <v>6.0606060606060606</v>
      </c>
    </row>
    <row r="31" spans="1:18" ht="18" customHeight="1" x14ac:dyDescent="0.25">
      <c r="A31" s="73"/>
      <c r="B31" s="327"/>
      <c r="C31" s="367"/>
      <c r="D31" s="183" t="s">
        <v>334</v>
      </c>
      <c r="E31" s="230">
        <f>COUNTIF(KAMAN!$W$5:$W$28,"&lt;70")-COUNTIF(KAMAN!$W$5:$W$28,"&lt;55")</f>
        <v>4</v>
      </c>
      <c r="F31" s="224">
        <f>E31/SUM(E29:E34)*100</f>
        <v>16.666666666666664</v>
      </c>
      <c r="G31" s="233">
        <f>COUNTIF(KAMAN!$W$29:$W$49,"&lt;70")-COUNTIF(KAMAN!$W$29:$W$49,"&lt;55")</f>
        <v>4</v>
      </c>
      <c r="H31" s="227">
        <f>G31/SUM(G29:G34)*100</f>
        <v>20</v>
      </c>
      <c r="I31" s="230">
        <f>COUNTIF(KAMAN!$W$50:$W$72,"&lt;70")-COUNTIF(KAMAN!$W$50:$W$72,"&lt;55")</f>
        <v>5</v>
      </c>
      <c r="J31" s="224">
        <f>I31/SUM(I29:I34)*100</f>
        <v>22.727272727272727</v>
      </c>
      <c r="K31" s="233">
        <f>COUNTIF(KAMAN!$W$73:$W$93,"&lt;70")-COUNTIF(KAMAN!$W$73:$W$93,"&lt;55")</f>
        <v>2</v>
      </c>
      <c r="L31" s="227">
        <f>K31/SUM(K29:K34)*100</f>
        <v>9.5238095238095237</v>
      </c>
      <c r="M31" s="230">
        <f>COUNTIF(KAMAN!$W$94:$W$115,"&lt;70")-COUNTIF(KAMAN!$W$94:$W$115,"&lt;55")</f>
        <v>3</v>
      </c>
      <c r="N31" s="224">
        <f>M31/SUM(M29:M34)*100</f>
        <v>13.636363636363635</v>
      </c>
      <c r="O31" s="233">
        <f>COUNTIF(KAMAN!$W$116:$W$139,"&lt;70")-COUNTIF(KAMAN!$W$116:$W$139,"&lt;55")</f>
        <v>1</v>
      </c>
      <c r="P31" s="227">
        <f>O31/SUM(O29:O34)*100</f>
        <v>4.3478260869565215</v>
      </c>
      <c r="Q31" s="206">
        <f>COUNTIF(KAMAN!$W$5:$W$200,"&lt;70")-COUNTIF(KAMAN!$W$5:$W$200,"&lt;55")</f>
        <v>19</v>
      </c>
      <c r="R31" s="214">
        <f>Q31/SUM(Q29:Q34)*100</f>
        <v>14.393939393939394</v>
      </c>
    </row>
    <row r="32" spans="1:18" ht="18" customHeight="1" x14ac:dyDescent="0.25">
      <c r="A32" s="73"/>
      <c r="B32" s="327"/>
      <c r="C32" s="367"/>
      <c r="D32" s="183" t="s">
        <v>335</v>
      </c>
      <c r="E32" s="230">
        <f>COUNTIF(KAMAN!$W$5:$W$28,"&lt;85")-COUNTIF(KAMAN!$W$5:$W$28,"&lt;70")</f>
        <v>6</v>
      </c>
      <c r="F32" s="224">
        <f>E32/SUM(E29:E34)*100</f>
        <v>25</v>
      </c>
      <c r="G32" s="233">
        <f>COUNTIF(KAMAN!$W$29:$W$49,"&lt;85")-COUNTIF(KAMAN!$W$29:$W$49,"&lt;70")</f>
        <v>3</v>
      </c>
      <c r="H32" s="227">
        <f>G32/SUM(G29:G34)*100</f>
        <v>15</v>
      </c>
      <c r="I32" s="230">
        <f>COUNTIF(KAMAN!$W$50:$W$72,"&lt;85")-COUNTIF(KAMAN!$W$50:$W$72,"&lt;70")</f>
        <v>4</v>
      </c>
      <c r="J32" s="224">
        <f>I32/SUM(I29:I34)*100</f>
        <v>18.181818181818183</v>
      </c>
      <c r="K32" s="233">
        <f>COUNTIF(KAMAN!$W$73:$W$93,"&lt;85")-COUNTIF(KAMAN!$W$73:$W$93,"&lt;70")</f>
        <v>4</v>
      </c>
      <c r="L32" s="227">
        <f>K32/SUM(K29:K34)*100</f>
        <v>19.047619047619047</v>
      </c>
      <c r="M32" s="230">
        <f>COUNTIF(KAMAN!$W$94:$W$115,"&lt;85")-COUNTIF(KAMAN!$W$94:$W$115,"&lt;70")</f>
        <v>4</v>
      </c>
      <c r="N32" s="224">
        <f>M32/SUM(M29:M34)*100</f>
        <v>18.181818181818183</v>
      </c>
      <c r="O32" s="233">
        <f>COUNTIF(KAMAN!$W$116:$W$139,"&lt;85")-COUNTIF(KAMAN!$W$116:$W$139,"&lt;70")</f>
        <v>8</v>
      </c>
      <c r="P32" s="227">
        <f>O32/SUM(O29:O34)*100</f>
        <v>34.782608695652172</v>
      </c>
      <c r="Q32" s="206">
        <f>COUNTIF(KAMAN!$W$5:$W$200,"&lt;85")-COUNTIF(KAMAN!$W$5:$W$200,"&lt;70")</f>
        <v>29</v>
      </c>
      <c r="R32" s="214">
        <f>Q32/SUM(Q29:Q34)*100</f>
        <v>21.969696969696969</v>
      </c>
    </row>
    <row r="33" spans="1:18" ht="18" customHeight="1" x14ac:dyDescent="0.25">
      <c r="A33" s="73"/>
      <c r="B33" s="327"/>
      <c r="C33" s="367"/>
      <c r="D33" s="183" t="s">
        <v>336</v>
      </c>
      <c r="E33" s="230">
        <f>COUNTIF(KAMAN!$W$5:$W$28,"&lt;99")-COUNTIF(KAMAN!$W$5:$W$28,"&lt;85")</f>
        <v>3</v>
      </c>
      <c r="F33" s="224">
        <f>E33/SUM(E29:E34)*100</f>
        <v>12.5</v>
      </c>
      <c r="G33" s="233">
        <f>COUNTIF(KAMAN!$W$29:$W$49,"&lt;99")-COUNTIF(KAMAN!$W$29:$W$49,"&lt;85")</f>
        <v>6</v>
      </c>
      <c r="H33" s="227">
        <f>G33/SUM(G29:G34)*100</f>
        <v>30</v>
      </c>
      <c r="I33" s="230">
        <f>COUNTIF(KAMAN!$W$50:$W$72,"&lt;99")-COUNTIF(KAMAN!$W$50:$W$72,"&lt;85")</f>
        <v>8</v>
      </c>
      <c r="J33" s="224">
        <f>I33/SUM(I29:I34)*100</f>
        <v>36.363636363636367</v>
      </c>
      <c r="K33" s="233">
        <f>COUNTIF(KAMAN!$W$73:$W$93,"&lt;99")-COUNTIF(KAMAN!$W$73:$W$93,"&lt;85")</f>
        <v>4</v>
      </c>
      <c r="L33" s="227">
        <f>K33/SUM(K29:K34)*100</f>
        <v>19.047619047619047</v>
      </c>
      <c r="M33" s="230">
        <f>COUNTIF(KAMAN!$W$94:$W$115,"&lt;99")-COUNTIF(KAMAN!$W$94:$W$115,"&lt;85")</f>
        <v>4</v>
      </c>
      <c r="N33" s="224">
        <f>M33/SUM(M29:M34)*100</f>
        <v>18.181818181818183</v>
      </c>
      <c r="O33" s="233">
        <f>COUNTIF(KAMAN!$W$116:$W$139,"&lt;99")-COUNTIF(KAMAN!$W$116:$W$139,"&lt;85")</f>
        <v>9</v>
      </c>
      <c r="P33" s="227">
        <f>O33/SUM(O29:O34)*100</f>
        <v>39.130434782608695</v>
      </c>
      <c r="Q33" s="206">
        <f>COUNTIF(KAMAN!$W$5:$W$200,"&lt;99")-COUNTIF(KAMAN!$W$5:$W$200,"&lt;85")</f>
        <v>34</v>
      </c>
      <c r="R33" s="214">
        <f>Q33/SUM(Q29:Q34)*100</f>
        <v>25.757575757575758</v>
      </c>
    </row>
    <row r="34" spans="1:18" ht="18" customHeight="1" thickBot="1" x14ac:dyDescent="0.3">
      <c r="A34" s="73"/>
      <c r="B34" s="328"/>
      <c r="C34" s="368"/>
      <c r="D34" s="184">
        <v>100</v>
      </c>
      <c r="E34" s="231">
        <f>COUNTIF(KAMAN!$W$5:$W$28,"=100")</f>
        <v>1</v>
      </c>
      <c r="F34" s="225">
        <f>E34/SUM(E29:E34)*100</f>
        <v>4.1666666666666661</v>
      </c>
      <c r="G34" s="234">
        <f>COUNTIF(KAMAN!$W$29:$W$49,"=100")</f>
        <v>1</v>
      </c>
      <c r="H34" s="228">
        <f>G34/SUM(G29:G34)*100</f>
        <v>5</v>
      </c>
      <c r="I34" s="231">
        <f>COUNTIF(KAMAN!$W$50:$W$72,"=100")</f>
        <v>1</v>
      </c>
      <c r="J34" s="225">
        <f>I34/SUM(I29:I34)*100</f>
        <v>4.5454545454545459</v>
      </c>
      <c r="K34" s="234">
        <f>COUNTIF(KAMAN!$W$73:$W$93,"=100")</f>
        <v>4</v>
      </c>
      <c r="L34" s="228">
        <f>K34/SUM(K29:K34)*100</f>
        <v>19.047619047619047</v>
      </c>
      <c r="M34" s="231">
        <f>COUNTIF(KAMAN!$W$94:$W$115,"=100")</f>
        <v>0</v>
      </c>
      <c r="N34" s="225">
        <f>M34/SUM(M29:M34)*100</f>
        <v>0</v>
      </c>
      <c r="O34" s="234">
        <f>COUNTIF(KAMAN!$W$116:$W$139,"=100")</f>
        <v>1</v>
      </c>
      <c r="P34" s="228">
        <f>O34/SUM(O29:O34)*100</f>
        <v>4.3478260869565215</v>
      </c>
      <c r="Q34" s="208">
        <f>COUNTIF(KAMAN!$W$5:$W$200,"=100")</f>
        <v>8</v>
      </c>
      <c r="R34" s="215">
        <f>Q34/SUM(Q29:Q34)*100</f>
        <v>6.0606060606060606</v>
      </c>
    </row>
    <row r="35" spans="1:18" ht="18" customHeight="1" x14ac:dyDescent="0.25">
      <c r="A35" s="73"/>
      <c r="B35" s="326" t="str">
        <f>"KAMAN ORTAOKULU
"&amp;"ÖĞRENCİ SAYISI = "&amp;SUM(Q35:Q40)</f>
        <v>KAMAN ORTAOKULU
ÖĞRENCİ SAYISI = 135</v>
      </c>
      <c r="C35" s="366" t="s">
        <v>23</v>
      </c>
      <c r="D35" s="182" t="s">
        <v>332</v>
      </c>
      <c r="E35" s="229">
        <f>COUNTIF(KAMAN!$Z$5:$Z$28,"&lt;45")</f>
        <v>2</v>
      </c>
      <c r="F35" s="223">
        <f>E35/SUM(E35:E40)*100</f>
        <v>8.3333333333333321</v>
      </c>
      <c r="G35" s="232">
        <f>COUNTIF(KAMAN!$Z$29:$Z$49,"&lt;45")</f>
        <v>3</v>
      </c>
      <c r="H35" s="226">
        <f>G35/SUM(G35:G40)*100</f>
        <v>14.285714285714285</v>
      </c>
      <c r="I35" s="229">
        <f>COUNTIF(KAMAN!$Z$50:$Z$72,"&lt;45")</f>
        <v>1</v>
      </c>
      <c r="J35" s="223">
        <f>I35/SUM(I35:I40)*100</f>
        <v>4.3478260869565215</v>
      </c>
      <c r="K35" s="232">
        <f>COUNTIF(KAMAN!$Z$73:$Z$93,"&lt;45")</f>
        <v>1</v>
      </c>
      <c r="L35" s="226">
        <f>K35/SUM(K35:K40)*100</f>
        <v>4.7619047619047619</v>
      </c>
      <c r="M35" s="229">
        <f>COUNTIF(KAMAN!$Z$94:$Z$115,"&lt;45")</f>
        <v>3</v>
      </c>
      <c r="N35" s="223">
        <f>M35/SUM(M35:M40)*100</f>
        <v>13.636363636363635</v>
      </c>
      <c r="O35" s="232">
        <f>COUNTIF(KAMAN!$Z$116:$Z$139,"&lt;45")</f>
        <v>3</v>
      </c>
      <c r="P35" s="226">
        <f>O35/SUM(O35:O40)*100</f>
        <v>12.5</v>
      </c>
      <c r="Q35" s="204">
        <f>COUNTIF(KAMAN!$Z$5:$Z$200,"&lt;45")</f>
        <v>13</v>
      </c>
      <c r="R35" s="213">
        <f>Q35/SUM(Q35:Q40)*100</f>
        <v>9.6296296296296298</v>
      </c>
    </row>
    <row r="36" spans="1:18" ht="18" customHeight="1" x14ac:dyDescent="0.25">
      <c r="A36" s="73"/>
      <c r="B36" s="327"/>
      <c r="C36" s="367"/>
      <c r="D36" s="183" t="s">
        <v>333</v>
      </c>
      <c r="E36" s="230">
        <f>COUNTIF(KAMAN!$Z$5:$Z$28,"&lt;55")-COUNTIF(KAMAN!$Z$5:$Z$28,"&lt;45")</f>
        <v>0</v>
      </c>
      <c r="F36" s="224">
        <f>E36/SUM(E35:E40)*100</f>
        <v>0</v>
      </c>
      <c r="G36" s="233">
        <f>COUNTIF(KAMAN!$Z$29:$Z$49,"&lt;55")-COUNTIF(KAMAN!$Z$29:$Z$49,"&lt;45")</f>
        <v>3</v>
      </c>
      <c r="H36" s="227">
        <f>G36/SUM(G35:G40)*100</f>
        <v>14.285714285714285</v>
      </c>
      <c r="I36" s="230">
        <f>COUNTIF(KAMAN!$Z$50:$Z$72,"&lt;55")-COUNTIF(KAMAN!$Z$50:$Z$72,"&lt;45")</f>
        <v>0</v>
      </c>
      <c r="J36" s="224">
        <f>I36/SUM(I35:I40)*100</f>
        <v>0</v>
      </c>
      <c r="K36" s="233">
        <f>COUNTIF(KAMAN!$Z$73:$Z$93,"&lt;55")-COUNTIF(KAMAN!$Z$73:$Z$93,"&lt;45")</f>
        <v>0</v>
      </c>
      <c r="L36" s="227">
        <f>K36/SUM(K35:K40)*100</f>
        <v>0</v>
      </c>
      <c r="M36" s="230">
        <f>COUNTIF(KAMAN!$Z$94:$Z$115,"&lt;55")-COUNTIF(KAMAN!$Z$94:$Z$115,"&lt;45")</f>
        <v>2</v>
      </c>
      <c r="N36" s="224">
        <f>M36/SUM(M35:M40)*100</f>
        <v>9.0909090909090917</v>
      </c>
      <c r="O36" s="233">
        <f>COUNTIF(KAMAN!$Z$116:$Z$139,"&lt;55")-COUNTIF(KAMAN!$Z$116:$Z$139,"&lt;45")</f>
        <v>1</v>
      </c>
      <c r="P36" s="227">
        <f>O36/SUM(O35:O40)*100</f>
        <v>4.1666666666666661</v>
      </c>
      <c r="Q36" s="206">
        <f>COUNTIF(KAMAN!$Z$5:$Z$200,"&lt;55")-COUNTIF(KAMAN!$Z$5:$Z$200,"&lt;45")</f>
        <v>6</v>
      </c>
      <c r="R36" s="214">
        <f>Q36/SUM(Q35:Q40)*100</f>
        <v>4.4444444444444446</v>
      </c>
    </row>
    <row r="37" spans="1:18" ht="18" customHeight="1" x14ac:dyDescent="0.25">
      <c r="A37" s="73"/>
      <c r="B37" s="327"/>
      <c r="C37" s="367"/>
      <c r="D37" s="183" t="s">
        <v>334</v>
      </c>
      <c r="E37" s="230">
        <f>COUNTIF(KAMAN!$Z$5:$Z$28,"&lt;70")-COUNTIF(KAMAN!$Z$5:$Z$28,"&lt;55")</f>
        <v>5</v>
      </c>
      <c r="F37" s="224">
        <f>E37/SUM(E35:E40)*100</f>
        <v>20.833333333333336</v>
      </c>
      <c r="G37" s="233">
        <f>COUNTIF(KAMAN!$Z$29:$Z$49,"&lt;70")-COUNTIF(KAMAN!$Z$29:$Z$49,"&lt;55")</f>
        <v>0</v>
      </c>
      <c r="H37" s="227">
        <f>G37/SUM(G35:G40)*100</f>
        <v>0</v>
      </c>
      <c r="I37" s="230">
        <f>COUNTIF(KAMAN!$Z$50:$Z$72,"&lt;70")-COUNTIF(KAMAN!$Z$50:$Z$72,"&lt;55")</f>
        <v>3</v>
      </c>
      <c r="J37" s="224">
        <f>I37/SUM(I35:I40)*100</f>
        <v>13.043478260869565</v>
      </c>
      <c r="K37" s="233">
        <f>COUNTIF(KAMAN!$Z$73:$Z$93,"&lt;70")-COUNTIF(KAMAN!$Z$73:$Z$93,"&lt;55")</f>
        <v>1</v>
      </c>
      <c r="L37" s="227">
        <f>K37/SUM(K35:K40)*100</f>
        <v>4.7619047619047619</v>
      </c>
      <c r="M37" s="230">
        <f>COUNTIF(KAMAN!$Z$94:$Z$115,"&lt;70")-COUNTIF(KAMAN!$Z$94:$Z$115,"&lt;55")</f>
        <v>2</v>
      </c>
      <c r="N37" s="224">
        <f>M37/SUM(M35:M40)*100</f>
        <v>9.0909090909090917</v>
      </c>
      <c r="O37" s="233">
        <f>COUNTIF(KAMAN!$Z$116:$Z$139,"&lt;70")-COUNTIF(KAMAN!$Z$116:$Z$139,"&lt;55")</f>
        <v>2</v>
      </c>
      <c r="P37" s="227">
        <f>O37/SUM(O35:O40)*100</f>
        <v>8.3333333333333321</v>
      </c>
      <c r="Q37" s="206">
        <f>COUNTIF(KAMAN!$Z$5:$Z$200,"&lt;70")-COUNTIF(KAMAN!$Z$5:$Z$200,"&lt;55")</f>
        <v>13</v>
      </c>
      <c r="R37" s="214">
        <f>Q37/SUM(Q35:Q40)*100</f>
        <v>9.6296296296296298</v>
      </c>
    </row>
    <row r="38" spans="1:18" ht="18" customHeight="1" x14ac:dyDescent="0.25">
      <c r="A38" s="73"/>
      <c r="B38" s="327"/>
      <c r="C38" s="367"/>
      <c r="D38" s="183" t="s">
        <v>335</v>
      </c>
      <c r="E38" s="230">
        <f>COUNTIF(KAMAN!$Z$5:$Z$28,"&lt;85")-COUNTIF(KAMAN!$Z$5:$Z$28,"&lt;70")</f>
        <v>1</v>
      </c>
      <c r="F38" s="224">
        <f>E38/SUM(E35:E40)*100</f>
        <v>4.1666666666666661</v>
      </c>
      <c r="G38" s="233">
        <f>COUNTIF(KAMAN!$Z$29:$Z$49,"&lt;85")-COUNTIF(KAMAN!$Z$29:$Z$49,"&lt;70")</f>
        <v>2</v>
      </c>
      <c r="H38" s="227">
        <f>G38/SUM(G35:G40)*100</f>
        <v>9.5238095238095237</v>
      </c>
      <c r="I38" s="230">
        <f>COUNTIF(KAMAN!$Z$50:$Z$72,"&lt;85")-COUNTIF(KAMAN!$Z$50:$Z$72,"&lt;70")</f>
        <v>2</v>
      </c>
      <c r="J38" s="224">
        <f>I38/SUM(I35:I40)*100</f>
        <v>8.695652173913043</v>
      </c>
      <c r="K38" s="233">
        <f>COUNTIF(KAMAN!$Z$73:$Z$93,"&lt;85")-COUNTIF(KAMAN!$Z$73:$Z$93,"&lt;70")</f>
        <v>1</v>
      </c>
      <c r="L38" s="227">
        <f>K38/SUM(K35:K40)*100</f>
        <v>4.7619047619047619</v>
      </c>
      <c r="M38" s="230">
        <f>COUNTIF(KAMAN!$Z$94:$Z$115,"&lt;85")-COUNTIF(KAMAN!$Z$94:$Z$115,"&lt;70")</f>
        <v>3</v>
      </c>
      <c r="N38" s="224">
        <f>M38/SUM(M35:M40)*100</f>
        <v>13.636363636363635</v>
      </c>
      <c r="O38" s="233">
        <f>COUNTIF(KAMAN!$Z$116:$Z$139,"&lt;85")-COUNTIF(KAMAN!$Z$116:$Z$139,"&lt;70")</f>
        <v>1</v>
      </c>
      <c r="P38" s="227">
        <f>O38/SUM(O35:O40)*100</f>
        <v>4.1666666666666661</v>
      </c>
      <c r="Q38" s="206">
        <f>COUNTIF(KAMAN!$Z$5:$Z$200,"&lt;85")-COUNTIF(KAMAN!$Z$5:$Z$200,"&lt;70")</f>
        <v>10</v>
      </c>
      <c r="R38" s="214">
        <f>Q38/SUM(Q35:Q40)*100</f>
        <v>7.4074074074074066</v>
      </c>
    </row>
    <row r="39" spans="1:18" ht="18" customHeight="1" x14ac:dyDescent="0.25">
      <c r="A39" s="73"/>
      <c r="B39" s="327"/>
      <c r="C39" s="367"/>
      <c r="D39" s="183" t="s">
        <v>336</v>
      </c>
      <c r="E39" s="230">
        <f>COUNTIF(KAMAN!$Z$5:$Z$28,"&lt;99")-COUNTIF(KAMAN!$Z$5:$Z$28,"&lt;85")</f>
        <v>13</v>
      </c>
      <c r="F39" s="224">
        <f>E39/SUM(E35:E40)*100</f>
        <v>54.166666666666664</v>
      </c>
      <c r="G39" s="233">
        <f>COUNTIF(KAMAN!$Z$29:$Z$49,"&lt;99")-COUNTIF(KAMAN!$Z$29:$Z$49,"&lt;85")</f>
        <v>5</v>
      </c>
      <c r="H39" s="227">
        <f>G39/SUM(G35:G40)*100</f>
        <v>23.809523809523807</v>
      </c>
      <c r="I39" s="230">
        <f>COUNTIF(KAMAN!$Z$50:$Z$72,"&lt;99")-COUNTIF(KAMAN!$Z$50:$Z$72,"&lt;85")</f>
        <v>7</v>
      </c>
      <c r="J39" s="224">
        <f>I39/SUM(I35:I40)*100</f>
        <v>30.434782608695656</v>
      </c>
      <c r="K39" s="233">
        <f>COUNTIF(KAMAN!$Z$73:$Z$93,"&lt;99")-COUNTIF(KAMAN!$Z$73:$Z$93,"&lt;85")</f>
        <v>6</v>
      </c>
      <c r="L39" s="227">
        <f>K39/SUM(K35:K40)*100</f>
        <v>28.571428571428569</v>
      </c>
      <c r="M39" s="230">
        <f>COUNTIF(KAMAN!$Z$94:$Z$115,"&lt;99")-COUNTIF(KAMAN!$Z$94:$Z$115,"&lt;85")</f>
        <v>10</v>
      </c>
      <c r="N39" s="224">
        <f>M39/SUM(M35:M40)*100</f>
        <v>45.454545454545453</v>
      </c>
      <c r="O39" s="233">
        <f>COUNTIF(KAMAN!$Z$116:$Z$139,"&lt;99")-COUNTIF(KAMAN!$Z$116:$Z$139,"&lt;85")</f>
        <v>10</v>
      </c>
      <c r="P39" s="227">
        <f>O39/SUM(O35:O40)*100</f>
        <v>41.666666666666671</v>
      </c>
      <c r="Q39" s="206">
        <f>COUNTIF(KAMAN!$Z$5:$Z$200,"&lt;99")-COUNTIF(KAMAN!$Z$5:$Z$200,"&lt;85")</f>
        <v>51</v>
      </c>
      <c r="R39" s="214">
        <f>Q39/SUM(Q35:Q40)*100</f>
        <v>37.777777777777779</v>
      </c>
    </row>
    <row r="40" spans="1:18" ht="18" customHeight="1" thickBot="1" x14ac:dyDescent="0.3">
      <c r="A40" s="73"/>
      <c r="B40" s="328"/>
      <c r="C40" s="368"/>
      <c r="D40" s="184">
        <v>100</v>
      </c>
      <c r="E40" s="231">
        <f>COUNTIF(KAMAN!$Z$5:$Z$28,"=100")</f>
        <v>3</v>
      </c>
      <c r="F40" s="225">
        <f>E40/SUM(E35:E40)*100</f>
        <v>12.5</v>
      </c>
      <c r="G40" s="234">
        <f>COUNTIF(KAMAN!$Z$29:$Z$49,"=100")</f>
        <v>8</v>
      </c>
      <c r="H40" s="228">
        <f>G40/SUM(G35:G40)*100</f>
        <v>38.095238095238095</v>
      </c>
      <c r="I40" s="231">
        <f>COUNTIF(KAMAN!$Z$50:$Z$72,"=100")</f>
        <v>10</v>
      </c>
      <c r="J40" s="225">
        <f>I40/SUM(I35:I40)*100</f>
        <v>43.478260869565219</v>
      </c>
      <c r="K40" s="234">
        <f>COUNTIF(KAMAN!$Z$73:$Z$93,"=100")</f>
        <v>12</v>
      </c>
      <c r="L40" s="228">
        <f>K40/SUM(K35:K40)*100</f>
        <v>57.142857142857139</v>
      </c>
      <c r="M40" s="231">
        <f>COUNTIF(KAMAN!$Z$94:$Z$115,"=100")</f>
        <v>2</v>
      </c>
      <c r="N40" s="225">
        <f>M40/SUM(M35:M40)*100</f>
        <v>9.0909090909090917</v>
      </c>
      <c r="O40" s="234">
        <f>COUNTIF(KAMAN!$Z$116:$Z$139,"=100")</f>
        <v>7</v>
      </c>
      <c r="P40" s="228">
        <f>O40/SUM(O35:O40)*100</f>
        <v>29.166666666666668</v>
      </c>
      <c r="Q40" s="208">
        <f>COUNTIF(KAMAN!$Z$5:$Z$200,"=100")</f>
        <v>42</v>
      </c>
      <c r="R40" s="215">
        <f>Q40/SUM(Q35:Q40)*100</f>
        <v>31.111111111111111</v>
      </c>
    </row>
  </sheetData>
  <mergeCells count="23">
    <mergeCell ref="B23:B28"/>
    <mergeCell ref="C23:C28"/>
    <mergeCell ref="B29:B34"/>
    <mergeCell ref="C29:C34"/>
    <mergeCell ref="B35:B40"/>
    <mergeCell ref="C35:C40"/>
    <mergeCell ref="B17:B22"/>
    <mergeCell ref="C17:C22"/>
    <mergeCell ref="B2:B4"/>
    <mergeCell ref="C2:C4"/>
    <mergeCell ref="D2:D4"/>
    <mergeCell ref="B5:B10"/>
    <mergeCell ref="C5:C10"/>
    <mergeCell ref="B11:B16"/>
    <mergeCell ref="C11:C16"/>
    <mergeCell ref="E2:R2"/>
    <mergeCell ref="E3:F3"/>
    <mergeCell ref="G3:H3"/>
    <mergeCell ref="I3:J3"/>
    <mergeCell ref="K3:L3"/>
    <mergeCell ref="M3:N3"/>
    <mergeCell ref="O3:P3"/>
    <mergeCell ref="Q3:R3"/>
  </mergeCells>
  <pageMargins left="3.937007874015748E-2" right="3.937007874015748E-2" top="0.74803149606299213" bottom="0.74803149606299213" header="0.31496062992125984" footer="0.31496062992125984"/>
  <pageSetup paperSize="9" scale="71" fitToWidth="0" orientation="landscape" r:id="rId1"/>
  <rowBreaks count="1" manualBreakCount="1">
    <brk id="1" max="20" man="1"/>
  </rowBreaks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2:R575"/>
  <sheetViews>
    <sheetView zoomScale="80" zoomScaleNormal="80" workbookViewId="0">
      <selection activeCell="P7" sqref="P7"/>
    </sheetView>
  </sheetViews>
  <sheetFormatPr defaultRowHeight="15" x14ac:dyDescent="0.25"/>
  <cols>
    <col min="1" max="1" width="9.85546875" customWidth="1"/>
    <col min="2" max="2" width="35.85546875" bestFit="1" customWidth="1"/>
    <col min="3" max="17" width="10" style="25" customWidth="1"/>
    <col min="18" max="18" width="10.42578125" style="25" customWidth="1"/>
    <col min="21" max="22" width="9.140625" customWidth="1"/>
    <col min="24" max="25" width="9.140625" customWidth="1"/>
    <col min="27" max="28" width="9.140625" customWidth="1"/>
    <col min="30" max="31" width="9.140625" customWidth="1"/>
    <col min="33" max="34" width="9.140625" customWidth="1"/>
  </cols>
  <sheetData>
    <row r="2" spans="1:18" ht="37.5" customHeight="1" x14ac:dyDescent="0.25">
      <c r="A2" s="369" t="s">
        <v>882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</row>
    <row r="3" spans="1:18" ht="18" customHeight="1" thickBot="1" x14ac:dyDescent="0.3">
      <c r="A3" s="73"/>
      <c r="B3" s="73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18" ht="18" customHeight="1" thickBot="1" x14ac:dyDescent="0.3">
      <c r="A4" s="73"/>
      <c r="B4" s="344" t="s">
        <v>385</v>
      </c>
      <c r="C4" s="344" t="s">
        <v>872</v>
      </c>
      <c r="D4" s="347" t="s">
        <v>873</v>
      </c>
      <c r="E4" s="357" t="s">
        <v>361</v>
      </c>
      <c r="F4" s="358"/>
      <c r="G4" s="358"/>
      <c r="H4" s="358"/>
      <c r="I4" s="358"/>
      <c r="J4" s="358"/>
      <c r="K4" s="358"/>
      <c r="L4" s="359"/>
      <c r="M4"/>
      <c r="N4"/>
      <c r="O4"/>
      <c r="P4"/>
      <c r="Q4"/>
      <c r="R4"/>
    </row>
    <row r="5" spans="1:18" ht="18" customHeight="1" x14ac:dyDescent="0.25">
      <c r="A5" s="73"/>
      <c r="B5" s="345"/>
      <c r="C5" s="345"/>
      <c r="D5" s="336"/>
      <c r="E5" s="340" t="s">
        <v>877</v>
      </c>
      <c r="F5" s="341"/>
      <c r="G5" s="340" t="s">
        <v>878</v>
      </c>
      <c r="H5" s="341"/>
      <c r="I5" s="340" t="s">
        <v>879</v>
      </c>
      <c r="J5" s="341"/>
      <c r="K5" s="340" t="s">
        <v>881</v>
      </c>
      <c r="L5" s="341"/>
      <c r="M5"/>
      <c r="N5"/>
      <c r="O5"/>
      <c r="P5"/>
      <c r="Q5"/>
      <c r="R5"/>
    </row>
    <row r="6" spans="1:18" ht="29.25" thickBot="1" x14ac:dyDescent="0.3">
      <c r="A6" s="73"/>
      <c r="B6" s="346"/>
      <c r="C6" s="346"/>
      <c r="D6" s="348"/>
      <c r="E6" s="210" t="s">
        <v>871</v>
      </c>
      <c r="F6" s="211" t="s">
        <v>883</v>
      </c>
      <c r="G6" s="212" t="s">
        <v>871</v>
      </c>
      <c r="H6" s="211" t="s">
        <v>883</v>
      </c>
      <c r="I6" s="210" t="s">
        <v>871</v>
      </c>
      <c r="J6" s="211" t="s">
        <v>883</v>
      </c>
      <c r="K6" s="212" t="s">
        <v>871</v>
      </c>
      <c r="L6" s="211" t="s">
        <v>883</v>
      </c>
      <c r="M6"/>
      <c r="N6"/>
      <c r="O6"/>
      <c r="P6"/>
      <c r="Q6"/>
      <c r="R6"/>
    </row>
    <row r="7" spans="1:18" ht="18" customHeight="1" x14ac:dyDescent="0.25">
      <c r="A7" s="73"/>
      <c r="B7" s="360" t="str">
        <f>"ATATÜRK ORTAOKULU
"&amp;"ÖĞRENCİ SAYISI = "&amp;SUM(K7:K12)</f>
        <v>ATATÜRK ORTAOKULU
ÖĞRENCİ SAYISI = 55</v>
      </c>
      <c r="C7" s="363" t="s">
        <v>2</v>
      </c>
      <c r="D7" s="182" t="s">
        <v>332</v>
      </c>
      <c r="E7" s="229">
        <f>COUNTIF(ATATÜRK!$K$5:$K$23,"&lt;45")</f>
        <v>1</v>
      </c>
      <c r="F7" s="223">
        <f>E7/SUM(E7:E12)*100</f>
        <v>5.2631578947368416</v>
      </c>
      <c r="G7" s="232">
        <f>COUNTIF(ATATÜRK!$K$24:$K$41,"&lt;45")</f>
        <v>9</v>
      </c>
      <c r="H7" s="226">
        <f>G7/SUM(G7:G12)*100</f>
        <v>50</v>
      </c>
      <c r="I7" s="229">
        <f>COUNTIF(ATATÜRK!$K$42:$K$59,"&lt;45")</f>
        <v>11</v>
      </c>
      <c r="J7" s="223">
        <f>I7/SUM(I7:I12)*100</f>
        <v>61.111111111111114</v>
      </c>
      <c r="K7" s="204">
        <f>COUNTIF(ATATÜRK!$K$5:$K$200,"&lt;45")</f>
        <v>21</v>
      </c>
      <c r="L7" s="213">
        <f>K7/SUM(K7:K12)*100</f>
        <v>38.181818181818187</v>
      </c>
      <c r="M7"/>
      <c r="N7"/>
      <c r="O7"/>
      <c r="P7"/>
      <c r="Q7"/>
      <c r="R7"/>
    </row>
    <row r="8" spans="1:18" ht="18" customHeight="1" x14ac:dyDescent="0.25">
      <c r="A8" s="73"/>
      <c r="B8" s="361"/>
      <c r="C8" s="364"/>
      <c r="D8" s="183" t="s">
        <v>333</v>
      </c>
      <c r="E8" s="230">
        <f>COUNTIF(ATATÜRK!$K$5:$K$23,"&lt;55")-COUNTIF(ATATÜRK!$K$5:$K$23,"&lt;45")</f>
        <v>2</v>
      </c>
      <c r="F8" s="224">
        <f>E8/SUM(E7:E12)*100</f>
        <v>10.526315789473683</v>
      </c>
      <c r="G8" s="233">
        <f>COUNTIF(ATATÜRK!$K$24:$K$41,"&lt;55")-COUNTIF(ATATÜRK!$K$24:$K$41,"&lt;45")</f>
        <v>5</v>
      </c>
      <c r="H8" s="227">
        <f>G8/SUM(G7:G12)*100</f>
        <v>27.777777777777779</v>
      </c>
      <c r="I8" s="230">
        <f>COUNTIF(ATATÜRK!$K$42:$K$59,"&lt;55")-COUNTIF(ATATÜRK!$K$42:$K$59,"&lt;45")</f>
        <v>4</v>
      </c>
      <c r="J8" s="224">
        <f>I8/SUM(I7:I12)*100</f>
        <v>22.222222222222221</v>
      </c>
      <c r="K8" s="206">
        <f>COUNTIF(ATATÜRK!$K$5:$K$200,"&lt;55")-COUNTIF(ATATÜRK!$K$5:$K$200,"&lt;45")</f>
        <v>11</v>
      </c>
      <c r="L8" s="214">
        <f>K8/SUM(K7:K12)*100</f>
        <v>20</v>
      </c>
      <c r="M8"/>
      <c r="N8"/>
      <c r="O8"/>
      <c r="P8"/>
      <c r="Q8"/>
      <c r="R8"/>
    </row>
    <row r="9" spans="1:18" ht="18" customHeight="1" x14ac:dyDescent="0.25">
      <c r="A9" s="73"/>
      <c r="B9" s="361"/>
      <c r="C9" s="364"/>
      <c r="D9" s="183" t="s">
        <v>334</v>
      </c>
      <c r="E9" s="230">
        <f>COUNTIF(ATATÜRK!$K$5:$K$23,"&lt;70")-COUNTIF(ATATÜRK!$K$5:$K$23,"&lt;55")</f>
        <v>4</v>
      </c>
      <c r="F9" s="224">
        <f>E9/SUM(E7:E12)*100</f>
        <v>21.052631578947366</v>
      </c>
      <c r="G9" s="233">
        <f>COUNTIF(ATATÜRK!$K$24:$K$41,"&lt;70")-COUNTIF(ATATÜRK!$K$24:$K$41,"&lt;55")</f>
        <v>4</v>
      </c>
      <c r="H9" s="227">
        <f>G9/SUM(G7:G12)*100</f>
        <v>22.222222222222221</v>
      </c>
      <c r="I9" s="230">
        <f>COUNTIF(ATATÜRK!$K$42:$K$59,"&lt;70")-COUNTIF(ATATÜRK!$K$42:$K$59,"&lt;55")</f>
        <v>2</v>
      </c>
      <c r="J9" s="224">
        <f>I9/SUM(I7:I12)*100</f>
        <v>11.111111111111111</v>
      </c>
      <c r="K9" s="206">
        <f>COUNTIF(ATATÜRK!$K$5:$K$200,"&lt;70")-COUNTIF(ATATÜRK!$K$5:$K$200,"&lt;55")</f>
        <v>10</v>
      </c>
      <c r="L9" s="214">
        <f>K9/SUM(K7:K12)*100</f>
        <v>18.181818181818183</v>
      </c>
      <c r="M9"/>
      <c r="N9"/>
      <c r="O9"/>
      <c r="P9"/>
      <c r="Q9"/>
      <c r="R9"/>
    </row>
    <row r="10" spans="1:18" ht="18" customHeight="1" x14ac:dyDescent="0.25">
      <c r="A10" s="73"/>
      <c r="B10" s="361"/>
      <c r="C10" s="364"/>
      <c r="D10" s="183" t="s">
        <v>335</v>
      </c>
      <c r="E10" s="230">
        <f>COUNTIF(ATATÜRK!$K$5:$K$23,"&lt;85")-COUNTIF(ATATÜRK!$K$5:$K$23,"&lt;70")</f>
        <v>8</v>
      </c>
      <c r="F10" s="224">
        <f>E10/SUM(E7:E12)*100</f>
        <v>42.105263157894733</v>
      </c>
      <c r="G10" s="233">
        <f>COUNTIF(ATATÜRK!$K$24:$K$41,"&lt;85")-COUNTIF(ATATÜRK!$K$24:$K$41,"&lt;70")</f>
        <v>0</v>
      </c>
      <c r="H10" s="227">
        <f>G10/SUM(G7:G12)*100</f>
        <v>0</v>
      </c>
      <c r="I10" s="230">
        <f>COUNTIF(ATATÜRK!$K$42:$K$59,"&lt;85")-COUNTIF(ATATÜRK!$K$42:$K$59,"&lt;70")</f>
        <v>1</v>
      </c>
      <c r="J10" s="224">
        <f>I10/SUM(I7:I12)*100</f>
        <v>5.5555555555555554</v>
      </c>
      <c r="K10" s="206">
        <f>COUNTIF(ATATÜRK!$K$5:$K$200,"&lt;85")-COUNTIF(ATATÜRK!$K$5:$K$200,"&lt;70")</f>
        <v>9</v>
      </c>
      <c r="L10" s="214">
        <f>K10/SUM(K7:K12)*100</f>
        <v>16.363636363636363</v>
      </c>
      <c r="M10"/>
      <c r="N10"/>
      <c r="O10"/>
      <c r="P10"/>
      <c r="Q10"/>
      <c r="R10"/>
    </row>
    <row r="11" spans="1:18" ht="18" customHeight="1" x14ac:dyDescent="0.25">
      <c r="A11" s="73"/>
      <c r="B11" s="361"/>
      <c r="C11" s="364"/>
      <c r="D11" s="183" t="s">
        <v>336</v>
      </c>
      <c r="E11" s="230">
        <f>COUNTIF(ATATÜRK!$K$5:$K$23,"&lt;99")-COUNTIF(ATATÜRK!$K$5:$K$23,"&lt;85")</f>
        <v>4</v>
      </c>
      <c r="F11" s="224">
        <f>E11/SUM(E7:E12)*100</f>
        <v>21.052631578947366</v>
      </c>
      <c r="G11" s="233">
        <f>COUNTIF(ATATÜRK!$K$24:$K$41,"&lt;99")-COUNTIF(ATATÜRK!$K$24:$K$41,"&lt;85")</f>
        <v>0</v>
      </c>
      <c r="H11" s="227">
        <f>G11/SUM(G7:G12)*100</f>
        <v>0</v>
      </c>
      <c r="I11" s="230">
        <f>COUNTIF(ATATÜRK!$K$42:$K$59,"&lt;99")-COUNTIF(ATATÜRK!$K$42:$K$59,"&lt;85")</f>
        <v>0</v>
      </c>
      <c r="J11" s="224">
        <f>I11/SUM(I7:I12)*100</f>
        <v>0</v>
      </c>
      <c r="K11" s="206">
        <f>COUNTIF(ATATÜRK!$K$5:$K$200,"&lt;99")-COUNTIF(ATATÜRK!$K$5:$K$200,"&lt;85")</f>
        <v>4</v>
      </c>
      <c r="L11" s="214">
        <f>K11/SUM(K7:K12)*100</f>
        <v>7.2727272727272725</v>
      </c>
      <c r="M11"/>
      <c r="N11"/>
      <c r="O11"/>
      <c r="P11"/>
      <c r="Q11"/>
      <c r="R11"/>
    </row>
    <row r="12" spans="1:18" ht="18" customHeight="1" thickBot="1" x14ac:dyDescent="0.3">
      <c r="A12" s="73"/>
      <c r="B12" s="362"/>
      <c r="C12" s="365"/>
      <c r="D12" s="184">
        <v>100</v>
      </c>
      <c r="E12" s="231">
        <f>COUNTIF(ATATÜRK!$K$5:$K$23,"=100")</f>
        <v>0</v>
      </c>
      <c r="F12" s="225">
        <f>E12/SUM(E7:E12)*100</f>
        <v>0</v>
      </c>
      <c r="G12" s="234">
        <f>COUNTIF(ATATÜRK!$K$24:$K$41,"=100")</f>
        <v>0</v>
      </c>
      <c r="H12" s="228">
        <f>G12/SUM(G7:G12)*100</f>
        <v>0</v>
      </c>
      <c r="I12" s="231">
        <f>COUNTIF(ATATÜRK!$K$42:$K$59,"=100")</f>
        <v>0</v>
      </c>
      <c r="J12" s="225">
        <f>I12/SUM(I7:I12)*100</f>
        <v>0</v>
      </c>
      <c r="K12" s="208">
        <f>COUNTIF(ATATÜRK!$K$5:$K$200,"=100")</f>
        <v>0</v>
      </c>
      <c r="L12" s="215">
        <f>K12/SUM(K7:K12)*100</f>
        <v>0</v>
      </c>
      <c r="M12"/>
      <c r="N12"/>
      <c r="O12"/>
      <c r="P12"/>
      <c r="Q12"/>
      <c r="R12"/>
    </row>
    <row r="13" spans="1:18" ht="18" customHeight="1" x14ac:dyDescent="0.25">
      <c r="A13" s="73"/>
      <c r="B13" s="360" t="str">
        <f>"ATATÜRK ORTAOKULU
"&amp;"ÖĞRENCİ SAYISI = "&amp;SUM(K13:K18)</f>
        <v>ATATÜRK ORTAOKULU
ÖĞRENCİ SAYISI = 55</v>
      </c>
      <c r="C13" s="363" t="s">
        <v>3</v>
      </c>
      <c r="D13" s="182" t="s">
        <v>332</v>
      </c>
      <c r="E13" s="229">
        <f>COUNTIF(ATATÜRK!$N$5:$N$23,"&lt;45")</f>
        <v>7</v>
      </c>
      <c r="F13" s="223">
        <f>E13/SUM(E13:E18)*100</f>
        <v>36.84210526315789</v>
      </c>
      <c r="G13" s="232">
        <f>COUNTIF(ATATÜRK!$N$24:$N$41,"&lt;45")</f>
        <v>16</v>
      </c>
      <c r="H13" s="226">
        <f>G13/SUM(G13:G18)*100</f>
        <v>88.888888888888886</v>
      </c>
      <c r="I13" s="229">
        <f>COUNTIF(ATATÜRK!$N$42:$N$59,"&lt;45")</f>
        <v>15</v>
      </c>
      <c r="J13" s="223">
        <f>I13/SUM(I13:I18)*100</f>
        <v>83.333333333333343</v>
      </c>
      <c r="K13" s="204">
        <f>COUNTIF(ATATÜRK!$N$5:$N$200,"&lt;45")</f>
        <v>38</v>
      </c>
      <c r="L13" s="213">
        <f>K13/SUM(K13:K18)*100</f>
        <v>69.090909090909093</v>
      </c>
      <c r="M13"/>
      <c r="N13"/>
      <c r="O13"/>
      <c r="P13"/>
      <c r="Q13"/>
      <c r="R13"/>
    </row>
    <row r="14" spans="1:18" ht="18" customHeight="1" x14ac:dyDescent="0.25">
      <c r="A14" s="73"/>
      <c r="B14" s="361"/>
      <c r="C14" s="364"/>
      <c r="D14" s="183" t="s">
        <v>333</v>
      </c>
      <c r="E14" s="230">
        <f>COUNTIF(ATATÜRK!$N$5:$N$23,"&lt;55")-COUNTIF(ATATÜRK!$N$5:$N$23,"&lt;45")</f>
        <v>3</v>
      </c>
      <c r="F14" s="224">
        <f>E14/SUM(E13:E18)*100</f>
        <v>15.789473684210526</v>
      </c>
      <c r="G14" s="233">
        <f>COUNTIF(ATATÜRK!$N$24:$N$41,"&lt;55")-COUNTIF(ATATÜRK!$N$24:$N$41,"&lt;45")</f>
        <v>2</v>
      </c>
      <c r="H14" s="227">
        <f>G14/SUM(G13:G18)*100</f>
        <v>11.111111111111111</v>
      </c>
      <c r="I14" s="230">
        <f>COUNTIF(ATATÜRK!$N$42:$N$59,"&lt;55")-COUNTIF(ATATÜRK!$N$42:$N$59,"&lt;45")</f>
        <v>3</v>
      </c>
      <c r="J14" s="224">
        <f>I14/SUM(I13:I18)*100</f>
        <v>16.666666666666664</v>
      </c>
      <c r="K14" s="206">
        <f>COUNTIF(ATATÜRK!$N$5:$N$200,"&lt;55")-COUNTIF(ATATÜRK!$N$5:$N$200,"&lt;45")</f>
        <v>8</v>
      </c>
      <c r="L14" s="214">
        <f>K14/SUM(K13:K18)*100</f>
        <v>14.545454545454545</v>
      </c>
      <c r="M14"/>
      <c r="N14"/>
      <c r="O14"/>
      <c r="P14"/>
      <c r="Q14"/>
      <c r="R14"/>
    </row>
    <row r="15" spans="1:18" ht="18" customHeight="1" x14ac:dyDescent="0.25">
      <c r="A15" s="73"/>
      <c r="B15" s="361"/>
      <c r="C15" s="364"/>
      <c r="D15" s="183" t="s">
        <v>334</v>
      </c>
      <c r="E15" s="230">
        <f>COUNTIF(ATATÜRK!$N$5:$N$23,"&lt;70")-COUNTIF(ATATÜRK!$N$5:$N$23,"&lt;55")</f>
        <v>3</v>
      </c>
      <c r="F15" s="224">
        <f>E15/SUM(E13:E18)*100</f>
        <v>15.789473684210526</v>
      </c>
      <c r="G15" s="233">
        <f>COUNTIF(ATATÜRK!$N$24:$N$41,"&lt;70")-COUNTIF(ATATÜRK!$N$24:$N$41,"&lt;55")</f>
        <v>0</v>
      </c>
      <c r="H15" s="227">
        <f>G15/SUM(G13:G18)*100</f>
        <v>0</v>
      </c>
      <c r="I15" s="230">
        <f>COUNTIF(ATATÜRK!$N$42:$N$59,"&lt;70")-COUNTIF(ATATÜRK!$N$42:$N$59,"&lt;55")</f>
        <v>0</v>
      </c>
      <c r="J15" s="224">
        <f>I15/SUM(I13:I18)*100</f>
        <v>0</v>
      </c>
      <c r="K15" s="206">
        <f>COUNTIF(ATATÜRK!$N$5:$N$200,"&lt;70")-COUNTIF(ATATÜRK!$N$5:$N$200,"&lt;55")</f>
        <v>3</v>
      </c>
      <c r="L15" s="214">
        <f>K15/SUM(K13:K18)*100</f>
        <v>5.4545454545454541</v>
      </c>
      <c r="M15"/>
      <c r="N15"/>
      <c r="O15"/>
      <c r="P15"/>
      <c r="Q15"/>
      <c r="R15"/>
    </row>
    <row r="16" spans="1:18" ht="18" customHeight="1" x14ac:dyDescent="0.25">
      <c r="A16" s="73"/>
      <c r="B16" s="361"/>
      <c r="C16" s="364"/>
      <c r="D16" s="183" t="s">
        <v>335</v>
      </c>
      <c r="E16" s="230">
        <f>COUNTIF(ATATÜRK!$N$5:$N$23,"&lt;85")-COUNTIF(ATATÜRK!$N$5:$N$23,"&lt;70")</f>
        <v>2</v>
      </c>
      <c r="F16" s="224">
        <f>E16/SUM(E13:E18)*100</f>
        <v>10.526315789473683</v>
      </c>
      <c r="G16" s="233">
        <f>COUNTIF(ATATÜRK!$N$24:$N$41,"&lt;85")-COUNTIF(ATATÜRK!$N$24:$N$41,"&lt;70")</f>
        <v>0</v>
      </c>
      <c r="H16" s="227">
        <f>G16/SUM(G13:G18)*100</f>
        <v>0</v>
      </c>
      <c r="I16" s="230">
        <f>COUNTIF(ATATÜRK!$N$42:$N$59,"&lt;85")-COUNTIF(ATATÜRK!$N$42:$N$59,"&lt;70")</f>
        <v>0</v>
      </c>
      <c r="J16" s="224">
        <f>I16/SUM(I13:I18)*100</f>
        <v>0</v>
      </c>
      <c r="K16" s="206">
        <f>COUNTIF(ATATÜRK!$N$5:$N$200,"&lt;85")-COUNTIF(ATATÜRK!$N$5:$N$200,"&lt;70")</f>
        <v>2</v>
      </c>
      <c r="L16" s="214">
        <f>K16/SUM(K13:K18)*100</f>
        <v>3.6363636363636362</v>
      </c>
      <c r="M16"/>
      <c r="N16"/>
      <c r="O16"/>
      <c r="P16"/>
      <c r="Q16"/>
      <c r="R16"/>
    </row>
    <row r="17" spans="1:18" ht="18" customHeight="1" x14ac:dyDescent="0.25">
      <c r="A17" s="73"/>
      <c r="B17" s="361"/>
      <c r="C17" s="364"/>
      <c r="D17" s="183" t="s">
        <v>336</v>
      </c>
      <c r="E17" s="230">
        <f>COUNTIF(ATATÜRK!$N$5:$N$23,"&lt;99")-COUNTIF(ATATÜRK!$N$5:$N$23,"&lt;85")</f>
        <v>3</v>
      </c>
      <c r="F17" s="224">
        <f>E17/SUM(E13:E18)*100</f>
        <v>15.789473684210526</v>
      </c>
      <c r="G17" s="233">
        <f>COUNTIF(ATATÜRK!$N$24:$N$41,"&lt;99")-COUNTIF(ATATÜRK!$N$24:$N$41,"&lt;85")</f>
        <v>0</v>
      </c>
      <c r="H17" s="227">
        <f>G17/SUM(G13:G18)*100</f>
        <v>0</v>
      </c>
      <c r="I17" s="230">
        <f>COUNTIF(ATATÜRK!$N$42:$N$59,"&lt;99")-COUNTIF(ATATÜRK!$N$42:$N$59,"&lt;85")</f>
        <v>0</v>
      </c>
      <c r="J17" s="224">
        <f>I17/SUM(I13:I18)*100</f>
        <v>0</v>
      </c>
      <c r="K17" s="206">
        <f>COUNTIF(ATATÜRK!$N$5:$N$200,"&lt;99")-COUNTIF(ATATÜRK!$N$5:$N$200,"&lt;85")</f>
        <v>3</v>
      </c>
      <c r="L17" s="214">
        <f>K17/SUM(K13:K18)*100</f>
        <v>5.4545454545454541</v>
      </c>
      <c r="M17"/>
      <c r="N17"/>
      <c r="O17"/>
      <c r="P17"/>
      <c r="Q17"/>
      <c r="R17"/>
    </row>
    <row r="18" spans="1:18" ht="18" customHeight="1" thickBot="1" x14ac:dyDescent="0.3">
      <c r="A18" s="73"/>
      <c r="B18" s="362"/>
      <c r="C18" s="365"/>
      <c r="D18" s="184">
        <v>100</v>
      </c>
      <c r="E18" s="231">
        <f>COUNTIF(ATATÜRK!$N$5:$N$23,"=100")</f>
        <v>1</v>
      </c>
      <c r="F18" s="225">
        <f>E18/SUM(E13:E18)*100</f>
        <v>5.2631578947368416</v>
      </c>
      <c r="G18" s="234">
        <f>COUNTIF(ATATÜRK!$N$24:$N$41,"=100")</f>
        <v>0</v>
      </c>
      <c r="H18" s="228">
        <f>G18/SUM(G13:G18)*100</f>
        <v>0</v>
      </c>
      <c r="I18" s="231">
        <f>COUNTIF(ATATÜRK!$N$42:$N$59,"=100")</f>
        <v>0</v>
      </c>
      <c r="J18" s="225">
        <f>I18/SUM(I13:I18)*100</f>
        <v>0</v>
      </c>
      <c r="K18" s="208">
        <f>COUNTIF(ATATÜRK!$N$5:$N$200,"=100")</f>
        <v>1</v>
      </c>
      <c r="L18" s="215">
        <f>K18/SUM(K13:K18)*100</f>
        <v>1.8181818181818181</v>
      </c>
      <c r="M18"/>
      <c r="N18"/>
      <c r="O18"/>
      <c r="P18"/>
      <c r="Q18"/>
      <c r="R18"/>
    </row>
    <row r="19" spans="1:18" ht="18" customHeight="1" x14ac:dyDescent="0.25">
      <c r="A19" s="73"/>
      <c r="B19" s="360" t="str">
        <f>"ATATÜRK ORTAOKULU
"&amp;"ÖĞRENCİ SAYISI = "&amp;SUM(K19:K24)</f>
        <v>ATATÜRK ORTAOKULU
ÖĞRENCİ SAYISI = 55</v>
      </c>
      <c r="C19" s="363" t="s">
        <v>10</v>
      </c>
      <c r="D19" s="182" t="s">
        <v>332</v>
      </c>
      <c r="E19" s="229">
        <f>COUNTIF(ATATÜRK!$Q$5:$Q$23,"&lt;45")</f>
        <v>2</v>
      </c>
      <c r="F19" s="223">
        <f>E19/SUM(E19:E24)*100</f>
        <v>10.526315789473683</v>
      </c>
      <c r="G19" s="232">
        <f>COUNTIF(ATATÜRK!$Q$24:$Q$41,"&lt;45")</f>
        <v>5</v>
      </c>
      <c r="H19" s="226">
        <f>G19/SUM(G19:G24)*100</f>
        <v>27.777777777777779</v>
      </c>
      <c r="I19" s="229">
        <f>COUNTIF(ATATÜRK!$Q$42:$Q$59,"&lt;45")</f>
        <v>9</v>
      </c>
      <c r="J19" s="223">
        <f>I19/SUM(I19:I24)*100</f>
        <v>50</v>
      </c>
      <c r="K19" s="204">
        <f>COUNTIF(ATATÜRK!$Q$5:$Q$200,"&lt;45")</f>
        <v>16</v>
      </c>
      <c r="L19" s="213">
        <f>K19/SUM(K19:K24)*100</f>
        <v>29.09090909090909</v>
      </c>
      <c r="M19"/>
      <c r="N19"/>
      <c r="O19"/>
      <c r="P19"/>
      <c r="Q19"/>
      <c r="R19"/>
    </row>
    <row r="20" spans="1:18" ht="18" customHeight="1" x14ac:dyDescent="0.25">
      <c r="A20" s="73"/>
      <c r="B20" s="361"/>
      <c r="C20" s="364"/>
      <c r="D20" s="183" t="s">
        <v>333</v>
      </c>
      <c r="E20" s="230">
        <f>COUNTIF(ATATÜRK!$Q$5:$Q$23,"&lt;55")-COUNTIF(ATATÜRK!$Q$5:$Q$23,"&lt;45")</f>
        <v>1</v>
      </c>
      <c r="F20" s="224">
        <f>E20/SUM(E19:E24)*100</f>
        <v>5.2631578947368416</v>
      </c>
      <c r="G20" s="233">
        <f>COUNTIF(ATATÜRK!$Q$24:$Q$41,"&lt;55")-COUNTIF(ATATÜRK!$Q$24:$Q$41,"&lt;45")</f>
        <v>4</v>
      </c>
      <c r="H20" s="227">
        <f>G20/SUM(G19:G24)*100</f>
        <v>22.222222222222221</v>
      </c>
      <c r="I20" s="230">
        <f>COUNTIF(ATATÜRK!$Q$42:$Q$59,"&lt;55")-COUNTIF(ATATÜRK!$Q$42:$Q$59,"&lt;45")</f>
        <v>6</v>
      </c>
      <c r="J20" s="224">
        <f>I20/SUM(I19:I24)*100</f>
        <v>33.333333333333329</v>
      </c>
      <c r="K20" s="206">
        <f>COUNTIF(ATATÜRK!$Q$5:$Q$200,"&lt;55")-COUNTIF(ATATÜRK!$Q$5:$Q$200,"&lt;45")</f>
        <v>11</v>
      </c>
      <c r="L20" s="214">
        <f>K20/SUM(K19:K24)*100</f>
        <v>20</v>
      </c>
      <c r="M20"/>
      <c r="N20"/>
      <c r="O20"/>
      <c r="P20"/>
      <c r="Q20"/>
      <c r="R20"/>
    </row>
    <row r="21" spans="1:18" ht="18" customHeight="1" x14ac:dyDescent="0.25">
      <c r="A21" s="73"/>
      <c r="B21" s="361"/>
      <c r="C21" s="364"/>
      <c r="D21" s="183" t="s">
        <v>334</v>
      </c>
      <c r="E21" s="230">
        <f>COUNTIF(ATATÜRK!$Q$5:$Q$23,"&lt;70")-COUNTIF(ATATÜRK!$Q$5:$Q$23,"&lt;55")</f>
        <v>4</v>
      </c>
      <c r="F21" s="224">
        <f>E21/SUM(E19:E24)*100</f>
        <v>21.052631578947366</v>
      </c>
      <c r="G21" s="233">
        <f>COUNTIF(ATATÜRK!$Q$24:$Q$41,"&lt;70")-COUNTIF(ATATÜRK!$Q$24:$Q$41,"&lt;55")</f>
        <v>3</v>
      </c>
      <c r="H21" s="227">
        <f>G21/SUM(G19:G24)*100</f>
        <v>16.666666666666664</v>
      </c>
      <c r="I21" s="230">
        <f>COUNTIF(ATATÜRK!$Q$42:$Q$59,"&lt;70")-COUNTIF(ATATÜRK!$Q$42:$Q$59,"&lt;55")</f>
        <v>3</v>
      </c>
      <c r="J21" s="224">
        <f>I21/SUM(I19:I24)*100</f>
        <v>16.666666666666664</v>
      </c>
      <c r="K21" s="206">
        <f>COUNTIF(ATATÜRK!$Q$5:$Q$200,"&lt;70")-COUNTIF(ATATÜRK!$Q$5:$Q$200,"&lt;55")</f>
        <v>10</v>
      </c>
      <c r="L21" s="214">
        <f>K21/SUM(K19:K24)*100</f>
        <v>18.181818181818183</v>
      </c>
      <c r="M21"/>
      <c r="N21"/>
      <c r="O21"/>
      <c r="P21"/>
      <c r="Q21"/>
      <c r="R21"/>
    </row>
    <row r="22" spans="1:18" ht="18" customHeight="1" x14ac:dyDescent="0.25">
      <c r="A22" s="73"/>
      <c r="B22" s="361"/>
      <c r="C22" s="364"/>
      <c r="D22" s="183" t="s">
        <v>335</v>
      </c>
      <c r="E22" s="230">
        <f>COUNTIF(ATATÜRK!$Q$5:$Q$23,"&lt;85")-COUNTIF(ATATÜRK!$Q$5:$Q$23,"&lt;70")</f>
        <v>8</v>
      </c>
      <c r="F22" s="224">
        <f>E22/SUM(E19:E24)*100</f>
        <v>42.105263157894733</v>
      </c>
      <c r="G22" s="233">
        <f>COUNTIF(ATATÜRK!$Q$24:$Q$41,"&lt;85")-COUNTIF(ATATÜRK!$Q$24:$Q$41,"&lt;70")</f>
        <v>6</v>
      </c>
      <c r="H22" s="227">
        <f>G22/SUM(G19:G24)*100</f>
        <v>33.333333333333329</v>
      </c>
      <c r="I22" s="230">
        <f>COUNTIF(ATATÜRK!$Q$42:$Q$59,"&lt;85")-COUNTIF(ATATÜRK!$Q$42:$Q$59,"&lt;70")</f>
        <v>0</v>
      </c>
      <c r="J22" s="224">
        <f>I22/SUM(I19:I24)*100</f>
        <v>0</v>
      </c>
      <c r="K22" s="206">
        <f>COUNTIF(ATATÜRK!$Q$5:$Q$200,"&lt;85")-COUNTIF(ATATÜRK!$Q$5:$Q$200,"&lt;70")</f>
        <v>14</v>
      </c>
      <c r="L22" s="214">
        <f>K22/SUM(K19:K24)*100</f>
        <v>25.454545454545453</v>
      </c>
      <c r="M22"/>
      <c r="N22"/>
      <c r="O22"/>
      <c r="P22"/>
      <c r="Q22"/>
      <c r="R22"/>
    </row>
    <row r="23" spans="1:18" ht="18" customHeight="1" x14ac:dyDescent="0.25">
      <c r="A23" s="73"/>
      <c r="B23" s="361"/>
      <c r="C23" s="364"/>
      <c r="D23" s="183" t="s">
        <v>336</v>
      </c>
      <c r="E23" s="230">
        <f>COUNTIF(ATATÜRK!$Q$5:$Q$23,"&lt;99")-COUNTIF(ATATÜRK!$Q$5:$Q$23,"&lt;85")</f>
        <v>4</v>
      </c>
      <c r="F23" s="224">
        <f>E23/SUM(E19:E24)*100</f>
        <v>21.052631578947366</v>
      </c>
      <c r="G23" s="233">
        <f>COUNTIF(ATATÜRK!$Q$24:$Q$41,"&lt;99")-COUNTIF(ATATÜRK!$Q$24:$Q$41,"&lt;85")</f>
        <v>0</v>
      </c>
      <c r="H23" s="227">
        <f>G23/SUM(G19:G24)*100</f>
        <v>0</v>
      </c>
      <c r="I23" s="230">
        <f>COUNTIF(ATATÜRK!$Q$42:$Q$59,"&lt;99")-COUNTIF(ATATÜRK!$Q$42:$Q$59,"&lt;85")</f>
        <v>0</v>
      </c>
      <c r="J23" s="224">
        <f>I23/SUM(I19:I24)*100</f>
        <v>0</v>
      </c>
      <c r="K23" s="206">
        <f>COUNTIF(ATATÜRK!$Q$5:$Q$200,"&lt;99")-COUNTIF(ATATÜRK!$Q$5:$Q$200,"&lt;85")</f>
        <v>4</v>
      </c>
      <c r="L23" s="214">
        <f>K23/SUM(K19:K24)*100</f>
        <v>7.2727272727272725</v>
      </c>
      <c r="M23"/>
      <c r="N23"/>
      <c r="O23"/>
      <c r="P23"/>
      <c r="Q23"/>
      <c r="R23"/>
    </row>
    <row r="24" spans="1:18" ht="18" customHeight="1" thickBot="1" x14ac:dyDescent="0.3">
      <c r="A24" s="73"/>
      <c r="B24" s="362"/>
      <c r="C24" s="365"/>
      <c r="D24" s="184">
        <v>100</v>
      </c>
      <c r="E24" s="231">
        <f>COUNTIF(ATATÜRK!$Q$5:$Q$23,"=100")</f>
        <v>0</v>
      </c>
      <c r="F24" s="225">
        <f>E24/SUM(E19:E24)*100</f>
        <v>0</v>
      </c>
      <c r="G24" s="234">
        <f>COUNTIF(ATATÜRK!$Q$24:$Q$41,"=100")</f>
        <v>0</v>
      </c>
      <c r="H24" s="228">
        <f>G24/SUM(G19:G24)*100</f>
        <v>0</v>
      </c>
      <c r="I24" s="231">
        <f>COUNTIF(ATATÜRK!$Q$42:$Q$59,"=100")</f>
        <v>0</v>
      </c>
      <c r="J24" s="225">
        <f>I24/SUM(I19:I24)*100</f>
        <v>0</v>
      </c>
      <c r="K24" s="208">
        <f>COUNTIF(ATATÜRK!$Q$5:$Q$200,"=100")</f>
        <v>0</v>
      </c>
      <c r="L24" s="215">
        <f>K24/SUM(K19:K24)*100</f>
        <v>0</v>
      </c>
      <c r="M24"/>
      <c r="N24"/>
      <c r="O24"/>
      <c r="P24"/>
      <c r="Q24"/>
      <c r="R24"/>
    </row>
    <row r="25" spans="1:18" ht="18" customHeight="1" x14ac:dyDescent="0.25">
      <c r="A25" s="73"/>
      <c r="B25" s="360" t="str">
        <f>"ATATÜRK ORTAOKULU
"&amp;"ÖĞRENCİ SAYISI = "&amp;SUM(K25:K30)</f>
        <v>ATATÜRK ORTAOKULU
ÖĞRENCİ SAYISI = 55</v>
      </c>
      <c r="C25" s="363" t="s">
        <v>338</v>
      </c>
      <c r="D25" s="182" t="s">
        <v>332</v>
      </c>
      <c r="E25" s="229">
        <f>COUNTIF(ATATÜRK!$T$5:$T$23,"&lt;45")</f>
        <v>2</v>
      </c>
      <c r="F25" s="223">
        <f>E25/SUM(E25:E30)*100</f>
        <v>10.526315789473683</v>
      </c>
      <c r="G25" s="232">
        <f>COUNTIF(ATATÜRK!$T$24:$T$41,"&lt;45")</f>
        <v>13</v>
      </c>
      <c r="H25" s="226">
        <f>G25/SUM(G25:G30)*100</f>
        <v>72.222222222222214</v>
      </c>
      <c r="I25" s="229">
        <f>COUNTIF(ATATÜRK!$T$42:$T$59,"&lt;45")</f>
        <v>16</v>
      </c>
      <c r="J25" s="223">
        <f>I25/SUM(I25:I30)*100</f>
        <v>88.888888888888886</v>
      </c>
      <c r="K25" s="204">
        <f>COUNTIF(ATATÜRK!$T$5:$T$200,"&lt;45")</f>
        <v>31</v>
      </c>
      <c r="L25" s="213">
        <f>K25/SUM(K25:K30)*100</f>
        <v>56.36363636363636</v>
      </c>
      <c r="M25"/>
      <c r="N25"/>
      <c r="O25"/>
      <c r="P25"/>
      <c r="Q25"/>
      <c r="R25"/>
    </row>
    <row r="26" spans="1:18" ht="18" customHeight="1" x14ac:dyDescent="0.25">
      <c r="A26" s="73"/>
      <c r="B26" s="361"/>
      <c r="C26" s="364"/>
      <c r="D26" s="183" t="s">
        <v>333</v>
      </c>
      <c r="E26" s="230">
        <f>COUNTIF(ATATÜRK!$T$5:$T$23,"&lt;55")-COUNTIF(ATATÜRK!$T$5:$T$23,"&lt;45")</f>
        <v>3</v>
      </c>
      <c r="F26" s="224">
        <f>E26/SUM(E25:E30)*100</f>
        <v>15.789473684210526</v>
      </c>
      <c r="G26" s="233">
        <f>COUNTIF(ATATÜRK!$T$24:$T$41,"&lt;55")-COUNTIF(ATATÜRK!$T$24:$T$41,"&lt;45")</f>
        <v>4</v>
      </c>
      <c r="H26" s="227">
        <f>G26/SUM(G25:G30)*100</f>
        <v>22.222222222222221</v>
      </c>
      <c r="I26" s="230">
        <f>COUNTIF(ATATÜRK!$T$42:$T$59,"&lt;55")-COUNTIF(ATATÜRK!$T$42:$T$59,"&lt;45")</f>
        <v>1</v>
      </c>
      <c r="J26" s="224">
        <f>I26/SUM(I25:I30)*100</f>
        <v>5.5555555555555554</v>
      </c>
      <c r="K26" s="206">
        <f>COUNTIF(ATATÜRK!$T$5:$T$200,"&lt;55")-COUNTIF(ATATÜRK!$T$5:$T$200,"&lt;45")</f>
        <v>8</v>
      </c>
      <c r="L26" s="214">
        <f>K26/SUM(K25:K30)*100</f>
        <v>14.545454545454545</v>
      </c>
      <c r="M26"/>
      <c r="N26"/>
      <c r="O26"/>
      <c r="P26"/>
      <c r="Q26"/>
      <c r="R26"/>
    </row>
    <row r="27" spans="1:18" ht="18" customHeight="1" x14ac:dyDescent="0.25">
      <c r="A27" s="73"/>
      <c r="B27" s="361"/>
      <c r="C27" s="364"/>
      <c r="D27" s="183" t="s">
        <v>334</v>
      </c>
      <c r="E27" s="230">
        <f>COUNTIF(ATATÜRK!$T$5:$T$23,"&lt;70")-COUNTIF(ATATÜRK!$T$5:$T$23,"&lt;55")</f>
        <v>3</v>
      </c>
      <c r="F27" s="224">
        <f>E27/SUM(E25:E30)*100</f>
        <v>15.789473684210526</v>
      </c>
      <c r="G27" s="233">
        <f>COUNTIF(ATATÜRK!$T$24:$T$41,"&lt;70")-COUNTIF(ATATÜRK!$T$24:$T$41,"&lt;55")</f>
        <v>0</v>
      </c>
      <c r="H27" s="227">
        <f>G27/SUM(G25:G30)*100</f>
        <v>0</v>
      </c>
      <c r="I27" s="230">
        <f>COUNTIF(ATATÜRK!$T$42:$T$59,"&lt;70")-COUNTIF(ATATÜRK!$T$42:$T$59,"&lt;55")</f>
        <v>0</v>
      </c>
      <c r="J27" s="224">
        <f>I27/SUM(I25:I30)*100</f>
        <v>0</v>
      </c>
      <c r="K27" s="206">
        <f>COUNTIF(ATATÜRK!$T$5:$T$200,"&lt;70")-COUNTIF(ATATÜRK!$T$5:$T$200,"&lt;55")</f>
        <v>3</v>
      </c>
      <c r="L27" s="214">
        <f>K27/SUM(K25:K30)*100</f>
        <v>5.4545454545454541</v>
      </c>
      <c r="M27"/>
      <c r="N27"/>
      <c r="O27"/>
      <c r="P27"/>
      <c r="Q27"/>
      <c r="R27"/>
    </row>
    <row r="28" spans="1:18" ht="18" customHeight="1" x14ac:dyDescent="0.25">
      <c r="A28" s="73"/>
      <c r="B28" s="361"/>
      <c r="C28" s="364"/>
      <c r="D28" s="183" t="s">
        <v>335</v>
      </c>
      <c r="E28" s="230">
        <f>COUNTIF(ATATÜRK!$T$5:$T$23,"&lt;85")-COUNTIF(ATATÜRK!$T$5:$T$23,"&lt;70")</f>
        <v>6</v>
      </c>
      <c r="F28" s="224">
        <f>E28/SUM(E25:E30)*100</f>
        <v>31.578947368421051</v>
      </c>
      <c r="G28" s="233">
        <f>COUNTIF(ATATÜRK!$T$24:$T$41,"&lt;85")-COUNTIF(ATATÜRK!$T$24:$T$41,"&lt;70")</f>
        <v>0</v>
      </c>
      <c r="H28" s="227">
        <f>G28/SUM(G25:G30)*100</f>
        <v>0</v>
      </c>
      <c r="I28" s="230">
        <f>COUNTIF(ATATÜRK!$T$42:$T$59,"&lt;85")-COUNTIF(ATATÜRK!$T$42:$T$59,"&lt;70")</f>
        <v>1</v>
      </c>
      <c r="J28" s="224">
        <f>I28/SUM(I25:I30)*100</f>
        <v>5.5555555555555554</v>
      </c>
      <c r="K28" s="206">
        <f>COUNTIF(ATATÜRK!$T$5:$T$200,"&lt;85")-COUNTIF(ATATÜRK!$T$5:$T$200,"&lt;70")</f>
        <v>7</v>
      </c>
      <c r="L28" s="214">
        <f>K28/SUM(K25:K30)*100</f>
        <v>12.727272727272727</v>
      </c>
      <c r="M28"/>
      <c r="N28"/>
      <c r="O28"/>
      <c r="P28"/>
      <c r="Q28"/>
      <c r="R28"/>
    </row>
    <row r="29" spans="1:18" ht="18" customHeight="1" x14ac:dyDescent="0.25">
      <c r="A29" s="73"/>
      <c r="B29" s="361"/>
      <c r="C29" s="364"/>
      <c r="D29" s="183" t="s">
        <v>336</v>
      </c>
      <c r="E29" s="230">
        <f>COUNTIF(ATATÜRK!$T$5:$T$23,"&lt;99")-COUNTIF(ATATÜRK!$T$5:$T$23,"&lt;85")</f>
        <v>4</v>
      </c>
      <c r="F29" s="224">
        <f>E29/SUM(E25:E30)*100</f>
        <v>21.052631578947366</v>
      </c>
      <c r="G29" s="233">
        <f>COUNTIF(ATATÜRK!$T$24:$T$41,"&lt;99")-COUNTIF(ATATÜRK!$T$24:$T$41,"&lt;85")</f>
        <v>1</v>
      </c>
      <c r="H29" s="227">
        <f>G29/SUM(G25:G30)*100</f>
        <v>5.5555555555555554</v>
      </c>
      <c r="I29" s="230">
        <f>COUNTIF(ATATÜRK!$T$42:$T$59,"&lt;99")-COUNTIF(ATATÜRK!$T$42:$T$59,"&lt;85")</f>
        <v>0</v>
      </c>
      <c r="J29" s="224">
        <f>I29/SUM(I25:I30)*100</f>
        <v>0</v>
      </c>
      <c r="K29" s="206">
        <f>COUNTIF(ATATÜRK!$T$5:$T$200,"&lt;99")-COUNTIF(ATATÜRK!$T$5:$T$200,"&lt;85")</f>
        <v>5</v>
      </c>
      <c r="L29" s="214">
        <f>K29/SUM(K25:K30)*100</f>
        <v>9.0909090909090917</v>
      </c>
      <c r="M29"/>
      <c r="N29"/>
      <c r="O29"/>
      <c r="P29"/>
      <c r="Q29"/>
      <c r="R29"/>
    </row>
    <row r="30" spans="1:18" ht="18" customHeight="1" thickBot="1" x14ac:dyDescent="0.3">
      <c r="A30" s="73"/>
      <c r="B30" s="362"/>
      <c r="C30" s="365"/>
      <c r="D30" s="184">
        <v>100</v>
      </c>
      <c r="E30" s="231">
        <f>COUNTIF(ATATÜRK!$T$5:$T$23,"=100")</f>
        <v>1</v>
      </c>
      <c r="F30" s="225">
        <f>E30/SUM(E25:E30)*100</f>
        <v>5.2631578947368416</v>
      </c>
      <c r="G30" s="234">
        <f>COUNTIF(ATATÜRK!$T$24:$T$41,"=100")</f>
        <v>0</v>
      </c>
      <c r="H30" s="228">
        <f>G30/SUM(G25:G30)*100</f>
        <v>0</v>
      </c>
      <c r="I30" s="231">
        <f>COUNTIF(ATATÜRK!$T$42:$T$59,"=100")</f>
        <v>0</v>
      </c>
      <c r="J30" s="225">
        <f>I30/SUM(I25:I30)*100</f>
        <v>0</v>
      </c>
      <c r="K30" s="208">
        <f>COUNTIF(ATATÜRK!$T$5:$T$200,"=100")</f>
        <v>1</v>
      </c>
      <c r="L30" s="215">
        <f>K30/SUM(K25:K30)*100</f>
        <v>1.8181818181818181</v>
      </c>
      <c r="M30"/>
      <c r="N30"/>
      <c r="O30"/>
      <c r="P30"/>
      <c r="Q30"/>
      <c r="R30"/>
    </row>
    <row r="31" spans="1:18" ht="18" customHeight="1" x14ac:dyDescent="0.25">
      <c r="A31" s="73"/>
      <c r="B31" s="360" t="str">
        <f>"ATATÜRK ORTAOKULU
"&amp;"ÖĞRENCİ SAYISI = "&amp;SUM(K31:K36)</f>
        <v>ATATÜRK ORTAOKULU
ÖĞRENCİ SAYISI = 54</v>
      </c>
      <c r="C31" s="363" t="s">
        <v>4</v>
      </c>
      <c r="D31" s="182" t="s">
        <v>332</v>
      </c>
      <c r="E31" s="229">
        <f>COUNTIF(ATATÜRK!$W$5:$W$23,"&lt;45")</f>
        <v>2</v>
      </c>
      <c r="F31" s="223">
        <f>E31/SUM(E31:E36)*100</f>
        <v>10.526315789473683</v>
      </c>
      <c r="G31" s="232">
        <f>COUNTIF(ATATÜRK!$W$24:$W$41,"&lt;45")</f>
        <v>15</v>
      </c>
      <c r="H31" s="226">
        <f>G31/SUM(G31:G36)*100</f>
        <v>83.333333333333343</v>
      </c>
      <c r="I31" s="229">
        <f>COUNTIF(ATATÜRK!$W$42:$W$59,"&lt;45")</f>
        <v>14</v>
      </c>
      <c r="J31" s="223">
        <f>I31/SUM(I31:I36)*100</f>
        <v>82.35294117647058</v>
      </c>
      <c r="K31" s="204">
        <f>COUNTIF(ATATÜRK!$W$5:$W$200,"&lt;45")</f>
        <v>31</v>
      </c>
      <c r="L31" s="213">
        <f>K31/SUM(K31:K36)*100</f>
        <v>57.407407407407405</v>
      </c>
      <c r="M31"/>
      <c r="N31"/>
      <c r="O31"/>
      <c r="P31"/>
      <c r="Q31"/>
      <c r="R31"/>
    </row>
    <row r="32" spans="1:18" ht="18" customHeight="1" x14ac:dyDescent="0.25">
      <c r="A32" s="73"/>
      <c r="B32" s="361"/>
      <c r="C32" s="364"/>
      <c r="D32" s="183" t="s">
        <v>333</v>
      </c>
      <c r="E32" s="230">
        <f>COUNTIF(ATATÜRK!$W$5:$W$23,"&lt;55")-COUNTIF(ATATÜRK!$W$5:$W$23,"&lt;45")</f>
        <v>4</v>
      </c>
      <c r="F32" s="224">
        <f>E32/SUM(E31:E36)*100</f>
        <v>21.052631578947366</v>
      </c>
      <c r="G32" s="233">
        <f>COUNTIF(ATATÜRK!$W$24:$W$41,"&lt;55")-COUNTIF(ATATÜRK!$W$24:$W$41,"&lt;45")</f>
        <v>2</v>
      </c>
      <c r="H32" s="227">
        <f>G32/SUM(G31:G36)*100</f>
        <v>11.111111111111111</v>
      </c>
      <c r="I32" s="230">
        <f>COUNTIF(ATATÜRK!$W$42:$W$59,"&lt;55")-COUNTIF(ATATÜRK!$W$42:$W$59,"&lt;45")</f>
        <v>3</v>
      </c>
      <c r="J32" s="224">
        <f>I32/SUM(I31:I36)*100</f>
        <v>17.647058823529413</v>
      </c>
      <c r="K32" s="206">
        <f>COUNTIF(ATATÜRK!$W$5:$W$200,"&lt;55")-COUNTIF(ATATÜRK!$W$5:$W$200,"&lt;45")</f>
        <v>9</v>
      </c>
      <c r="L32" s="214">
        <f>K32/SUM(K31:K36)*100</f>
        <v>16.666666666666664</v>
      </c>
      <c r="M32"/>
      <c r="N32"/>
      <c r="O32"/>
      <c r="P32"/>
      <c r="Q32"/>
      <c r="R32"/>
    </row>
    <row r="33" spans="1:18" ht="18" customHeight="1" x14ac:dyDescent="0.25">
      <c r="A33" s="73"/>
      <c r="B33" s="361"/>
      <c r="C33" s="364"/>
      <c r="D33" s="183" t="s">
        <v>334</v>
      </c>
      <c r="E33" s="230">
        <f>COUNTIF(ATATÜRK!$W$5:$W$23,"&lt;70")-COUNTIF(ATATÜRK!$W$5:$W$23,"&lt;55")</f>
        <v>6</v>
      </c>
      <c r="F33" s="224">
        <f>E33/SUM(E31:E36)*100</f>
        <v>31.578947368421051</v>
      </c>
      <c r="G33" s="233">
        <f>COUNTIF(ATATÜRK!$W$24:$W$41,"&lt;70")-COUNTIF(ATATÜRK!$W$24:$W$41,"&lt;55")</f>
        <v>1</v>
      </c>
      <c r="H33" s="227">
        <f>G33/SUM(G31:G36)*100</f>
        <v>5.5555555555555554</v>
      </c>
      <c r="I33" s="230">
        <f>COUNTIF(ATATÜRK!$W$42:$W$59,"&lt;70")-COUNTIF(ATATÜRK!$W$42:$W$59,"&lt;55")</f>
        <v>0</v>
      </c>
      <c r="J33" s="224">
        <f>I33/SUM(I31:I36)*100</f>
        <v>0</v>
      </c>
      <c r="K33" s="206">
        <f>COUNTIF(ATATÜRK!$W$5:$W$200,"&lt;70")-COUNTIF(ATATÜRK!$W$5:$W$200,"&lt;55")</f>
        <v>7</v>
      </c>
      <c r="L33" s="214">
        <f>K33/SUM(K31:K36)*100</f>
        <v>12.962962962962962</v>
      </c>
      <c r="M33"/>
      <c r="N33"/>
      <c r="O33"/>
      <c r="P33"/>
      <c r="Q33"/>
      <c r="R33"/>
    </row>
    <row r="34" spans="1:18" ht="18" customHeight="1" x14ac:dyDescent="0.25">
      <c r="A34" s="73"/>
      <c r="B34" s="361"/>
      <c r="C34" s="364"/>
      <c r="D34" s="183" t="s">
        <v>335</v>
      </c>
      <c r="E34" s="230">
        <f>COUNTIF(ATATÜRK!$W$5:$W$23,"&lt;85")-COUNTIF(ATATÜRK!$W$5:$W$23,"&lt;70")</f>
        <v>6</v>
      </c>
      <c r="F34" s="224">
        <f>E34/SUM(E31:E36)*100</f>
        <v>31.578947368421051</v>
      </c>
      <c r="G34" s="233">
        <f>COUNTIF(ATATÜRK!$W$24:$W$41,"&lt;85")-COUNTIF(ATATÜRK!$W$24:$W$41,"&lt;70")</f>
        <v>0</v>
      </c>
      <c r="H34" s="227">
        <f>G34/SUM(G31:G36)*100</f>
        <v>0</v>
      </c>
      <c r="I34" s="230">
        <f>COUNTIF(ATATÜRK!$W$42:$W$59,"&lt;85")-COUNTIF(ATATÜRK!$W$42:$W$59,"&lt;70")</f>
        <v>0</v>
      </c>
      <c r="J34" s="224">
        <f>I34/SUM(I31:I36)*100</f>
        <v>0</v>
      </c>
      <c r="K34" s="206">
        <f>COUNTIF(ATATÜRK!$W$5:$W$200,"&lt;85")-COUNTIF(ATATÜRK!$W$5:$W$200,"&lt;70")</f>
        <v>6</v>
      </c>
      <c r="L34" s="214">
        <f>K34/SUM(K31:K36)*100</f>
        <v>11.111111111111111</v>
      </c>
      <c r="M34"/>
      <c r="N34"/>
      <c r="O34"/>
      <c r="P34"/>
      <c r="Q34"/>
      <c r="R34"/>
    </row>
    <row r="35" spans="1:18" ht="18" customHeight="1" x14ac:dyDescent="0.25">
      <c r="A35" s="73"/>
      <c r="B35" s="361"/>
      <c r="C35" s="364"/>
      <c r="D35" s="183" t="s">
        <v>336</v>
      </c>
      <c r="E35" s="230">
        <f>COUNTIF(ATATÜRK!$W$5:$W$23,"&lt;99")-COUNTIF(ATATÜRK!$W$5:$W$23,"&lt;85")</f>
        <v>1</v>
      </c>
      <c r="F35" s="224">
        <f>E35/SUM(E31:E36)*100</f>
        <v>5.2631578947368416</v>
      </c>
      <c r="G35" s="233">
        <f>COUNTIF(ATATÜRK!$W$24:$W$41,"&lt;99")-COUNTIF(ATATÜRK!$W$24:$W$41,"&lt;85")</f>
        <v>0</v>
      </c>
      <c r="H35" s="227">
        <f>G35/SUM(G31:G36)*100</f>
        <v>0</v>
      </c>
      <c r="I35" s="230">
        <f>COUNTIF(ATATÜRK!$W$42:$W$59,"&lt;99")-COUNTIF(ATATÜRK!$W$42:$W$59,"&lt;85")</f>
        <v>0</v>
      </c>
      <c r="J35" s="224">
        <f>I35/SUM(I31:I36)*100</f>
        <v>0</v>
      </c>
      <c r="K35" s="206">
        <f>COUNTIF(ATATÜRK!$W$5:$W$200,"&lt;99")-COUNTIF(ATATÜRK!$W$5:$W$200,"&lt;85")</f>
        <v>1</v>
      </c>
      <c r="L35" s="214">
        <f>K35/SUM(K31:K36)*100</f>
        <v>1.8518518518518516</v>
      </c>
      <c r="M35"/>
      <c r="N35"/>
      <c r="O35"/>
      <c r="P35"/>
      <c r="Q35"/>
      <c r="R35"/>
    </row>
    <row r="36" spans="1:18" ht="18" customHeight="1" thickBot="1" x14ac:dyDescent="0.3">
      <c r="A36" s="73"/>
      <c r="B36" s="362"/>
      <c r="C36" s="365"/>
      <c r="D36" s="184">
        <v>100</v>
      </c>
      <c r="E36" s="231">
        <f>COUNTIF(ATATÜRK!$W$5:$W$23,"=100")</f>
        <v>0</v>
      </c>
      <c r="F36" s="225">
        <f>E36/SUM(E31:E36)*100</f>
        <v>0</v>
      </c>
      <c r="G36" s="234">
        <f>COUNTIF(ATATÜRK!$W$24:$W$41,"=100")</f>
        <v>0</v>
      </c>
      <c r="H36" s="228">
        <f>G36/SUM(G31:G36)*100</f>
        <v>0</v>
      </c>
      <c r="I36" s="231">
        <f>COUNTIF(ATATÜRK!$W$42:$W$59,"=100")</f>
        <v>0</v>
      </c>
      <c r="J36" s="225">
        <f>I36/SUM(I31:I36)*100</f>
        <v>0</v>
      </c>
      <c r="K36" s="208">
        <f>COUNTIF(ATATÜRK!$W$5:$W$200,"=100")</f>
        <v>0</v>
      </c>
      <c r="L36" s="215">
        <f>K36/SUM(K31:K36)*100</f>
        <v>0</v>
      </c>
      <c r="M36"/>
      <c r="N36"/>
      <c r="O36"/>
      <c r="P36"/>
      <c r="Q36"/>
      <c r="R36"/>
    </row>
    <row r="37" spans="1:18" ht="18" customHeight="1" x14ac:dyDescent="0.25">
      <c r="A37" s="73"/>
      <c r="B37" s="360" t="str">
        <f>"ATATÜRK ORTAOKULU
"&amp;"ÖĞRENCİ SAYISI = "&amp;SUM(K37:K42)</f>
        <v>ATATÜRK ORTAOKULU
ÖĞRENCİ SAYISI = 55</v>
      </c>
      <c r="C37" s="363" t="s">
        <v>23</v>
      </c>
      <c r="D37" s="182" t="s">
        <v>332</v>
      </c>
      <c r="E37" s="229">
        <f>COUNTIF(ATATÜRK!$Z$5:$Z$23,"&lt;45")</f>
        <v>0</v>
      </c>
      <c r="F37" s="223">
        <f>E37/SUM(E37:E42)*100</f>
        <v>0</v>
      </c>
      <c r="G37" s="232">
        <f>COUNTIF(ATATÜRK!$Z$24:$Z$41,"&lt;45")</f>
        <v>4</v>
      </c>
      <c r="H37" s="226">
        <f>G37/SUM(G37:G42)*100</f>
        <v>22.222222222222221</v>
      </c>
      <c r="I37" s="229">
        <f>COUNTIF(ATATÜRK!$Z$42:$Z$59,"&lt;45")</f>
        <v>7</v>
      </c>
      <c r="J37" s="223">
        <f>I37/SUM(I37:I42)*100</f>
        <v>38.888888888888893</v>
      </c>
      <c r="K37" s="204">
        <f>COUNTIF(ATATÜRK!$Z$5:$Z$200,"&lt;45")</f>
        <v>11</v>
      </c>
      <c r="L37" s="213">
        <f>K37/SUM(K37:K42)*100</f>
        <v>20</v>
      </c>
      <c r="M37"/>
      <c r="N37"/>
      <c r="O37"/>
      <c r="P37"/>
      <c r="Q37"/>
      <c r="R37"/>
    </row>
    <row r="38" spans="1:18" ht="18" customHeight="1" x14ac:dyDescent="0.25">
      <c r="A38" s="73"/>
      <c r="B38" s="361"/>
      <c r="C38" s="364"/>
      <c r="D38" s="183" t="s">
        <v>333</v>
      </c>
      <c r="E38" s="230">
        <f>COUNTIF(ATATÜRK!$Z$5:$Z$23,"&lt;55")-COUNTIF(ATATÜRK!$Z$5:$Z$23,"&lt;45")</f>
        <v>1</v>
      </c>
      <c r="F38" s="224">
        <f>E38/SUM(E37:E42)*100</f>
        <v>5.2631578947368416</v>
      </c>
      <c r="G38" s="233">
        <f>COUNTIF(ATATÜRK!$Z$24:$Z$41,"&lt;55")-COUNTIF(ATATÜRK!$Z$24:$Z$41,"&lt;45")</f>
        <v>2</v>
      </c>
      <c r="H38" s="227">
        <f>G38/SUM(G37:G42)*100</f>
        <v>11.111111111111111</v>
      </c>
      <c r="I38" s="230">
        <f>COUNTIF(ATATÜRK!$Z$42:$Z$59,"&lt;55")-COUNTIF(ATATÜRK!$Z$42:$Z$59,"&lt;45")</f>
        <v>1</v>
      </c>
      <c r="J38" s="224">
        <f>I38/SUM(I37:I42)*100</f>
        <v>5.5555555555555554</v>
      </c>
      <c r="K38" s="206">
        <f>COUNTIF(ATATÜRK!$Z$5:$Z$200,"&lt;55")-COUNTIF(ATATÜRK!$Z$5:$Z$200,"&lt;45")</f>
        <v>4</v>
      </c>
      <c r="L38" s="214">
        <f>K38/SUM(K37:K42)*100</f>
        <v>7.2727272727272725</v>
      </c>
      <c r="M38"/>
      <c r="N38"/>
      <c r="O38"/>
      <c r="P38"/>
      <c r="Q38"/>
      <c r="R38"/>
    </row>
    <row r="39" spans="1:18" ht="18" customHeight="1" x14ac:dyDescent="0.25">
      <c r="A39" s="73"/>
      <c r="B39" s="361"/>
      <c r="C39" s="364"/>
      <c r="D39" s="183" t="s">
        <v>334</v>
      </c>
      <c r="E39" s="230">
        <f>COUNTIF(ATATÜRK!$Z$5:$Z$23,"&lt;70")-COUNTIF(ATATÜRK!$Z$5:$Z$23,"&lt;55")</f>
        <v>1</v>
      </c>
      <c r="F39" s="224">
        <f>E39/SUM(E37:E42)*100</f>
        <v>5.2631578947368416</v>
      </c>
      <c r="G39" s="233">
        <f>COUNTIF(ATATÜRK!$Z$24:$Z$41,"&lt;70")-COUNTIF(ATATÜRK!$Z$24:$Z$41,"&lt;55")</f>
        <v>6</v>
      </c>
      <c r="H39" s="227">
        <f>G39/SUM(G37:G42)*100</f>
        <v>33.333333333333329</v>
      </c>
      <c r="I39" s="230">
        <f>COUNTIF(ATATÜRK!$Z$42:$Z$59,"&lt;70")-COUNTIF(ATATÜRK!$Z$42:$Z$59,"&lt;55")</f>
        <v>7</v>
      </c>
      <c r="J39" s="224">
        <f>I39/SUM(I37:I42)*100</f>
        <v>38.888888888888893</v>
      </c>
      <c r="K39" s="206">
        <f>COUNTIF(ATATÜRK!$Z$5:$Z$200,"&lt;70")-COUNTIF(ATATÜRK!$Z$5:$Z$200,"&lt;55")</f>
        <v>14</v>
      </c>
      <c r="L39" s="214">
        <f>K39/SUM(K37:K42)*100</f>
        <v>25.454545454545453</v>
      </c>
      <c r="M39"/>
      <c r="N39"/>
      <c r="O39"/>
      <c r="P39"/>
      <c r="Q39"/>
      <c r="R39"/>
    </row>
    <row r="40" spans="1:18" ht="18" customHeight="1" x14ac:dyDescent="0.25">
      <c r="A40" s="73"/>
      <c r="B40" s="361"/>
      <c r="C40" s="364"/>
      <c r="D40" s="183" t="s">
        <v>335</v>
      </c>
      <c r="E40" s="230">
        <f>COUNTIF(ATATÜRK!$Z$5:$Z$23,"&lt;85")-COUNTIF(ATATÜRK!$Z$5:$Z$23,"&lt;70")</f>
        <v>2</v>
      </c>
      <c r="F40" s="224">
        <f>E40/SUM(E37:E42)*100</f>
        <v>10.526315789473683</v>
      </c>
      <c r="G40" s="233">
        <f>COUNTIF(ATATÜRK!$Z$24:$Z$41,"&lt;85")-COUNTIF(ATATÜRK!$Z$24:$Z$41,"&lt;70")</f>
        <v>4</v>
      </c>
      <c r="H40" s="227">
        <f>G40/SUM(G37:G42)*100</f>
        <v>22.222222222222221</v>
      </c>
      <c r="I40" s="230">
        <f>COUNTIF(ATATÜRK!$Z$42:$Z$59,"&lt;85")-COUNTIF(ATATÜRK!$Z$42:$Z$59,"&lt;70")</f>
        <v>3</v>
      </c>
      <c r="J40" s="224">
        <f>I40/SUM(I37:I42)*100</f>
        <v>16.666666666666664</v>
      </c>
      <c r="K40" s="206">
        <f>COUNTIF(ATATÜRK!$Z$5:$Z$200,"&lt;85")-COUNTIF(ATATÜRK!Z$5:$Z$200,"&lt;70")</f>
        <v>9</v>
      </c>
      <c r="L40" s="214">
        <f>K40/SUM(K37:K42)*100</f>
        <v>16.363636363636363</v>
      </c>
      <c r="M40"/>
      <c r="N40"/>
      <c r="O40"/>
      <c r="P40"/>
      <c r="Q40"/>
      <c r="R40"/>
    </row>
    <row r="41" spans="1:18" ht="18" customHeight="1" x14ac:dyDescent="0.25">
      <c r="A41" s="73"/>
      <c r="B41" s="361"/>
      <c r="C41" s="364"/>
      <c r="D41" s="183" t="s">
        <v>336</v>
      </c>
      <c r="E41" s="230">
        <f>COUNTIF(ATATÜRK!$Z$5:$Z$23,"&lt;99")-COUNTIF(ATATÜRK!$Z$5:$Z$23,"&lt;85")</f>
        <v>10</v>
      </c>
      <c r="F41" s="224">
        <f>E41/SUM(E37:E42)*100</f>
        <v>52.631578947368418</v>
      </c>
      <c r="G41" s="233">
        <f>COUNTIF(ATATÜRK!$Z$24:$Z$41,"&lt;99")-COUNTIF(ATATÜRK!$Z$24:$Z$41,"&lt;85")</f>
        <v>2</v>
      </c>
      <c r="H41" s="227">
        <f>G41/SUM(G37:G42)*100</f>
        <v>11.111111111111111</v>
      </c>
      <c r="I41" s="230">
        <f>COUNTIF(ATATÜRK!$Z$42:$Z$59,"&lt;99")-COUNTIF(ATATÜRK!$Z$42:$Z$59,"&lt;85")</f>
        <v>0</v>
      </c>
      <c r="J41" s="224">
        <f>I41/SUM(I37:I42)*100</f>
        <v>0</v>
      </c>
      <c r="K41" s="206">
        <f>COUNTIF(ATATÜRK!$Z$5:$Z$200,"&lt;99")-COUNTIF(ATATÜRK!$Z$5:$Z$200,"&lt;85")</f>
        <v>12</v>
      </c>
      <c r="L41" s="214">
        <f>K41/SUM(K37:K42)*100</f>
        <v>21.818181818181817</v>
      </c>
      <c r="M41"/>
      <c r="N41"/>
      <c r="O41"/>
      <c r="P41"/>
      <c r="Q41"/>
      <c r="R41"/>
    </row>
    <row r="42" spans="1:18" ht="18" customHeight="1" thickBot="1" x14ac:dyDescent="0.3">
      <c r="A42" s="73"/>
      <c r="B42" s="362"/>
      <c r="C42" s="365"/>
      <c r="D42" s="184">
        <v>100</v>
      </c>
      <c r="E42" s="231">
        <f>COUNTIF(ATATÜRK!$Z$5:$Z$23,"=100")</f>
        <v>5</v>
      </c>
      <c r="F42" s="225">
        <f>E42/SUM(E37:E42)*100</f>
        <v>26.315789473684209</v>
      </c>
      <c r="G42" s="234">
        <f>COUNTIF(ATATÜRK!$Z$24:$Z$41,"=100")</f>
        <v>0</v>
      </c>
      <c r="H42" s="228">
        <f>G42/SUM(G37:G42)*100</f>
        <v>0</v>
      </c>
      <c r="I42" s="231">
        <f>COUNTIF(ATATÜRK!$Z$42:$Z$59,"=100")</f>
        <v>0</v>
      </c>
      <c r="J42" s="225">
        <f>I42/SUM(I37:I42)*100</f>
        <v>0</v>
      </c>
      <c r="K42" s="208">
        <f>COUNTIF(ATATÜRK!$Z$5:$Z$200,"=100")</f>
        <v>5</v>
      </c>
      <c r="L42" s="215">
        <f>K42/SUM(K37:K42)*100</f>
        <v>9.0909090909090917</v>
      </c>
      <c r="M42"/>
      <c r="N42"/>
      <c r="O42"/>
      <c r="P42"/>
      <c r="Q42"/>
      <c r="R42"/>
    </row>
    <row r="43" spans="1:18" ht="18" customHeight="1" x14ac:dyDescent="0.25">
      <c r="A43" s="73"/>
      <c r="B43" s="179"/>
      <c r="C43" s="180"/>
      <c r="D43" s="168"/>
      <c r="E43" s="168"/>
      <c r="F43" s="181"/>
      <c r="G43" s="168"/>
      <c r="H43" s="181"/>
      <c r="I43" s="168"/>
      <c r="J43" s="181"/>
      <c r="K43" s="168"/>
      <c r="L43" s="181"/>
      <c r="M43" s="181"/>
      <c r="N43" s="181"/>
      <c r="O43" s="181"/>
      <c r="P43" s="181"/>
      <c r="Q43" s="168"/>
      <c r="R43" s="181"/>
    </row>
    <row r="44" spans="1:18" ht="18" customHeight="1" thickBot="1" x14ac:dyDescent="0.3">
      <c r="A44" s="73"/>
      <c r="B44" s="179"/>
      <c r="C44" s="180"/>
      <c r="D44" s="168"/>
      <c r="E44" s="168"/>
      <c r="F44" s="181"/>
      <c r="G44" s="168"/>
      <c r="H44" s="181"/>
      <c r="I44" s="168"/>
      <c r="J44" s="181"/>
      <c r="K44" s="168"/>
      <c r="L44" s="181"/>
      <c r="M44" s="181"/>
      <c r="N44" s="181"/>
      <c r="O44" s="181"/>
      <c r="P44" s="181"/>
      <c r="Q44" s="168"/>
      <c r="R44" s="181"/>
    </row>
    <row r="45" spans="1:18" ht="18" customHeight="1" thickBot="1" x14ac:dyDescent="0.3">
      <c r="A45" s="73"/>
      <c r="B45" s="344" t="s">
        <v>385</v>
      </c>
      <c r="C45" s="344" t="s">
        <v>872</v>
      </c>
      <c r="D45" s="347" t="s">
        <v>873</v>
      </c>
      <c r="E45" s="357" t="s">
        <v>361</v>
      </c>
      <c r="F45" s="358"/>
      <c r="G45" s="358"/>
      <c r="H45" s="358"/>
      <c r="I45" s="358"/>
      <c r="J45" s="358"/>
      <c r="K45" s="358"/>
      <c r="L45" s="358"/>
      <c r="M45" s="358"/>
      <c r="N45" s="359"/>
      <c r="O45"/>
      <c r="P45"/>
      <c r="Q45"/>
      <c r="R45"/>
    </row>
    <row r="46" spans="1:18" ht="18" customHeight="1" x14ac:dyDescent="0.25">
      <c r="A46" s="73"/>
      <c r="B46" s="345"/>
      <c r="C46" s="345"/>
      <c r="D46" s="336"/>
      <c r="E46" s="340" t="s">
        <v>877</v>
      </c>
      <c r="F46" s="341"/>
      <c r="G46" s="340" t="s">
        <v>878</v>
      </c>
      <c r="H46" s="341"/>
      <c r="I46" s="340" t="s">
        <v>879</v>
      </c>
      <c r="J46" s="341"/>
      <c r="K46" s="340" t="s">
        <v>880</v>
      </c>
      <c r="L46" s="341"/>
      <c r="M46" s="340" t="s">
        <v>881</v>
      </c>
      <c r="N46" s="341"/>
      <c r="O46"/>
      <c r="P46"/>
      <c r="Q46"/>
      <c r="R46"/>
    </row>
    <row r="47" spans="1:18" ht="29.25" thickBot="1" x14ac:dyDescent="0.3">
      <c r="A47" s="73"/>
      <c r="B47" s="346"/>
      <c r="C47" s="346"/>
      <c r="D47" s="348"/>
      <c r="E47" s="210" t="s">
        <v>871</v>
      </c>
      <c r="F47" s="211" t="s">
        <v>883</v>
      </c>
      <c r="G47" s="212" t="s">
        <v>871</v>
      </c>
      <c r="H47" s="211" t="s">
        <v>883</v>
      </c>
      <c r="I47" s="210" t="s">
        <v>871</v>
      </c>
      <c r="J47" s="211" t="s">
        <v>883</v>
      </c>
      <c r="K47" s="212" t="s">
        <v>871</v>
      </c>
      <c r="L47" s="211" t="s">
        <v>883</v>
      </c>
      <c r="M47" s="212" t="s">
        <v>871</v>
      </c>
      <c r="N47" s="211" t="s">
        <v>883</v>
      </c>
      <c r="O47"/>
      <c r="P47"/>
      <c r="Q47"/>
      <c r="R47"/>
    </row>
    <row r="48" spans="1:18" ht="18" customHeight="1" x14ac:dyDescent="0.25">
      <c r="A48" s="73"/>
      <c r="B48" s="360" t="str">
        <f>"MELİKŞAH ORTAOKULU
"&amp;"ÖĞRENCİ SAYISI = "&amp;SUM(M48:M53)</f>
        <v>MELİKŞAH ORTAOKULU
ÖĞRENCİ SAYISI = 81</v>
      </c>
      <c r="C48" s="363" t="s">
        <v>2</v>
      </c>
      <c r="D48" s="182" t="s">
        <v>332</v>
      </c>
      <c r="E48" s="229">
        <f>COUNTIF(MELİKŞAH!$K$5:$K$25,"&lt;45")</f>
        <v>2</v>
      </c>
      <c r="F48" s="223">
        <f>E48/SUM(E48:E53)*100</f>
        <v>9.5238095238095237</v>
      </c>
      <c r="G48" s="232">
        <f>COUNTIF(MELİKŞAH!$K$26:$K$47,"&lt;45")</f>
        <v>1</v>
      </c>
      <c r="H48" s="226">
        <f>G48/SUM(G48:G53)*100</f>
        <v>4.5454545454545459</v>
      </c>
      <c r="I48" s="229">
        <f>COUNTIF(MELİKŞAH!$K$48:$K$65,"&lt;45")</f>
        <v>6</v>
      </c>
      <c r="J48" s="223">
        <f>I48/SUM(I48:I53)*100</f>
        <v>33.333333333333329</v>
      </c>
      <c r="K48" s="232">
        <f>COUNTIF(MELİKŞAH!$K$66:$K$85,"&lt;45")</f>
        <v>0</v>
      </c>
      <c r="L48" s="226">
        <f>K48/SUM(K48:K53)*100</f>
        <v>0</v>
      </c>
      <c r="M48" s="204">
        <f>COUNTIF(MELİKŞAH!$K$5:$K$200,"&lt;45")</f>
        <v>9</v>
      </c>
      <c r="N48" s="213">
        <f>M48/SUM(M48:M53)*100</f>
        <v>11.111111111111111</v>
      </c>
      <c r="O48"/>
      <c r="P48"/>
      <c r="Q48"/>
      <c r="R48"/>
    </row>
    <row r="49" spans="1:18" ht="18" customHeight="1" x14ac:dyDescent="0.25">
      <c r="A49" s="73"/>
      <c r="B49" s="361"/>
      <c r="C49" s="364"/>
      <c r="D49" s="183" t="s">
        <v>333</v>
      </c>
      <c r="E49" s="230">
        <f>COUNTIF(MELİKŞAH!$K$5:$K$25,"&lt;55")-COUNTIF(MELİKŞAH!$K$5:$K$25,"&lt;45")</f>
        <v>6</v>
      </c>
      <c r="F49" s="224">
        <f>E49/SUM(E48:E53)*100</f>
        <v>28.571428571428569</v>
      </c>
      <c r="G49" s="233">
        <f>COUNTIF(MELİKŞAH!$K$26:$K$47,"&lt;55")-COUNTIF(MELİKŞAH!$K$26:$K$47,"&lt;45")</f>
        <v>1</v>
      </c>
      <c r="H49" s="227">
        <f>G49/SUM(G48:G53)*100</f>
        <v>4.5454545454545459</v>
      </c>
      <c r="I49" s="230">
        <f>COUNTIF(MELİKŞAH!$K$48:$K$65,"&lt;55")-COUNTIF(MELİKŞAH!$K$48:$K$65,"&lt;45")</f>
        <v>3</v>
      </c>
      <c r="J49" s="224">
        <f>I49/SUM(I48:I53)*100</f>
        <v>16.666666666666664</v>
      </c>
      <c r="K49" s="233">
        <f>COUNTIF(MELİKŞAH!$K$66:$K$85,"&lt;55")-COUNTIF(MELİKŞAH!$K$66:$K$85,"&lt;45")</f>
        <v>0</v>
      </c>
      <c r="L49" s="227">
        <f>K49/SUM(K48:K53)*100</f>
        <v>0</v>
      </c>
      <c r="M49" s="206">
        <f>COUNTIF(MELİKŞAH!$K$5:$K$200,"&lt;55")-COUNTIF(MELİKŞAH!$K$5:$K$200,"&lt;45")</f>
        <v>10</v>
      </c>
      <c r="N49" s="214">
        <f>M49/SUM(M48:M53)*100</f>
        <v>12.345679012345679</v>
      </c>
      <c r="O49"/>
      <c r="P49"/>
      <c r="Q49"/>
      <c r="R49"/>
    </row>
    <row r="50" spans="1:18" ht="18" customHeight="1" x14ac:dyDescent="0.25">
      <c r="A50" s="73"/>
      <c r="B50" s="361"/>
      <c r="C50" s="364"/>
      <c r="D50" s="183" t="s">
        <v>334</v>
      </c>
      <c r="E50" s="230">
        <f>COUNTIF(MELİKŞAH!$K$5:$K$25,"&lt;70")-COUNTIF(MELİKŞAH!$K$5:$K$25,"&lt;55")</f>
        <v>4</v>
      </c>
      <c r="F50" s="224">
        <f>E50/SUM(E48:E53)*100</f>
        <v>19.047619047619047</v>
      </c>
      <c r="G50" s="233">
        <f>COUNTIF(MELİKŞAH!$K$26:$K$47,"&lt;70")-COUNTIF(MELİKŞAH!$K$26:$K$47,"&lt;55")</f>
        <v>7</v>
      </c>
      <c r="H50" s="227">
        <f>G50/SUM(G48:G53)*100</f>
        <v>31.818181818181817</v>
      </c>
      <c r="I50" s="230">
        <f>COUNTIF(MELİKŞAH!$K$48:$K$65,"&lt;70")-COUNTIF(MELİKŞAH!$K$48:$K$65,"&lt;55")</f>
        <v>7</v>
      </c>
      <c r="J50" s="224">
        <f>I50/SUM(I48:I53)*100</f>
        <v>38.888888888888893</v>
      </c>
      <c r="K50" s="233">
        <f>COUNTIF(MELİKŞAH!$K$66:$K$85,"&lt;70")-COUNTIF(MELİKŞAH!$K$66:$K$85,"&lt;55")</f>
        <v>4</v>
      </c>
      <c r="L50" s="227">
        <f>K50/SUM(K48:K53)*100</f>
        <v>20</v>
      </c>
      <c r="M50" s="206">
        <f>COUNTIF(MELİKŞAH!$K$5:$K$200,"&lt;70")-COUNTIF(MELİKŞAH!$K$5:$K$200,"&lt;55")</f>
        <v>22</v>
      </c>
      <c r="N50" s="214">
        <f>M50/SUM(M48:M53)*100</f>
        <v>27.160493827160494</v>
      </c>
      <c r="O50"/>
      <c r="P50"/>
      <c r="Q50"/>
      <c r="R50"/>
    </row>
    <row r="51" spans="1:18" ht="18" customHeight="1" x14ac:dyDescent="0.25">
      <c r="A51" s="73"/>
      <c r="B51" s="361"/>
      <c r="C51" s="364"/>
      <c r="D51" s="183" t="s">
        <v>335</v>
      </c>
      <c r="E51" s="230">
        <f>COUNTIF(MELİKŞAH!$K$5:$K$25,"&lt;85")-COUNTIF(MELİKŞAH!$K$5:$K$25,"&lt;70")</f>
        <v>7</v>
      </c>
      <c r="F51" s="224">
        <f>E51/SUM(E48:E53)*100</f>
        <v>33.333333333333329</v>
      </c>
      <c r="G51" s="233">
        <f>COUNTIF(MELİKŞAH!$K$26:$K$47,"&lt;85")-COUNTIF(MELİKŞAH!$K$26:$K$47,"&lt;70")</f>
        <v>8</v>
      </c>
      <c r="H51" s="227">
        <f>G51/SUM(G48:G53)*100</f>
        <v>36.363636363636367</v>
      </c>
      <c r="I51" s="230">
        <f>COUNTIF(MELİKŞAH!$K$48:$K$65,"&lt;85")-COUNTIF(MELİKŞAH!$K$48:$K$65,"&lt;70")</f>
        <v>2</v>
      </c>
      <c r="J51" s="224">
        <f>I51/SUM(I48:I53)*100</f>
        <v>11.111111111111111</v>
      </c>
      <c r="K51" s="233">
        <f>COUNTIF(MELİKŞAH!$K$66:$K$85,"&lt;85")-COUNTIF(MELİKŞAH!$K$66:$K$85,"&lt;70")</f>
        <v>6</v>
      </c>
      <c r="L51" s="227">
        <f>K51/SUM(K48:K53)*100</f>
        <v>30</v>
      </c>
      <c r="M51" s="206">
        <f>COUNTIF(MELİKŞAH!$K$5:$K$200,"&lt;85")-COUNTIF(MELİKŞAH!$K$5:$K$200,"&lt;70")</f>
        <v>23</v>
      </c>
      <c r="N51" s="214">
        <f>M51/SUM(M48:M53)*100</f>
        <v>28.39506172839506</v>
      </c>
      <c r="O51"/>
      <c r="P51"/>
      <c r="Q51"/>
      <c r="R51"/>
    </row>
    <row r="52" spans="1:18" ht="18" customHeight="1" x14ac:dyDescent="0.25">
      <c r="A52" s="73"/>
      <c r="B52" s="361"/>
      <c r="C52" s="364"/>
      <c r="D52" s="183" t="s">
        <v>336</v>
      </c>
      <c r="E52" s="230">
        <f>COUNTIF(MELİKŞAH!$K$5:$K$25,"&lt;99")-COUNTIF(MELİKŞAH!$K$5:$K$25,"&lt;85")</f>
        <v>2</v>
      </c>
      <c r="F52" s="224">
        <f>E52/SUM(E48:E53)*100</f>
        <v>9.5238095238095237</v>
      </c>
      <c r="G52" s="233">
        <f>COUNTIF(MELİKŞAH!$K$26:$K$47,"&lt;99")-COUNTIF(MELİKŞAH!$K$26:$K$47,"&lt;85")</f>
        <v>3</v>
      </c>
      <c r="H52" s="227">
        <f>G52/SUM(G48:G53)*100</f>
        <v>13.636363636363635</v>
      </c>
      <c r="I52" s="230">
        <f>COUNTIF(MELİKŞAH!$K$48:$K$65,"&lt;99")-COUNTIF(MELİKŞAH!$K$48:$K$65,"&lt;85")</f>
        <v>0</v>
      </c>
      <c r="J52" s="224">
        <f>I52/SUM(I48:I53)*100</f>
        <v>0</v>
      </c>
      <c r="K52" s="233">
        <f>COUNTIF(MELİKŞAH!$K$66:$K$85,"&lt;99")-COUNTIF(MELİKŞAH!$K$66:$K$85,"&lt;85")</f>
        <v>8</v>
      </c>
      <c r="L52" s="227">
        <f>K52/SUM(K48:K53)*100</f>
        <v>40</v>
      </c>
      <c r="M52" s="206">
        <f>COUNTIF(MELİKŞAH!$K$5:$K$200,"&lt;99")-COUNTIF(MELİKŞAH!$K$5:$K$200,"&lt;85")</f>
        <v>13</v>
      </c>
      <c r="N52" s="214">
        <f>M52/SUM(M48:M53)*100</f>
        <v>16.049382716049383</v>
      </c>
      <c r="O52"/>
      <c r="P52"/>
      <c r="Q52"/>
      <c r="R52"/>
    </row>
    <row r="53" spans="1:18" ht="18" customHeight="1" thickBot="1" x14ac:dyDescent="0.3">
      <c r="A53" s="73"/>
      <c r="B53" s="362"/>
      <c r="C53" s="365"/>
      <c r="D53" s="184">
        <v>100</v>
      </c>
      <c r="E53" s="231">
        <f>COUNTIF(MELİKŞAH!$K$5:$K$25,"=100")</f>
        <v>0</v>
      </c>
      <c r="F53" s="225">
        <f>E53/SUM(E48:E53)*100</f>
        <v>0</v>
      </c>
      <c r="G53" s="234">
        <f>COUNTIF(MELİKŞAH!$K$26:$K$47,"=100")</f>
        <v>2</v>
      </c>
      <c r="H53" s="228">
        <f>G53/SUM(G48:G53)*100</f>
        <v>9.0909090909090917</v>
      </c>
      <c r="I53" s="231">
        <f>COUNTIF(MELİKŞAH!$K$48:$K$65,"=100")</f>
        <v>0</v>
      </c>
      <c r="J53" s="225">
        <f>I53/SUM(I48:I53)*100</f>
        <v>0</v>
      </c>
      <c r="K53" s="234">
        <f>COUNTIF(MELİKŞAH!$K$66:$K$85,"=100")</f>
        <v>2</v>
      </c>
      <c r="L53" s="228">
        <f>K53/SUM(K48:K53)*100</f>
        <v>10</v>
      </c>
      <c r="M53" s="208">
        <f>COUNTIF(MELİKŞAH!$K$5:$K$200,"=100")</f>
        <v>4</v>
      </c>
      <c r="N53" s="215">
        <f>M53/SUM(M48:M53)*100</f>
        <v>4.9382716049382713</v>
      </c>
      <c r="O53"/>
      <c r="P53"/>
      <c r="Q53"/>
      <c r="R53"/>
    </row>
    <row r="54" spans="1:18" ht="18" customHeight="1" x14ac:dyDescent="0.25">
      <c r="A54" s="73"/>
      <c r="B54" s="360" t="str">
        <f>"MELİKŞAH ORTAOKULU
"&amp;"ÖĞRENCİ SAYISI = "&amp;SUM(M54:M59)</f>
        <v>MELİKŞAH ORTAOKULU
ÖĞRENCİ SAYISI = 81</v>
      </c>
      <c r="C54" s="363" t="s">
        <v>3</v>
      </c>
      <c r="D54" s="182" t="s">
        <v>332</v>
      </c>
      <c r="E54" s="229">
        <f>COUNTIF(MELİKŞAH!$N$5:$N$25,"&lt;45")</f>
        <v>9</v>
      </c>
      <c r="F54" s="223">
        <f>E54/SUM(E54:E59)*100</f>
        <v>42.857142857142854</v>
      </c>
      <c r="G54" s="232">
        <f>COUNTIF(MELİKŞAH!$N$26:$N$47,"&lt;45")</f>
        <v>6</v>
      </c>
      <c r="H54" s="226">
        <f>G54/SUM(G54:G59)*100</f>
        <v>27.27272727272727</v>
      </c>
      <c r="I54" s="229">
        <f>COUNTIF(MELİKŞAH!$N$48:$N$65,"&lt;45")</f>
        <v>11</v>
      </c>
      <c r="J54" s="223">
        <f>I54/SUM(I54:I59)*100</f>
        <v>61.111111111111114</v>
      </c>
      <c r="K54" s="232">
        <f>COUNTIF(MELİKŞAH!$N$66:$N$85,"&lt;45")</f>
        <v>4</v>
      </c>
      <c r="L54" s="226">
        <f>K54/SUM(K54:K59)*100</f>
        <v>20</v>
      </c>
      <c r="M54" s="204">
        <f>COUNTIF(MELİKŞAH!$N$5:$N$200,"&lt;45")</f>
        <v>30</v>
      </c>
      <c r="N54" s="213">
        <f>M54/SUM(M54:M59)*100</f>
        <v>37.037037037037038</v>
      </c>
      <c r="O54"/>
      <c r="P54"/>
      <c r="Q54"/>
      <c r="R54"/>
    </row>
    <row r="55" spans="1:18" ht="18" customHeight="1" x14ac:dyDescent="0.25">
      <c r="A55" s="73"/>
      <c r="B55" s="361"/>
      <c r="C55" s="364"/>
      <c r="D55" s="183" t="s">
        <v>333</v>
      </c>
      <c r="E55" s="230">
        <f>COUNTIF(MELİKŞAH!$N$5:$N$25,"&lt;55")-COUNTIF(MELİKŞAH!$N$5:$N$25,"&lt;45")</f>
        <v>6</v>
      </c>
      <c r="F55" s="224">
        <f>E55/SUM(E54:E59)*100</f>
        <v>28.571428571428569</v>
      </c>
      <c r="G55" s="233">
        <f>COUNTIF(MELİKŞAH!$N$26:$N$47,"&lt;55")-COUNTIF(MELİKŞAH!$N$26:$N$47,"&lt;45")</f>
        <v>2</v>
      </c>
      <c r="H55" s="227">
        <f>G55/SUM(G54:G59)*100</f>
        <v>9.0909090909090917</v>
      </c>
      <c r="I55" s="230">
        <f>COUNTIF(MELİKŞAH!$N$48:$N$65,"&lt;55")-COUNTIF(MELİKŞAH!$N$48:$N$65,"&lt;45")</f>
        <v>2</v>
      </c>
      <c r="J55" s="224">
        <f>I55/SUM(I54:I59)*100</f>
        <v>11.111111111111111</v>
      </c>
      <c r="K55" s="233">
        <f>COUNTIF(MELİKŞAH!$N$66:$N$85,"&lt;55")-COUNTIF(MELİKŞAH!$N$66:$N$85,"&lt;45")</f>
        <v>3</v>
      </c>
      <c r="L55" s="227">
        <f>K55/SUM(K54:K59)*100</f>
        <v>15</v>
      </c>
      <c r="M55" s="206">
        <f>COUNTIF(MELİKŞAH!$N$5:$N$200,"&lt;55")-COUNTIF(MELİKŞAH!$N$5:$N$200,"&lt;45")</f>
        <v>13</v>
      </c>
      <c r="N55" s="214">
        <f>M55/SUM(M54:M59)*100</f>
        <v>16.049382716049383</v>
      </c>
      <c r="O55"/>
      <c r="P55"/>
      <c r="Q55"/>
      <c r="R55"/>
    </row>
    <row r="56" spans="1:18" ht="18" customHeight="1" x14ac:dyDescent="0.25">
      <c r="A56" s="73"/>
      <c r="B56" s="361"/>
      <c r="C56" s="364"/>
      <c r="D56" s="183" t="s">
        <v>334</v>
      </c>
      <c r="E56" s="230">
        <f>COUNTIF(MELİKŞAH!$N$5:$N$25,"&lt;70")-COUNTIF(MELİKŞAH!$N$5:$N$25,"&lt;55")</f>
        <v>4</v>
      </c>
      <c r="F56" s="224">
        <f>E56/SUM(E54:E59)*100</f>
        <v>19.047619047619047</v>
      </c>
      <c r="G56" s="233">
        <f>COUNTIF(MELİKŞAH!$N$26:$N$47,"&lt;70")-COUNTIF(MELİKŞAH!$N$26:$N$47,"&lt;55")</f>
        <v>5</v>
      </c>
      <c r="H56" s="227">
        <f>G56/SUM(G54:G59)*100</f>
        <v>22.727272727272727</v>
      </c>
      <c r="I56" s="230">
        <f>COUNTIF(MELİKŞAH!$N$48:$N$65,"&lt;70")-COUNTIF(MELİKŞAH!$N$48:$N$65,"&lt;55")</f>
        <v>3</v>
      </c>
      <c r="J56" s="224">
        <f>I56/SUM(I54:I59)*100</f>
        <v>16.666666666666664</v>
      </c>
      <c r="K56" s="233">
        <f>COUNTIF(MELİKŞAH!$N$66:$N$85,"&lt;70")-COUNTIF(MELİKŞAH!$N$66:$N$85,"&lt;55")</f>
        <v>2</v>
      </c>
      <c r="L56" s="227">
        <f>K56/SUM(K54:K59)*100</f>
        <v>10</v>
      </c>
      <c r="M56" s="206">
        <f>COUNTIF(MELİKŞAH!$N$5:$N$200,"&lt;70")-COUNTIF(MELİKŞAH!$N$5:$N$200,"&lt;55")</f>
        <v>14</v>
      </c>
      <c r="N56" s="214">
        <f>M56/SUM(M54:M59)*100</f>
        <v>17.283950617283949</v>
      </c>
      <c r="O56"/>
      <c r="P56"/>
      <c r="Q56"/>
      <c r="R56"/>
    </row>
    <row r="57" spans="1:18" ht="18" customHeight="1" x14ac:dyDescent="0.25">
      <c r="A57" s="73"/>
      <c r="B57" s="361"/>
      <c r="C57" s="364"/>
      <c r="D57" s="183" t="s">
        <v>335</v>
      </c>
      <c r="E57" s="230">
        <f>COUNTIF(MELİKŞAH!$N$5:$N$25,"&lt;85")-COUNTIF(MELİKŞAH!$N$5:$N$25,"&lt;70")</f>
        <v>2</v>
      </c>
      <c r="F57" s="224">
        <f>E57/SUM(E54:E59)*100</f>
        <v>9.5238095238095237</v>
      </c>
      <c r="G57" s="233">
        <f>COUNTIF(MELİKŞAH!$N$26:$N$47,"&lt;85")-COUNTIF(MELİKŞAH!$N$26:$N$47,"&lt;70")</f>
        <v>4</v>
      </c>
      <c r="H57" s="227">
        <f>G57/SUM(G54:G59)*100</f>
        <v>18.181818181818183</v>
      </c>
      <c r="I57" s="230">
        <f>COUNTIF(MELİKŞAH!$N$48:$N$65,"&lt;85")-COUNTIF(MELİKŞAH!$N$48:$N$65,"&lt;70")</f>
        <v>2</v>
      </c>
      <c r="J57" s="224">
        <f>I57/SUM(I54:I59)*100</f>
        <v>11.111111111111111</v>
      </c>
      <c r="K57" s="233">
        <f>COUNTIF(MELİKŞAH!$N$66:$N$85,"&lt;85")-COUNTIF(MELİKŞAH!$N$66:$N$85,"&lt;70")</f>
        <v>2</v>
      </c>
      <c r="L57" s="227">
        <f>K57/SUM(K54:K59)*100</f>
        <v>10</v>
      </c>
      <c r="M57" s="206">
        <f>COUNTIF(MELİKŞAH!$N$5:$N$200,"&lt;85")-COUNTIF(MELİKŞAH!$N$5:$N$200,"&lt;70")</f>
        <v>10</v>
      </c>
      <c r="N57" s="214">
        <f>M57/SUM(M54:M59)*100</f>
        <v>12.345679012345679</v>
      </c>
      <c r="O57"/>
      <c r="P57"/>
      <c r="Q57"/>
      <c r="R57"/>
    </row>
    <row r="58" spans="1:18" ht="18" customHeight="1" x14ac:dyDescent="0.25">
      <c r="A58" s="73"/>
      <c r="B58" s="361"/>
      <c r="C58" s="364"/>
      <c r="D58" s="183" t="s">
        <v>336</v>
      </c>
      <c r="E58" s="230">
        <f>COUNTIF(MELİKŞAH!$N$5:$N$25,"&lt;99")-COUNTIF(MELİKŞAH!$N$5:$N$25,"&lt;85")</f>
        <v>0</v>
      </c>
      <c r="F58" s="224">
        <f>E58/SUM(E54:E59)*100</f>
        <v>0</v>
      </c>
      <c r="G58" s="233">
        <f>COUNTIF(MELİKŞAH!$N$26:$N$47,"&lt;99")-COUNTIF(MELİKŞAH!$N$26:$N$47,"&lt;85")</f>
        <v>2</v>
      </c>
      <c r="H58" s="227">
        <f>G58/SUM(G54:G59)*100</f>
        <v>9.0909090909090917</v>
      </c>
      <c r="I58" s="230">
        <f>COUNTIF(MELİKŞAH!$N$48:$N$65,"&lt;99")-COUNTIF(MELİKŞAH!$N$48:$N$65,"&lt;85")</f>
        <v>0</v>
      </c>
      <c r="J58" s="224">
        <f>I58/SUM(I54:I59)*100</f>
        <v>0</v>
      </c>
      <c r="K58" s="233">
        <f>COUNTIF(MELİKŞAH!$N$66:$N$85,"&lt;99")-COUNTIF(MELİKŞAH!$N$66:$N$85,"&lt;85")</f>
        <v>5</v>
      </c>
      <c r="L58" s="227">
        <f>K58/SUM(K54:K59)*100</f>
        <v>25</v>
      </c>
      <c r="M58" s="206">
        <f>COUNTIF(MELİKŞAH!$N$5:$N$200,"&lt;99")-COUNTIF(MELİKŞAH!$N$5:$N$200,"&lt;85")</f>
        <v>7</v>
      </c>
      <c r="N58" s="214">
        <f>M58/SUM(M54:M59)*100</f>
        <v>8.6419753086419746</v>
      </c>
      <c r="O58"/>
      <c r="P58"/>
      <c r="Q58"/>
      <c r="R58"/>
    </row>
    <row r="59" spans="1:18" ht="18" customHeight="1" thickBot="1" x14ac:dyDescent="0.3">
      <c r="A59" s="73"/>
      <c r="B59" s="362"/>
      <c r="C59" s="365"/>
      <c r="D59" s="184">
        <v>100</v>
      </c>
      <c r="E59" s="231">
        <f>COUNTIF(MELİKŞAH!$N$5:$N$25,"=100")</f>
        <v>0</v>
      </c>
      <c r="F59" s="225">
        <f>E59/SUM(E54:E59)*100</f>
        <v>0</v>
      </c>
      <c r="G59" s="234">
        <f>COUNTIF(MELİKŞAH!$N$26:$N$47,"=100")</f>
        <v>3</v>
      </c>
      <c r="H59" s="228">
        <f>G59/SUM(G54:G59)*100</f>
        <v>13.636363636363635</v>
      </c>
      <c r="I59" s="231">
        <f>COUNTIF(MELİKŞAH!$N$48:$N$65,"=100")</f>
        <v>0</v>
      </c>
      <c r="J59" s="225">
        <f>I59/SUM(I54:I59)*100</f>
        <v>0</v>
      </c>
      <c r="K59" s="234">
        <f>COUNTIF(MELİKŞAH!$N$66:$N$85,"=100")</f>
        <v>4</v>
      </c>
      <c r="L59" s="228">
        <f>K59/SUM(K54:K59)*100</f>
        <v>20</v>
      </c>
      <c r="M59" s="208">
        <f>COUNTIF(MELİKŞAH!$N$5:$N$200,"=100")</f>
        <v>7</v>
      </c>
      <c r="N59" s="215">
        <f>M59/SUM(M54:M59)*100</f>
        <v>8.6419753086419746</v>
      </c>
      <c r="O59"/>
      <c r="P59"/>
      <c r="Q59"/>
      <c r="R59"/>
    </row>
    <row r="60" spans="1:18" ht="18" customHeight="1" x14ac:dyDescent="0.25">
      <c r="A60" s="73"/>
      <c r="B60" s="360" t="str">
        <f>"MELİKŞAH ORTAOKULU
"&amp;"ÖĞRENCİ SAYISI = "&amp;SUM(M60:M65)</f>
        <v>MELİKŞAH ORTAOKULU
ÖĞRENCİ SAYISI = 81</v>
      </c>
      <c r="C60" s="363" t="s">
        <v>10</v>
      </c>
      <c r="D60" s="182" t="s">
        <v>332</v>
      </c>
      <c r="E60" s="229">
        <f>COUNTIF(MELİKŞAH!$Q$5:$Q$25,"&lt;45")</f>
        <v>3</v>
      </c>
      <c r="F60" s="223">
        <f>E60/SUM(E60:E65)*100</f>
        <v>14.285714285714285</v>
      </c>
      <c r="G60" s="232">
        <f>COUNTIF(MELİKŞAH!$Q$26:$Q$47,"&lt;45")</f>
        <v>3</v>
      </c>
      <c r="H60" s="226">
        <f>G60/SUM(G60:G65)*100</f>
        <v>13.636363636363635</v>
      </c>
      <c r="I60" s="229">
        <f>COUNTIF(MELİKŞAH!$Q$48:$Q$65,"&lt;45")</f>
        <v>7</v>
      </c>
      <c r="J60" s="223">
        <f>I60/SUM(I60:I65)*100</f>
        <v>38.888888888888893</v>
      </c>
      <c r="K60" s="232">
        <f>COUNTIF(MELİKŞAH!$Q$66:$Q$85,"&lt;45")</f>
        <v>0</v>
      </c>
      <c r="L60" s="226">
        <f>K60/SUM(K60:K65)*100</f>
        <v>0</v>
      </c>
      <c r="M60" s="204">
        <f>COUNTIF(MELİKŞAH!$Q$5:$Q$200,"&lt;45")</f>
        <v>13</v>
      </c>
      <c r="N60" s="213">
        <f>M60/SUM(M60:M65)*100</f>
        <v>16.049382716049383</v>
      </c>
      <c r="O60"/>
      <c r="P60"/>
      <c r="Q60"/>
      <c r="R60"/>
    </row>
    <row r="61" spans="1:18" ht="18" customHeight="1" x14ac:dyDescent="0.25">
      <c r="A61" s="73"/>
      <c r="B61" s="361"/>
      <c r="C61" s="364"/>
      <c r="D61" s="183" t="s">
        <v>333</v>
      </c>
      <c r="E61" s="230">
        <f>COUNTIF(MELİKŞAH!$Q$5:$Q$25,"&lt;55")-COUNTIF(MELİKŞAH!$Q$5:$Q$25,"&lt;45")</f>
        <v>8</v>
      </c>
      <c r="F61" s="224">
        <f>E61/SUM(E60:E65)*100</f>
        <v>38.095238095238095</v>
      </c>
      <c r="G61" s="233">
        <f>COUNTIF(MELİKŞAH!$Q$26:$Q$47,"&lt;55")-COUNTIF(MELİKŞAH!$Q$26:$Q$47,"&lt;45")</f>
        <v>2</v>
      </c>
      <c r="H61" s="227">
        <f>G61/SUM(G60:G65)*100</f>
        <v>9.0909090909090917</v>
      </c>
      <c r="I61" s="230">
        <f>COUNTIF(MELİKŞAH!$Q$48:$Q$65,"&lt;55")-COUNTIF(MELİKŞAH!$Q$48:$Q$65,"&lt;45")</f>
        <v>5</v>
      </c>
      <c r="J61" s="224">
        <f>I61/SUM(I60:I65)*100</f>
        <v>27.777777777777779</v>
      </c>
      <c r="K61" s="233">
        <f>COUNTIF(MELİKŞAH!$Q$66:$Q$85,"&lt;55")-COUNTIF(MELİKŞAH!$Q$66:$Q$85,"&lt;45")</f>
        <v>1</v>
      </c>
      <c r="L61" s="227">
        <f>K61/SUM(K60:K65)*100</f>
        <v>5</v>
      </c>
      <c r="M61" s="206">
        <f>COUNTIF(MELİKŞAH!$Q$5:$Q$200,"&lt;55")-COUNTIF(MELİKŞAH!$Q$5:$Q$200,"&lt;45")</f>
        <v>16</v>
      </c>
      <c r="N61" s="214">
        <f>M61/SUM(M60:M65)*100</f>
        <v>19.753086419753085</v>
      </c>
      <c r="O61"/>
      <c r="P61"/>
      <c r="Q61"/>
      <c r="R61"/>
    </row>
    <row r="62" spans="1:18" ht="18" customHeight="1" x14ac:dyDescent="0.25">
      <c r="A62" s="73"/>
      <c r="B62" s="361"/>
      <c r="C62" s="364"/>
      <c r="D62" s="183" t="s">
        <v>334</v>
      </c>
      <c r="E62" s="230">
        <f>COUNTIF(MELİKŞAH!$Q$5:$Q$25,"&lt;70")-COUNTIF(MELİKŞAH!$Q$5:$Q$25,"&lt;55")</f>
        <v>5</v>
      </c>
      <c r="F62" s="224">
        <f>E62/SUM(E60:E65)*100</f>
        <v>23.809523809523807</v>
      </c>
      <c r="G62" s="233">
        <f>COUNTIF(MELİKŞAH!$Q$26:$Q$47,"&lt;70")-COUNTIF(MELİKŞAH!$Q$26:$Q$47,"&lt;55")</f>
        <v>3</v>
      </c>
      <c r="H62" s="227">
        <f>G62/SUM(G60:G65)*100</f>
        <v>13.636363636363635</v>
      </c>
      <c r="I62" s="230">
        <f>COUNTIF(MELİKŞAH!$Q$48:$Q$65,"&lt;70")-COUNTIF(MELİKŞAH!$Q$48:$Q$65,"&lt;55")</f>
        <v>3</v>
      </c>
      <c r="J62" s="224">
        <f>I62/SUM(I60:I65)*100</f>
        <v>16.666666666666664</v>
      </c>
      <c r="K62" s="233">
        <f>COUNTIF(MELİKŞAH!$Q$66:$Q$85,"&lt;70")-COUNTIF(MELİKŞAH!$Q$66:$Q$85,"&lt;55")</f>
        <v>5</v>
      </c>
      <c r="L62" s="227">
        <f>K62/SUM(K60:K65)*100</f>
        <v>25</v>
      </c>
      <c r="M62" s="206">
        <f>COUNTIF(MELİKŞAH!$Q$5:$Q$200,"&lt;70")-COUNTIF(MELİKŞAH!$Q$5:$Q$200,"&lt;55")</f>
        <v>16</v>
      </c>
      <c r="N62" s="214">
        <f>M62/SUM(M60:M65)*100</f>
        <v>19.753086419753085</v>
      </c>
      <c r="O62"/>
      <c r="P62"/>
      <c r="Q62"/>
      <c r="R62"/>
    </row>
    <row r="63" spans="1:18" ht="18" customHeight="1" x14ac:dyDescent="0.25">
      <c r="A63" s="73"/>
      <c r="B63" s="361"/>
      <c r="C63" s="364"/>
      <c r="D63" s="183" t="s">
        <v>335</v>
      </c>
      <c r="E63" s="230">
        <f>COUNTIF(MELİKŞAH!$Q$5:$Q$25,"&lt;85")-COUNTIF(MELİKŞAH!$Q$5:$Q$25,"&lt;70")</f>
        <v>4</v>
      </c>
      <c r="F63" s="224">
        <f>E63/SUM(E60:E65)*100</f>
        <v>19.047619047619047</v>
      </c>
      <c r="G63" s="233">
        <f>COUNTIF(MELİKŞAH!$Q$26:$Q$47,"&lt;85")-COUNTIF(MELİKŞAH!$Q$26:$Q$47,"&lt;70")</f>
        <v>3</v>
      </c>
      <c r="H63" s="227">
        <f>G63/SUM(G60:G65)*100</f>
        <v>13.636363636363635</v>
      </c>
      <c r="I63" s="230">
        <f>COUNTIF(MELİKŞAH!$Q$48:$Q$65,"&lt;85")-COUNTIF(MELİKŞAH!$Q$48:$Q$65,"&lt;70")</f>
        <v>3</v>
      </c>
      <c r="J63" s="224">
        <f>I63/SUM(I60:I65)*100</f>
        <v>16.666666666666664</v>
      </c>
      <c r="K63" s="233">
        <f>COUNTIF(MELİKŞAH!$Q$66:$Q$85,"&lt;85")-COUNTIF(MELİKŞAH!$Q$66:$Q$85,"&lt;70")</f>
        <v>4</v>
      </c>
      <c r="L63" s="227">
        <f>K63/SUM(K60:K65)*100</f>
        <v>20</v>
      </c>
      <c r="M63" s="206">
        <f>COUNTIF(MELİKŞAH!$Q$5:$Q$200,"&lt;85")-COUNTIF(MELİKŞAH!$Q$5:$Q$200,"&lt;70")</f>
        <v>14</v>
      </c>
      <c r="N63" s="214">
        <f>M63/SUM(M60:M65)*100</f>
        <v>17.283950617283949</v>
      </c>
      <c r="O63"/>
      <c r="P63"/>
      <c r="Q63"/>
      <c r="R63"/>
    </row>
    <row r="64" spans="1:18" ht="18" customHeight="1" x14ac:dyDescent="0.25">
      <c r="A64" s="73"/>
      <c r="B64" s="361"/>
      <c r="C64" s="364"/>
      <c r="D64" s="183" t="s">
        <v>336</v>
      </c>
      <c r="E64" s="230">
        <f>COUNTIF(MELİKŞAH!$Q$5:$Q$25,"&lt;99")-COUNTIF(MELİKŞAH!$Q$5:$Q$25,"&lt;85")</f>
        <v>1</v>
      </c>
      <c r="F64" s="224">
        <f>E64/SUM(E60:E65)*100</f>
        <v>4.7619047619047619</v>
      </c>
      <c r="G64" s="233">
        <f>COUNTIF(MELİKŞAH!$Q$26:$Q$47,"&lt;99")-COUNTIF(MELİKŞAH!$Q$26:$Q$47,"&lt;85")</f>
        <v>9</v>
      </c>
      <c r="H64" s="227">
        <f>G64/SUM(G60:G65)*100</f>
        <v>40.909090909090914</v>
      </c>
      <c r="I64" s="230">
        <f>COUNTIF(MELİKŞAH!$Q$48:$Q$65,"&lt;99")-COUNTIF(MELİKŞAH!$Q$48:$Q$65,"&lt;85")</f>
        <v>0</v>
      </c>
      <c r="J64" s="224">
        <f>I64/SUM(I60:I65)*100</f>
        <v>0</v>
      </c>
      <c r="K64" s="233">
        <f>COUNTIF(MELİKŞAH!$Q$66:$Q$85,"&lt;99")-COUNTIF(MELİKŞAH!$Q$66:$Q$85,"&lt;85")</f>
        <v>8</v>
      </c>
      <c r="L64" s="227">
        <f>K64/SUM(K60:K65)*100</f>
        <v>40</v>
      </c>
      <c r="M64" s="206">
        <f>COUNTIF(MELİKŞAH!$Q$5:$Q$200,"&lt;99")-COUNTIF(MELİKŞAH!$Q$5:$Q$200,"&lt;85")</f>
        <v>18</v>
      </c>
      <c r="N64" s="214">
        <f>M64/SUM(M60:M65)*100</f>
        <v>22.222222222222221</v>
      </c>
      <c r="O64"/>
      <c r="P64"/>
      <c r="Q64"/>
      <c r="R64"/>
    </row>
    <row r="65" spans="1:18" ht="18" customHeight="1" thickBot="1" x14ac:dyDescent="0.3">
      <c r="A65" s="73"/>
      <c r="B65" s="362"/>
      <c r="C65" s="365"/>
      <c r="D65" s="184">
        <v>100</v>
      </c>
      <c r="E65" s="231">
        <f>COUNTIF(MELİKŞAH!$Q$5:$Q$25,"=100")</f>
        <v>0</v>
      </c>
      <c r="F65" s="225">
        <f>E65/SUM(E60:E65)*100</f>
        <v>0</v>
      </c>
      <c r="G65" s="234">
        <f>COUNTIF(MELİKŞAH!$Q$26:$Q$47,"=100")</f>
        <v>2</v>
      </c>
      <c r="H65" s="228">
        <f>G65/SUM(G60:G65)*100</f>
        <v>9.0909090909090917</v>
      </c>
      <c r="I65" s="231">
        <f>COUNTIF(MELİKŞAH!$Q$48:$Q$65,"=100")</f>
        <v>0</v>
      </c>
      <c r="J65" s="225">
        <f>I65/SUM(I60:I65)*100</f>
        <v>0</v>
      </c>
      <c r="K65" s="234">
        <f>COUNTIF(MELİKŞAH!$Q$66:$Q$85,"=100")</f>
        <v>2</v>
      </c>
      <c r="L65" s="228">
        <f>K65/SUM(K60:K65)*100</f>
        <v>10</v>
      </c>
      <c r="M65" s="208">
        <f>COUNTIF(MELİKŞAH!$Q$5:$Q$200,"=100")</f>
        <v>4</v>
      </c>
      <c r="N65" s="215">
        <f>M65/SUM(M60:M65)*100</f>
        <v>4.9382716049382713</v>
      </c>
      <c r="O65"/>
      <c r="P65"/>
      <c r="Q65"/>
      <c r="R65"/>
    </row>
    <row r="66" spans="1:18" ht="18" customHeight="1" x14ac:dyDescent="0.25">
      <c r="A66" s="73"/>
      <c r="B66" s="360" t="str">
        <f>"MELİKŞAH ORTAOKULU
"&amp;"ÖĞRENCİ SAYISI = "&amp;SUM(M66:M71)</f>
        <v>MELİKŞAH ORTAOKULU
ÖĞRENCİ SAYISI = 81</v>
      </c>
      <c r="C66" s="363" t="s">
        <v>338</v>
      </c>
      <c r="D66" s="182" t="s">
        <v>332</v>
      </c>
      <c r="E66" s="229">
        <f>COUNTIF(MELİKŞAH!$T$5:$T$25,"&lt;45")</f>
        <v>6</v>
      </c>
      <c r="F66" s="223">
        <f>E66/SUM(E66:E71)*100</f>
        <v>28.571428571428569</v>
      </c>
      <c r="G66" s="232">
        <f>COUNTIF(MELİKŞAH!$T$26:$T$47,"&lt;45")</f>
        <v>1</v>
      </c>
      <c r="H66" s="226">
        <f>G66/SUM(G66:G71)*100</f>
        <v>4.5454545454545459</v>
      </c>
      <c r="I66" s="229">
        <f>COUNTIF(MELİKŞAH!$T$48:$T$65,"&lt;45")</f>
        <v>6</v>
      </c>
      <c r="J66" s="223">
        <f>I66/SUM(I66:I71)*100</f>
        <v>33.333333333333329</v>
      </c>
      <c r="K66" s="232">
        <f>COUNTIF(MELİKŞAH!$T$66:$T$85,"&lt;45")</f>
        <v>1</v>
      </c>
      <c r="L66" s="226">
        <f>K66/SUM(K66:K71)*100</f>
        <v>5</v>
      </c>
      <c r="M66" s="204">
        <f>COUNTIF(MELİKŞAH!$T$5:$T$200,"&lt;45")</f>
        <v>14</v>
      </c>
      <c r="N66" s="213">
        <f>M66/SUM(M66:M71)*100</f>
        <v>17.283950617283949</v>
      </c>
      <c r="O66"/>
      <c r="P66"/>
      <c r="Q66"/>
      <c r="R66"/>
    </row>
    <row r="67" spans="1:18" ht="18" customHeight="1" x14ac:dyDescent="0.25">
      <c r="A67" s="73"/>
      <c r="B67" s="361"/>
      <c r="C67" s="364"/>
      <c r="D67" s="183" t="s">
        <v>333</v>
      </c>
      <c r="E67" s="230">
        <f>COUNTIF(MELİKŞAH!$T$5:$T$25,"&lt;55")-COUNTIF(MELİKŞAH!$T$5:$T$25,"&lt;45")</f>
        <v>5</v>
      </c>
      <c r="F67" s="224">
        <f>E67/SUM(E66:E71)*100</f>
        <v>23.809523809523807</v>
      </c>
      <c r="G67" s="233">
        <f>COUNTIF(MELİKŞAH!$T$26:$T$47,"&lt;55")-COUNTIF(MELİKŞAH!$T$26:$T$47,"&lt;45")</f>
        <v>2</v>
      </c>
      <c r="H67" s="227">
        <f>G67/SUM(G66:G71)*100</f>
        <v>9.0909090909090917</v>
      </c>
      <c r="I67" s="230">
        <f>COUNTIF(MELİKŞAH!$T$48:$T$65,"&lt;55")-COUNTIF(MELİKŞAH!$T$48:$T$65,"&lt;45")</f>
        <v>4</v>
      </c>
      <c r="J67" s="224">
        <f>I67/SUM(I66:I71)*100</f>
        <v>22.222222222222221</v>
      </c>
      <c r="K67" s="233">
        <f>COUNTIF(MELİKŞAH!$T$66:$T$85,"&lt;55")-COUNTIF(MELİKŞAH!$T$66:$T$85,"&lt;45")</f>
        <v>2</v>
      </c>
      <c r="L67" s="227">
        <f>K67/SUM(K66:K71)*100</f>
        <v>10</v>
      </c>
      <c r="M67" s="206">
        <f>COUNTIF(MELİKŞAH!$T$5:$T$200,"&lt;55")-COUNTIF(MELİKŞAH!$T$5:$T$200,"&lt;45")</f>
        <v>13</v>
      </c>
      <c r="N67" s="214">
        <f>M67/SUM(M66:M71)*100</f>
        <v>16.049382716049383</v>
      </c>
      <c r="O67"/>
      <c r="P67"/>
      <c r="Q67"/>
      <c r="R67"/>
    </row>
    <row r="68" spans="1:18" ht="18" customHeight="1" x14ac:dyDescent="0.25">
      <c r="A68" s="73"/>
      <c r="B68" s="361"/>
      <c r="C68" s="364"/>
      <c r="D68" s="183" t="s">
        <v>334</v>
      </c>
      <c r="E68" s="230">
        <f>COUNTIF(MELİKŞAH!$T$5:$T$25,"&lt;70")-COUNTIF(MELİKŞAH!$T$5:$T$25,"&lt;55")</f>
        <v>3</v>
      </c>
      <c r="F68" s="224">
        <f>E68/SUM(E66:E71)*100</f>
        <v>14.285714285714285</v>
      </c>
      <c r="G68" s="233">
        <f>COUNTIF(MELİKŞAH!$T$26:$T$47,"&lt;70")-COUNTIF(MELİKŞAH!$T$26:$T$47,"&lt;55")</f>
        <v>4</v>
      </c>
      <c r="H68" s="227">
        <f>G68/SUM(G66:G71)*100</f>
        <v>18.181818181818183</v>
      </c>
      <c r="I68" s="230">
        <f>COUNTIF(MELİKŞAH!$T$48:$T$65,"&lt;70")-COUNTIF(MELİKŞAH!$T$48:$T$65,"&lt;55")</f>
        <v>4</v>
      </c>
      <c r="J68" s="224">
        <f>I68/SUM(I66:I71)*100</f>
        <v>22.222222222222221</v>
      </c>
      <c r="K68" s="233">
        <f>COUNTIF(MELİKŞAH!$T$66:$T$85,"&lt;70")-COUNTIF(MELİKŞAH!$T$66:$T$85,"&lt;55")</f>
        <v>2</v>
      </c>
      <c r="L68" s="227">
        <f>K68/SUM(K66:K71)*100</f>
        <v>10</v>
      </c>
      <c r="M68" s="206">
        <f>COUNTIF(MELİKŞAH!$T$5:$T$200,"&lt;70")-COUNTIF(MELİKŞAH!$T$5:$T$200,"&lt;55")</f>
        <v>13</v>
      </c>
      <c r="N68" s="214">
        <f>M68/SUM(M66:M71)*100</f>
        <v>16.049382716049383</v>
      </c>
      <c r="O68"/>
      <c r="P68"/>
      <c r="Q68"/>
      <c r="R68"/>
    </row>
    <row r="69" spans="1:18" ht="18" customHeight="1" x14ac:dyDescent="0.25">
      <c r="A69" s="73"/>
      <c r="B69" s="361"/>
      <c r="C69" s="364"/>
      <c r="D69" s="183" t="s">
        <v>335</v>
      </c>
      <c r="E69" s="230">
        <f>COUNTIF(MELİKŞAH!$T$5:$T$25,"&lt;85")-COUNTIF(MELİKŞAH!$T$5:$T$25,"&lt;70")</f>
        <v>4</v>
      </c>
      <c r="F69" s="224">
        <f>E69/SUM(E66:E71)*100</f>
        <v>19.047619047619047</v>
      </c>
      <c r="G69" s="233">
        <f>COUNTIF(MELİKŞAH!$T$26:$T$47,"&lt;85")-COUNTIF(MELİKŞAH!$T$26:$T$47,"&lt;70")</f>
        <v>4</v>
      </c>
      <c r="H69" s="227">
        <f>G69/SUM(G66:G71)*100</f>
        <v>18.181818181818183</v>
      </c>
      <c r="I69" s="230">
        <f>COUNTIF(MELİKŞAH!$T$48:$T$65,"&lt;85")-COUNTIF(MELİKŞAH!$T$48:$T$65,"&lt;70")</f>
        <v>4</v>
      </c>
      <c r="J69" s="224">
        <f>I69/SUM(I66:I71)*100</f>
        <v>22.222222222222221</v>
      </c>
      <c r="K69" s="233">
        <f>COUNTIF(MELİKŞAH!$T$66:$T$85,"&lt;85")-COUNTIF(MELİKŞAH!$T$66:$T$85,"&lt;70")</f>
        <v>2</v>
      </c>
      <c r="L69" s="227">
        <f>K69/SUM(K66:K71)*100</f>
        <v>10</v>
      </c>
      <c r="M69" s="206">
        <f>COUNTIF(MELİKŞAH!$T$5:$T$200,"&lt;85")-COUNTIF(MELİKŞAH!$T$5:$T$200,"&lt;70")</f>
        <v>14</v>
      </c>
      <c r="N69" s="214">
        <f>M69/SUM(M66:M71)*100</f>
        <v>17.283950617283949</v>
      </c>
      <c r="O69"/>
      <c r="P69"/>
      <c r="Q69"/>
      <c r="R69"/>
    </row>
    <row r="70" spans="1:18" ht="18" customHeight="1" x14ac:dyDescent="0.25">
      <c r="A70" s="73"/>
      <c r="B70" s="361"/>
      <c r="C70" s="364"/>
      <c r="D70" s="183" t="s">
        <v>336</v>
      </c>
      <c r="E70" s="230">
        <f>COUNTIF(MELİKŞAH!$T$5:$T$25,"&lt;99")-COUNTIF(MELİKŞAH!$T$5:$T$25,"&lt;85")</f>
        <v>2</v>
      </c>
      <c r="F70" s="224">
        <f>E70/SUM(E66:E71)*100</f>
        <v>9.5238095238095237</v>
      </c>
      <c r="G70" s="233">
        <f>COUNTIF(MELİKŞAH!$T$26:$T$47,"&lt;99")-COUNTIF(MELİKŞAH!$T$26:$T$47,"&lt;85")</f>
        <v>6</v>
      </c>
      <c r="H70" s="227">
        <f>G70/SUM(G66:G71)*100</f>
        <v>27.27272727272727</v>
      </c>
      <c r="I70" s="230">
        <f>COUNTIF(MELİKŞAH!$T$48:$T$65,"&lt;99")-COUNTIF(MELİKŞAH!$T$48:$T$65,"&lt;85")</f>
        <v>0</v>
      </c>
      <c r="J70" s="224">
        <f>I70/SUM(I66:I71)*100</f>
        <v>0</v>
      </c>
      <c r="K70" s="233">
        <f>COUNTIF(MELİKŞAH!$T$66:$T$85,"&lt;99")-COUNTIF(MELİKŞAH!$T$66:$T$85,"&lt;85")</f>
        <v>9</v>
      </c>
      <c r="L70" s="227">
        <f>K70/SUM(K66:K71)*100</f>
        <v>45</v>
      </c>
      <c r="M70" s="206">
        <f>COUNTIF(MELİKŞAH!$T$5:$T$200,"&lt;99")-COUNTIF(MELİKŞAH!$T$5:$T$200,"&lt;85")</f>
        <v>17</v>
      </c>
      <c r="N70" s="214">
        <f>M70/SUM(M66:M71)*100</f>
        <v>20.987654320987652</v>
      </c>
      <c r="O70"/>
      <c r="P70"/>
      <c r="Q70"/>
      <c r="R70"/>
    </row>
    <row r="71" spans="1:18" ht="18" customHeight="1" thickBot="1" x14ac:dyDescent="0.3">
      <c r="A71" s="73"/>
      <c r="B71" s="362"/>
      <c r="C71" s="365"/>
      <c r="D71" s="184">
        <v>100</v>
      </c>
      <c r="E71" s="231">
        <f>COUNTIF(MELİKŞAH!$T$5:$T$25,"=100")</f>
        <v>1</v>
      </c>
      <c r="F71" s="225">
        <f>E71/SUM(E66:E71)*100</f>
        <v>4.7619047619047619</v>
      </c>
      <c r="G71" s="234">
        <f>COUNTIF(MELİKŞAH!$T$26:$T$47,"=100")</f>
        <v>5</v>
      </c>
      <c r="H71" s="228">
        <f>G71/SUM(G66:G71)*100</f>
        <v>22.727272727272727</v>
      </c>
      <c r="I71" s="231">
        <f>COUNTIF(MELİKŞAH!$T$48:$T$65,"=100")</f>
        <v>0</v>
      </c>
      <c r="J71" s="225">
        <f>I71/SUM(I66:I71)*100</f>
        <v>0</v>
      </c>
      <c r="K71" s="234">
        <f>COUNTIF(MELİKŞAH!$T$66:$T$85,"=100")</f>
        <v>4</v>
      </c>
      <c r="L71" s="228">
        <f>K71/SUM(K66:K71)*100</f>
        <v>20</v>
      </c>
      <c r="M71" s="208">
        <f>COUNTIF(MELİKŞAH!$T$5:$T$200,"=100")</f>
        <v>10</v>
      </c>
      <c r="N71" s="215">
        <f>M71/SUM(M66:M71)*100</f>
        <v>12.345679012345679</v>
      </c>
      <c r="O71"/>
      <c r="P71"/>
      <c r="Q71"/>
      <c r="R71"/>
    </row>
    <row r="72" spans="1:18" ht="18" customHeight="1" x14ac:dyDescent="0.25">
      <c r="A72" s="73"/>
      <c r="B72" s="360" t="str">
        <f>"MELİKŞAH ORTAOKULU
"&amp;"ÖĞRENCİ SAYISI = "&amp;SUM(M72:M77)</f>
        <v>MELİKŞAH ORTAOKULU
ÖĞRENCİ SAYISI = 81</v>
      </c>
      <c r="C72" s="363" t="s">
        <v>4</v>
      </c>
      <c r="D72" s="182" t="s">
        <v>332</v>
      </c>
      <c r="E72" s="229">
        <f>COUNTIF(MELİKŞAH!$W$5:$W$25,"&lt;45")</f>
        <v>11</v>
      </c>
      <c r="F72" s="223">
        <f>E72/SUM(E72:E77)*100</f>
        <v>52.380952380952387</v>
      </c>
      <c r="G72" s="232">
        <f>COUNTIF(MELİKŞAH!$W$26:$W$47,"&lt;45")</f>
        <v>5</v>
      </c>
      <c r="H72" s="226">
        <f>G72/SUM(G72:G77)*100</f>
        <v>22.727272727272727</v>
      </c>
      <c r="I72" s="229">
        <f>COUNTIF(MELİKŞAH!$W$48:$W$65,"&lt;45")</f>
        <v>9</v>
      </c>
      <c r="J72" s="223">
        <f>I72/SUM(I72:I77)*100</f>
        <v>50</v>
      </c>
      <c r="K72" s="232">
        <f>COUNTIF(MELİKŞAH!$W$66:$W$85,"&lt;45")</f>
        <v>1</v>
      </c>
      <c r="L72" s="226">
        <f>K72/SUM(K72:K77)*100</f>
        <v>5</v>
      </c>
      <c r="M72" s="204">
        <f>COUNTIF(MELİKŞAH!$W$5:$W$200,"&lt;45")</f>
        <v>26</v>
      </c>
      <c r="N72" s="213">
        <f>M72/SUM(M72:M77)*100</f>
        <v>32.098765432098766</v>
      </c>
      <c r="O72"/>
      <c r="P72"/>
      <c r="Q72"/>
      <c r="R72"/>
    </row>
    <row r="73" spans="1:18" ht="18" customHeight="1" x14ac:dyDescent="0.25">
      <c r="A73" s="73"/>
      <c r="B73" s="361"/>
      <c r="C73" s="364"/>
      <c r="D73" s="183" t="s">
        <v>333</v>
      </c>
      <c r="E73" s="230">
        <f>COUNTIF(MELİKŞAH!$W$5:$W$25,"&lt;55")-COUNTIF(MELİKŞAH!$W$5:$W$25,"&lt;45")</f>
        <v>1</v>
      </c>
      <c r="F73" s="224">
        <f>E73/SUM(E72:E77)*100</f>
        <v>4.7619047619047619</v>
      </c>
      <c r="G73" s="233">
        <f>COUNTIF(MELİKŞAH!$W$26:$W$47,"&lt;55")-COUNTIF(MELİKŞAH!$W$26:$W$47,"&lt;45")</f>
        <v>1</v>
      </c>
      <c r="H73" s="227">
        <f>G73/SUM(G72:G77)*100</f>
        <v>4.5454545454545459</v>
      </c>
      <c r="I73" s="230">
        <f>COUNTIF(MELİKŞAH!$W$48:$W$65,"&lt;55")-COUNTIF(MELİKŞAH!$W$48:$W$65,"&lt;45")</f>
        <v>3</v>
      </c>
      <c r="J73" s="224">
        <f>I73/SUM(I72:I77)*100</f>
        <v>16.666666666666664</v>
      </c>
      <c r="K73" s="233">
        <f>COUNTIF(MELİKŞAH!$W$66:$W$85,"&lt;55")-COUNTIF(MELİKŞAH!$W$66:$W$85,"&lt;45")</f>
        <v>3</v>
      </c>
      <c r="L73" s="227">
        <f>K73/SUM(K72:K77)*100</f>
        <v>15</v>
      </c>
      <c r="M73" s="206">
        <f>COUNTIF(MELİKŞAH!$W$5:$W$200,"&lt;55")-COUNTIF(MELİKŞAH!$W$5:$W$200,"&lt;45")</f>
        <v>8</v>
      </c>
      <c r="N73" s="214">
        <f>M73/SUM(M72:M77)*100</f>
        <v>9.8765432098765427</v>
      </c>
      <c r="O73"/>
      <c r="P73"/>
      <c r="Q73"/>
      <c r="R73"/>
    </row>
    <row r="74" spans="1:18" ht="18" customHeight="1" x14ac:dyDescent="0.25">
      <c r="A74" s="73"/>
      <c r="B74" s="361"/>
      <c r="C74" s="364"/>
      <c r="D74" s="183" t="s">
        <v>334</v>
      </c>
      <c r="E74" s="230">
        <f>COUNTIF(MELİKŞAH!$W$5:$W$25,"&lt;70")-COUNTIF(MELİKŞAH!$W$5:$W$25,"&lt;55")</f>
        <v>3</v>
      </c>
      <c r="F74" s="224">
        <f>E74/SUM(E72:E77)*100</f>
        <v>14.285714285714285</v>
      </c>
      <c r="G74" s="233">
        <f>COUNTIF(MELİKŞAH!$W$26:$W$47,"&lt;70")-COUNTIF(MELİKŞAH!$W$26:$W$47,"&lt;55")</f>
        <v>7</v>
      </c>
      <c r="H74" s="227">
        <f>G74/SUM(G72:G77)*100</f>
        <v>31.818181818181817</v>
      </c>
      <c r="I74" s="230">
        <f>COUNTIF(MELİKŞAH!$W$48:$W$65,"&lt;70")-COUNTIF(MELİKŞAH!$W$48:$W$65,"&lt;55")</f>
        <v>4</v>
      </c>
      <c r="J74" s="224">
        <f>I74/SUM(I72:I77)*100</f>
        <v>22.222222222222221</v>
      </c>
      <c r="K74" s="233">
        <f>COUNTIF(MELİKŞAH!$W$66:$W$85,"&lt;70")-COUNTIF(MELİKŞAH!$W$66:$W$85,"&lt;55")</f>
        <v>1</v>
      </c>
      <c r="L74" s="227">
        <f>K74/SUM(K72:K77)*100</f>
        <v>5</v>
      </c>
      <c r="M74" s="206">
        <f>COUNTIF(MELİKŞAH!$W$5:$W$200,"&lt;70")-COUNTIF(MELİKŞAH!$W$5:$W$200,"&lt;55")</f>
        <v>15</v>
      </c>
      <c r="N74" s="214">
        <f>M74/SUM(M72:M77)*100</f>
        <v>18.518518518518519</v>
      </c>
      <c r="O74"/>
      <c r="P74"/>
      <c r="Q74"/>
      <c r="R74"/>
    </row>
    <row r="75" spans="1:18" ht="18" customHeight="1" x14ac:dyDescent="0.25">
      <c r="A75" s="73"/>
      <c r="B75" s="361"/>
      <c r="C75" s="364"/>
      <c r="D75" s="183" t="s">
        <v>335</v>
      </c>
      <c r="E75" s="230">
        <f>COUNTIF(MELİKŞAH!$W$5:$W$25,"&lt;85")-COUNTIF(MELİKŞAH!$W$5:$W$25,"&lt;70")</f>
        <v>6</v>
      </c>
      <c r="F75" s="224">
        <f>E75/SUM(E72:E77)*100</f>
        <v>28.571428571428569</v>
      </c>
      <c r="G75" s="233">
        <f>COUNTIF(MELİKŞAH!$W$26:$W$47,"&lt;85")-COUNTIF(MELİKŞAH!$W$26:$W$47,"&lt;70")</f>
        <v>2</v>
      </c>
      <c r="H75" s="227">
        <f>G75/SUM(G72:G77)*100</f>
        <v>9.0909090909090917</v>
      </c>
      <c r="I75" s="230">
        <f>COUNTIF(MELİKŞAH!$W$48:$W$65,"&lt;85")-COUNTIF(MELİKŞAH!$W$48:$W$65,"&lt;70")</f>
        <v>1</v>
      </c>
      <c r="J75" s="224">
        <f>I75/SUM(I72:I77)*100</f>
        <v>5.5555555555555554</v>
      </c>
      <c r="K75" s="233">
        <f>COUNTIF(MELİKŞAH!$W$66:$W$85,"&lt;85")-COUNTIF(MELİKŞAH!$W$66:$W$85,"&lt;70")</f>
        <v>5</v>
      </c>
      <c r="L75" s="227">
        <f>K75/SUM(K72:K77)*100</f>
        <v>25</v>
      </c>
      <c r="M75" s="206">
        <f>COUNTIF(MELİKŞAH!$W$5:$W$200,"&lt;85")-COUNTIF(MELİKŞAH!$W$5:$W$200,"&lt;70")</f>
        <v>14</v>
      </c>
      <c r="N75" s="214">
        <f>M75/SUM(M72:M77)*100</f>
        <v>17.283950617283949</v>
      </c>
      <c r="O75"/>
      <c r="P75"/>
      <c r="Q75"/>
      <c r="R75"/>
    </row>
    <row r="76" spans="1:18" ht="18" customHeight="1" x14ac:dyDescent="0.25">
      <c r="A76" s="73"/>
      <c r="B76" s="361"/>
      <c r="C76" s="364"/>
      <c r="D76" s="183" t="s">
        <v>336</v>
      </c>
      <c r="E76" s="230">
        <f>COUNTIF(MELİKŞAH!$W$5:$W$25,"&lt;99")-COUNTIF(MELİKŞAH!$W$5:$W$25,"&lt;85")</f>
        <v>0</v>
      </c>
      <c r="F76" s="224">
        <f>E76/SUM(E72:E77)*100</f>
        <v>0</v>
      </c>
      <c r="G76" s="233">
        <f>COUNTIF(MELİKŞAH!$W$26:$W$47,"&lt;99")-COUNTIF(MELİKŞAH!$W$26:$W$47,"&lt;85")</f>
        <v>7</v>
      </c>
      <c r="H76" s="227">
        <f>G76/SUM(G72:G77)*100</f>
        <v>31.818181818181817</v>
      </c>
      <c r="I76" s="230">
        <f>COUNTIF(MELİKŞAH!$W$48:$W$65,"&lt;99")-COUNTIF(MELİKŞAH!$W$48:$W$65,"&lt;85")</f>
        <v>1</v>
      </c>
      <c r="J76" s="224">
        <f>I76/SUM(I72:I77)*100</f>
        <v>5.5555555555555554</v>
      </c>
      <c r="K76" s="233">
        <f>COUNTIF(MELİKŞAH!$W$66:$W$85,"&lt;99")-COUNTIF(MELİKŞAH!$W$66:$W$85,"&lt;85")</f>
        <v>8</v>
      </c>
      <c r="L76" s="227">
        <f>K76/SUM(K72:K77)*100</f>
        <v>40</v>
      </c>
      <c r="M76" s="206">
        <f>COUNTIF(MELİKŞAH!$W$5:$W$200,"&lt;99")-COUNTIF(MELİKŞAH!$W$5:$W$200,"&lt;85")</f>
        <v>16</v>
      </c>
      <c r="N76" s="214">
        <f>M76/SUM(M72:M77)*100</f>
        <v>19.753086419753085</v>
      </c>
      <c r="O76"/>
      <c r="P76"/>
      <c r="Q76"/>
      <c r="R76"/>
    </row>
    <row r="77" spans="1:18" ht="18" customHeight="1" thickBot="1" x14ac:dyDescent="0.3">
      <c r="A77" s="73"/>
      <c r="B77" s="362"/>
      <c r="C77" s="365"/>
      <c r="D77" s="184">
        <v>100</v>
      </c>
      <c r="E77" s="231">
        <f>COUNTIF(MELİKŞAH!$W$5:$W$25,"=100")</f>
        <v>0</v>
      </c>
      <c r="F77" s="225">
        <f>E77/SUM(E72:E77)*100</f>
        <v>0</v>
      </c>
      <c r="G77" s="234">
        <f>COUNTIF(MELİKŞAH!$W$26:$W$47,"=100")</f>
        <v>0</v>
      </c>
      <c r="H77" s="228">
        <f>G77/SUM(G72:G77)*100</f>
        <v>0</v>
      </c>
      <c r="I77" s="231">
        <f>COUNTIF(MELİKŞAH!$W$48:$W$65,"=100")</f>
        <v>0</v>
      </c>
      <c r="J77" s="225">
        <f>I77/SUM(I72:I77)*100</f>
        <v>0</v>
      </c>
      <c r="K77" s="234">
        <f>COUNTIF(MELİKŞAH!$W$66:$W$85,"=100")</f>
        <v>2</v>
      </c>
      <c r="L77" s="228">
        <f>K77/SUM(K72:K77)*100</f>
        <v>10</v>
      </c>
      <c r="M77" s="208">
        <f>COUNTIF(MELİKŞAH!$W$5:$W$200,"=100")</f>
        <v>2</v>
      </c>
      <c r="N77" s="215">
        <f>M77/SUM(M72:M77)*100</f>
        <v>2.4691358024691357</v>
      </c>
      <c r="O77"/>
      <c r="P77"/>
      <c r="Q77"/>
      <c r="R77"/>
    </row>
    <row r="78" spans="1:18" ht="18" customHeight="1" x14ac:dyDescent="0.25">
      <c r="A78" s="73"/>
      <c r="B78" s="360" t="str">
        <f>"MELİKŞAH ORTAOKULU
"&amp;"ÖĞRENCİ SAYISI = "&amp;SUM(M78:M83)</f>
        <v>MELİKŞAH ORTAOKULU
ÖĞRENCİ SAYISI = 81</v>
      </c>
      <c r="C78" s="363" t="s">
        <v>23</v>
      </c>
      <c r="D78" s="182" t="s">
        <v>332</v>
      </c>
      <c r="E78" s="229">
        <f>COUNTIF(MELİKŞAH!$Z$5:$Z$25,"&lt;45")</f>
        <v>5</v>
      </c>
      <c r="F78" s="223">
        <f>E78/SUM(E78:E83)*100</f>
        <v>23.809523809523807</v>
      </c>
      <c r="G78" s="232">
        <f>COUNTIF(MELİKŞAH!$Z$26:$Z$47,"&lt;45")</f>
        <v>0</v>
      </c>
      <c r="H78" s="226">
        <f>G78/SUM(G78:G83)*100</f>
        <v>0</v>
      </c>
      <c r="I78" s="229">
        <f>COUNTIF(MELİKŞAH!$Z$48:$Z$65,"&lt;45")</f>
        <v>4</v>
      </c>
      <c r="J78" s="223">
        <f>I78/SUM(I78:I83)*100</f>
        <v>22.222222222222221</v>
      </c>
      <c r="K78" s="232">
        <f>COUNTIF(MELİKŞAH!$Z$66:$Z$85,"&lt;45")</f>
        <v>0</v>
      </c>
      <c r="L78" s="226">
        <f>K78/SUM(K78:K83)*100</f>
        <v>0</v>
      </c>
      <c r="M78" s="204">
        <f>COUNTIF(MELİKŞAH!$Z$5:$Z$200,"&lt;45")</f>
        <v>9</v>
      </c>
      <c r="N78" s="213">
        <f>M78/SUM(M78:M83)*100</f>
        <v>11.111111111111111</v>
      </c>
      <c r="O78"/>
      <c r="P78"/>
      <c r="Q78"/>
      <c r="R78"/>
    </row>
    <row r="79" spans="1:18" ht="18" customHeight="1" x14ac:dyDescent="0.25">
      <c r="A79" s="73"/>
      <c r="B79" s="361"/>
      <c r="C79" s="364"/>
      <c r="D79" s="183" t="s">
        <v>333</v>
      </c>
      <c r="E79" s="230">
        <f>COUNTIF(MELİKŞAH!$Z$5:$Z$25,"&lt;55")-COUNTIF(MELİKŞAH!$Z$5:$Z$25,"&lt;45")</f>
        <v>0</v>
      </c>
      <c r="F79" s="224">
        <f>E79/SUM(E78:E83)*100</f>
        <v>0</v>
      </c>
      <c r="G79" s="233">
        <f>COUNTIF(MELİKŞAH!$Z$26:$Z$47,"&lt;55")-COUNTIF(MELİKŞAH!$Z$26:$Z$47,"&lt;45")</f>
        <v>0</v>
      </c>
      <c r="H79" s="227">
        <f>G79/SUM(G78:G83)*100</f>
        <v>0</v>
      </c>
      <c r="I79" s="230">
        <f>COUNTIF(MELİKŞAH!$Z$48:$Z$65,"&lt;55")-COUNTIF(MELİKŞAH!$Z$48:$Z$65,"&lt;45")</f>
        <v>1</v>
      </c>
      <c r="J79" s="224">
        <f>I79/SUM(I78:I83)*100</f>
        <v>5.5555555555555554</v>
      </c>
      <c r="K79" s="233">
        <f>COUNTIF(MELİKŞAH!$Z$66:$Z$85,"&lt;55")-COUNTIF(MELİKŞAH!$Z$66:$Z$85,"&lt;45")</f>
        <v>1</v>
      </c>
      <c r="L79" s="227">
        <f>K79/SUM(K78:K83)*100</f>
        <v>5</v>
      </c>
      <c r="M79" s="206">
        <f>COUNTIF(MELİKŞAH!$Z$5:$Z$200,"&lt;55")-COUNTIF(MELİKŞAH!$Z$5:$Z$200,"&lt;45")</f>
        <v>2</v>
      </c>
      <c r="N79" s="214">
        <f>M79/SUM(M78:M83)*100</f>
        <v>2.4691358024691357</v>
      </c>
      <c r="O79"/>
      <c r="P79"/>
      <c r="Q79"/>
      <c r="R79"/>
    </row>
    <row r="80" spans="1:18" ht="18" customHeight="1" x14ac:dyDescent="0.25">
      <c r="A80" s="73"/>
      <c r="B80" s="361"/>
      <c r="C80" s="364"/>
      <c r="D80" s="183" t="s">
        <v>334</v>
      </c>
      <c r="E80" s="230">
        <f>COUNTIF(MELİKŞAH!$Z$5:$Z$25,"&lt;70")-COUNTIF(MELİKŞAH!$Z$5:$Z$25,"&lt;55")</f>
        <v>1</v>
      </c>
      <c r="F80" s="224">
        <f>E80/SUM(E78:E83)*100</f>
        <v>4.7619047619047619</v>
      </c>
      <c r="G80" s="233">
        <f>COUNTIF(MELİKŞAH!$Z$26:$Z$47,"&lt;70")-COUNTIF(MELİKŞAH!$Z$26:$Z$47,"&lt;55")</f>
        <v>1</v>
      </c>
      <c r="H80" s="227">
        <f>G80/SUM(G78:G83)*100</f>
        <v>4.5454545454545459</v>
      </c>
      <c r="I80" s="230">
        <f>COUNTIF(MELİKŞAH!$Z$48:$Z$65,"&lt;70")-COUNTIF(MELİKŞAH!$Z$48:$Z$65,"&lt;55")</f>
        <v>4</v>
      </c>
      <c r="J80" s="224">
        <f>I80/SUM(I78:I83)*100</f>
        <v>22.222222222222221</v>
      </c>
      <c r="K80" s="233">
        <f>COUNTIF(MELİKŞAH!$Z$66:$Z$85,"&lt;70")-COUNTIF(MELİKŞAH!$Z$66:$Z$85,"&lt;55")</f>
        <v>0</v>
      </c>
      <c r="L80" s="227">
        <f>K80/SUM(K78:K83)*100</f>
        <v>0</v>
      </c>
      <c r="M80" s="206">
        <f>COUNTIF(MELİKŞAH!$Z$5:$Z$200,"&lt;70")-COUNTIF(MELİKŞAH!$Z$5:$Z$200,"&lt;55")</f>
        <v>6</v>
      </c>
      <c r="N80" s="214">
        <f>M80/SUM(M78:M83)*100</f>
        <v>7.4074074074074066</v>
      </c>
      <c r="O80"/>
      <c r="P80"/>
      <c r="Q80"/>
      <c r="R80"/>
    </row>
    <row r="81" spans="1:18" ht="18" customHeight="1" x14ac:dyDescent="0.25">
      <c r="A81" s="73"/>
      <c r="B81" s="361"/>
      <c r="C81" s="364"/>
      <c r="D81" s="183" t="s">
        <v>335</v>
      </c>
      <c r="E81" s="230">
        <f>COUNTIF(MELİKŞAH!$Z$5:$Z$25,"&lt;85")-COUNTIF(MELİKŞAH!$Z$5:$Z$25,"&lt;70")</f>
        <v>7</v>
      </c>
      <c r="F81" s="224">
        <f>E81/SUM(E78:E83)*100</f>
        <v>33.333333333333329</v>
      </c>
      <c r="G81" s="233">
        <f>COUNTIF(MELİKŞAH!$Z$26:$Z$47,"&lt;85")-COUNTIF(MELİKŞAH!$Z$26:$Z$47,"&lt;70")</f>
        <v>7</v>
      </c>
      <c r="H81" s="227">
        <f>G81/SUM(G78:G83)*100</f>
        <v>31.818181818181817</v>
      </c>
      <c r="I81" s="230">
        <f>COUNTIF(MELİKŞAH!$Z$48:$Z$65,"&lt;85")-COUNTIF(MELİKŞAH!$Z$48:$Z$65,"&lt;70")</f>
        <v>5</v>
      </c>
      <c r="J81" s="224">
        <f>I81/SUM(I78:I83)*100</f>
        <v>27.777777777777779</v>
      </c>
      <c r="K81" s="233">
        <f>COUNTIF(MELİKŞAH!$Z$66:$Z$85,"&lt;85")-COUNTIF(MELİKŞAH!$Z$66:$Z$85,"&lt;70")</f>
        <v>4</v>
      </c>
      <c r="L81" s="227">
        <f>K81/SUM(K78:K83)*100</f>
        <v>20</v>
      </c>
      <c r="M81" s="206">
        <f>COUNTIF(MELİKŞAH!$Z$5:$Z$200,"&lt;85")-COUNTIF(MELİKŞAH!$Z$5:$Z$200,"&lt;70")</f>
        <v>23</v>
      </c>
      <c r="N81" s="214">
        <f>M81/SUM(M78:M83)*100</f>
        <v>28.39506172839506</v>
      </c>
      <c r="O81"/>
      <c r="P81"/>
      <c r="Q81"/>
      <c r="R81"/>
    </row>
    <row r="82" spans="1:18" ht="18" customHeight="1" x14ac:dyDescent="0.25">
      <c r="A82" s="73"/>
      <c r="B82" s="361"/>
      <c r="C82" s="364"/>
      <c r="D82" s="183" t="s">
        <v>336</v>
      </c>
      <c r="E82" s="230">
        <f>COUNTIF(MELİKŞAH!$Z$5:$Z$25,"&lt;99")-COUNTIF(MELİKŞAH!$Z$5:$Z$25,"&lt;85")</f>
        <v>7</v>
      </c>
      <c r="F82" s="224">
        <f>E82/SUM(E78:E83)*100</f>
        <v>33.333333333333329</v>
      </c>
      <c r="G82" s="233">
        <f>COUNTIF(MELİKŞAH!Z$26:$Z$47,"&lt;99")-COUNTIF(MELİKŞAH!$Z$26:$Z$47,"&lt;85")</f>
        <v>6</v>
      </c>
      <c r="H82" s="227">
        <f>G82/SUM(G78:G83)*100</f>
        <v>27.27272727272727</v>
      </c>
      <c r="I82" s="230">
        <f>COUNTIF(MELİKŞAH!$Z$48:$Z$65,"&lt;99")-COUNTIF(MELİKŞAH!$Z$48:$Z$65,"&lt;85")</f>
        <v>4</v>
      </c>
      <c r="J82" s="224">
        <f>I82/SUM(I78:I83)*100</f>
        <v>22.222222222222221</v>
      </c>
      <c r="K82" s="233">
        <f>COUNTIF(MELİKŞAH!Z$66:$Z$85,"&lt;99")-COUNTIF(MELİKŞAH!$Z$66:$Z$85,"&lt;85")</f>
        <v>8</v>
      </c>
      <c r="L82" s="227">
        <f>K82/SUM(K78:K83)*100</f>
        <v>40</v>
      </c>
      <c r="M82" s="206">
        <f>COUNTIF(MELİKŞAH!$Z$5:$Z$200,"&lt;99")-COUNTIF(MELİKŞAH!$Z$5:$Z$200,"&lt;85")</f>
        <v>25</v>
      </c>
      <c r="N82" s="214">
        <f>M82/SUM(M78:M83)*100</f>
        <v>30.864197530864196</v>
      </c>
      <c r="O82"/>
      <c r="P82"/>
      <c r="Q82"/>
      <c r="R82"/>
    </row>
    <row r="83" spans="1:18" ht="18" customHeight="1" thickBot="1" x14ac:dyDescent="0.3">
      <c r="A83" s="73"/>
      <c r="B83" s="362"/>
      <c r="C83" s="365"/>
      <c r="D83" s="184">
        <v>100</v>
      </c>
      <c r="E83" s="231">
        <f>COUNTIF(MELİKŞAH!$Z$5:$Z$25,"=100")</f>
        <v>1</v>
      </c>
      <c r="F83" s="225">
        <f>E83/SUM(E78:E83)*100</f>
        <v>4.7619047619047619</v>
      </c>
      <c r="G83" s="234">
        <f>COUNTIF(MELİKŞAH!$Z$26:$Z$47,"=100")</f>
        <v>8</v>
      </c>
      <c r="H83" s="228">
        <f>G83/SUM(G78:G83)*100</f>
        <v>36.363636363636367</v>
      </c>
      <c r="I83" s="231">
        <f>COUNTIF(MELİKŞAH!$Z$48:$Z$65,"=100")</f>
        <v>0</v>
      </c>
      <c r="J83" s="225">
        <f>I83/SUM(I78:I83)*100</f>
        <v>0</v>
      </c>
      <c r="K83" s="234">
        <f>COUNTIF(MELİKŞAH!$Z$66:$Z$85,"=100")</f>
        <v>7</v>
      </c>
      <c r="L83" s="228">
        <f>K83/SUM(K78:K83)*100</f>
        <v>35</v>
      </c>
      <c r="M83" s="208">
        <f>COUNTIF(MELİKŞAH!$Z$5:$Z$200,"=100")</f>
        <v>16</v>
      </c>
      <c r="N83" s="215">
        <f>M83/SUM(M78:M83)*100</f>
        <v>19.753086419753085</v>
      </c>
      <c r="O83"/>
      <c r="P83"/>
      <c r="Q83"/>
      <c r="R83"/>
    </row>
    <row r="84" spans="1:18" ht="18" customHeight="1" x14ac:dyDescent="0.25">
      <c r="A84" s="73"/>
      <c r="B84" s="179"/>
      <c r="C84" s="180"/>
      <c r="D84" s="168"/>
      <c r="E84" s="168"/>
      <c r="F84" s="181"/>
      <c r="G84" s="168"/>
      <c r="H84" s="181"/>
      <c r="I84" s="168"/>
      <c r="J84" s="181"/>
      <c r="K84" s="168"/>
      <c r="L84" s="181"/>
      <c r="M84" s="181"/>
      <c r="N84" s="181"/>
      <c r="O84" s="181"/>
      <c r="P84" s="181"/>
      <c r="Q84" s="168"/>
      <c r="R84" s="181"/>
    </row>
    <row r="85" spans="1:18" ht="18" customHeight="1" thickBot="1" x14ac:dyDescent="0.3">
      <c r="A85" s="73"/>
      <c r="B85" s="179"/>
      <c r="C85" s="180"/>
      <c r="D85" s="168"/>
      <c r="E85" s="168"/>
      <c r="F85" s="181"/>
      <c r="G85" s="168"/>
      <c r="H85" s="181"/>
      <c r="I85" s="168"/>
      <c r="J85" s="181"/>
      <c r="K85" s="168"/>
      <c r="L85" s="181"/>
      <c r="M85" s="181"/>
      <c r="N85" s="181"/>
      <c r="O85" s="181"/>
      <c r="P85" s="181"/>
      <c r="Q85" s="168"/>
      <c r="R85" s="181"/>
    </row>
    <row r="86" spans="1:18" ht="18" customHeight="1" x14ac:dyDescent="0.25">
      <c r="A86" s="73"/>
      <c r="B86" s="332" t="s">
        <v>385</v>
      </c>
      <c r="C86" s="332" t="s">
        <v>872</v>
      </c>
      <c r="D86" s="335" t="s">
        <v>873</v>
      </c>
      <c r="E86" s="349" t="s">
        <v>361</v>
      </c>
      <c r="F86" s="350"/>
      <c r="G86" s="350"/>
      <c r="H86" s="350"/>
      <c r="I86" s="350"/>
      <c r="J86" s="350"/>
      <c r="K86" s="350"/>
      <c r="L86" s="350"/>
      <c r="M86" s="350"/>
      <c r="N86" s="350"/>
      <c r="O86" s="350"/>
      <c r="P86" s="350"/>
      <c r="Q86" s="350"/>
      <c r="R86" s="351"/>
    </row>
    <row r="87" spans="1:18" ht="18" customHeight="1" x14ac:dyDescent="0.25">
      <c r="A87" s="73"/>
      <c r="B87" s="333"/>
      <c r="C87" s="333"/>
      <c r="D87" s="336"/>
      <c r="E87" s="352" t="s">
        <v>877</v>
      </c>
      <c r="F87" s="353"/>
      <c r="G87" s="352" t="s">
        <v>878</v>
      </c>
      <c r="H87" s="353"/>
      <c r="I87" s="352" t="s">
        <v>879</v>
      </c>
      <c r="J87" s="353"/>
      <c r="K87" s="352" t="s">
        <v>880</v>
      </c>
      <c r="L87" s="353"/>
      <c r="M87" s="352" t="s">
        <v>884</v>
      </c>
      <c r="N87" s="353"/>
      <c r="O87" s="352" t="s">
        <v>885</v>
      </c>
      <c r="P87" s="353"/>
      <c r="Q87" s="352" t="s">
        <v>881</v>
      </c>
      <c r="R87" s="353"/>
    </row>
    <row r="88" spans="1:18" ht="29.25" thickBot="1" x14ac:dyDescent="0.3">
      <c r="A88" s="73"/>
      <c r="B88" s="334"/>
      <c r="C88" s="334"/>
      <c r="D88" s="337"/>
      <c r="E88" s="210" t="s">
        <v>871</v>
      </c>
      <c r="F88" s="211" t="s">
        <v>883</v>
      </c>
      <c r="G88" s="212" t="s">
        <v>871</v>
      </c>
      <c r="H88" s="211" t="s">
        <v>883</v>
      </c>
      <c r="I88" s="210" t="s">
        <v>871</v>
      </c>
      <c r="J88" s="211" t="s">
        <v>883</v>
      </c>
      <c r="K88" s="212" t="s">
        <v>871</v>
      </c>
      <c r="L88" s="211" t="s">
        <v>883</v>
      </c>
      <c r="M88" s="212" t="s">
        <v>871</v>
      </c>
      <c r="N88" s="211" t="s">
        <v>883</v>
      </c>
      <c r="O88" s="212" t="s">
        <v>871</v>
      </c>
      <c r="P88" s="211" t="s">
        <v>883</v>
      </c>
      <c r="Q88" s="212" t="s">
        <v>871</v>
      </c>
      <c r="R88" s="211" t="s">
        <v>883</v>
      </c>
    </row>
    <row r="89" spans="1:18" ht="18" customHeight="1" x14ac:dyDescent="0.25">
      <c r="A89" s="73"/>
      <c r="B89" s="326" t="str">
        <f>"KAMAN ORTAOKULU
"&amp;"ÖĞRENCİ SAYISI = "&amp;SUM(Q89:Q94)</f>
        <v>KAMAN ORTAOKULU
ÖĞRENCİ SAYISI = 135</v>
      </c>
      <c r="C89" s="366" t="s">
        <v>2</v>
      </c>
      <c r="D89" s="182" t="s">
        <v>332</v>
      </c>
      <c r="E89" s="229">
        <f>COUNTIF(KAMAN!$K$5:$K$28,"&lt;45")</f>
        <v>7</v>
      </c>
      <c r="F89" s="223">
        <f>E89/SUM(E89:E94)*100</f>
        <v>29.166666666666668</v>
      </c>
      <c r="G89" s="232">
        <f>COUNTIF(KAMAN!$K$29:$K$49,"&lt;45")</f>
        <v>6</v>
      </c>
      <c r="H89" s="226">
        <f>G89/SUM(G89:G94)*100</f>
        <v>28.571428571428569</v>
      </c>
      <c r="I89" s="229">
        <f>COUNTIF(KAMAN!$K$50:$K$72,"&lt;45")</f>
        <v>3</v>
      </c>
      <c r="J89" s="223">
        <f>I89/SUM(I89:I94)*100</f>
        <v>13.043478260869565</v>
      </c>
      <c r="K89" s="232">
        <f>COUNTIF(KAMAN!$K$73:$K$93,"&lt;45")</f>
        <v>1</v>
      </c>
      <c r="L89" s="226">
        <f>K89/SUM(K89:K94)*100</f>
        <v>4.7619047619047619</v>
      </c>
      <c r="M89" s="229">
        <f>COUNTIF(KAMAN!$K$94:$K$115,"&lt;45")</f>
        <v>5</v>
      </c>
      <c r="N89" s="223">
        <f>M89/SUM(M89:M94)*100</f>
        <v>22.727272727272727</v>
      </c>
      <c r="O89" s="232">
        <f>COUNTIF(KAMAN!$K$116:$K$139,"&lt;45")</f>
        <v>3</v>
      </c>
      <c r="P89" s="226">
        <f>O89/SUM(O89:O94)*100</f>
        <v>12.5</v>
      </c>
      <c r="Q89" s="204">
        <f>COUNTIF(KAMAN!$K$5:$K$200,"&lt;45")</f>
        <v>25</v>
      </c>
      <c r="R89" s="213">
        <f>Q89/SUM(Q89:Q94)*100</f>
        <v>18.518518518518519</v>
      </c>
    </row>
    <row r="90" spans="1:18" ht="18" customHeight="1" x14ac:dyDescent="0.25">
      <c r="A90" s="73"/>
      <c r="B90" s="327"/>
      <c r="C90" s="367"/>
      <c r="D90" s="183" t="s">
        <v>333</v>
      </c>
      <c r="E90" s="230">
        <f>COUNTIF(KAMAN!$K$5:$K$28,"&lt;55")-COUNTIF(KAMAN!$K$5:$K$28,"&lt;45")</f>
        <v>2</v>
      </c>
      <c r="F90" s="224">
        <f>E90/SUM(E89:E94)*100</f>
        <v>8.3333333333333321</v>
      </c>
      <c r="G90" s="233">
        <f>COUNTIF(KAMAN!$K$29:$K$49,"&lt;55")-COUNTIF(KAMAN!$K$29:$K$49,"&lt;45")</f>
        <v>1</v>
      </c>
      <c r="H90" s="227">
        <f>G90/SUM(G89:G94)*100</f>
        <v>4.7619047619047619</v>
      </c>
      <c r="I90" s="230">
        <f>COUNTIF(KAMAN!$K$50:$K$72,"&lt;55")-COUNTIF(KAMAN!$K$50:$K$72,"&lt;45")</f>
        <v>1</v>
      </c>
      <c r="J90" s="224">
        <f>I90/SUM(I89:I94)*100</f>
        <v>4.3478260869565215</v>
      </c>
      <c r="K90" s="233">
        <f>COUNTIF(KAMAN!$K$73:$K$93,"&lt;55")-COUNTIF(KAMAN!$K$73:$K$93,"&lt;45")</f>
        <v>0</v>
      </c>
      <c r="L90" s="227">
        <f>K90/SUM(K89:K94)*100</f>
        <v>0</v>
      </c>
      <c r="M90" s="230">
        <f>COUNTIF(KAMAN!$K$94:$K$115,"&lt;55")-COUNTIF(KAMAN!$K$94:$K$115,"&lt;45")</f>
        <v>1</v>
      </c>
      <c r="N90" s="224">
        <f>M90/SUM(M89:M94)*100</f>
        <v>4.5454545454545459</v>
      </c>
      <c r="O90" s="233">
        <f>COUNTIF(KAMAN!$K$116:$K$139,"&lt;55")-COUNTIF(KAMAN!$K$116:$K$139,"&lt;45")</f>
        <v>2</v>
      </c>
      <c r="P90" s="227">
        <f>O90/SUM(O89:O94)*100</f>
        <v>8.3333333333333321</v>
      </c>
      <c r="Q90" s="206">
        <f>COUNTIF(KAMAN!$K$5:$K$200,"&lt;55")-COUNTIF(KAMAN!$K$5:$K$200,"&lt;45")</f>
        <v>7</v>
      </c>
      <c r="R90" s="214">
        <f>Q90/SUM(Q89:Q94)*100</f>
        <v>5.1851851851851851</v>
      </c>
    </row>
    <row r="91" spans="1:18" ht="18" customHeight="1" x14ac:dyDescent="0.25">
      <c r="A91" s="73"/>
      <c r="B91" s="327"/>
      <c r="C91" s="367"/>
      <c r="D91" s="183" t="s">
        <v>334</v>
      </c>
      <c r="E91" s="230">
        <f>COUNTIF(KAMAN!$K$5:$K$28,"&lt;70")-COUNTIF(KAMAN!$K$5:$K$28,"&lt;55")</f>
        <v>7</v>
      </c>
      <c r="F91" s="224">
        <f>E91/SUM(E89:E94)*100</f>
        <v>29.166666666666668</v>
      </c>
      <c r="G91" s="233">
        <f>COUNTIF(KAMAN!$K$29:$K$49,"&lt;70")-COUNTIF(KAMAN!$K$29:$K$49,"&lt;55")</f>
        <v>2</v>
      </c>
      <c r="H91" s="227">
        <f>G91/SUM(G89:G94)*100</f>
        <v>9.5238095238095237</v>
      </c>
      <c r="I91" s="230">
        <f>COUNTIF(KAMAN!$K$50:$K$72,"&lt;70")-COUNTIF(KAMAN!$K$50:$K$72,"&lt;55")</f>
        <v>4</v>
      </c>
      <c r="J91" s="224">
        <f>I91/SUM(I89:I94)*100</f>
        <v>17.391304347826086</v>
      </c>
      <c r="K91" s="233">
        <f>COUNTIF(KAMAN!$K$73:$K$93,"&lt;70")-COUNTIF(KAMAN!$K$73:$K$93,"&lt;55")</f>
        <v>4</v>
      </c>
      <c r="L91" s="227">
        <f>K91/SUM(K89:K94)*100</f>
        <v>19.047619047619047</v>
      </c>
      <c r="M91" s="230">
        <f>COUNTIF(KAMAN!$K$94:$K$115,"&lt;70")-COUNTIF(KAMAN!$K$94:$K$115,"&lt;55")</f>
        <v>6</v>
      </c>
      <c r="N91" s="224">
        <f>M91/SUM(M89:M94)*100</f>
        <v>27.27272727272727</v>
      </c>
      <c r="O91" s="233">
        <f>COUNTIF(KAMAN!$K$116:$K$139,"&lt;70")-COUNTIF(KAMAN!$K$116:$K$139,"&lt;55")</f>
        <v>3</v>
      </c>
      <c r="P91" s="227">
        <f>O91/SUM(O89:O94)*100</f>
        <v>12.5</v>
      </c>
      <c r="Q91" s="206">
        <f>COUNTIF(KAMAN!$K$5:$K$200,"&lt;70")-COUNTIF(KAMAN!$K$5:$K$200,"&lt;55")</f>
        <v>26</v>
      </c>
      <c r="R91" s="214">
        <f>Q91/SUM(Q89:Q94)*100</f>
        <v>19.25925925925926</v>
      </c>
    </row>
    <row r="92" spans="1:18" ht="18" customHeight="1" x14ac:dyDescent="0.25">
      <c r="A92" s="73"/>
      <c r="B92" s="327"/>
      <c r="C92" s="367"/>
      <c r="D92" s="183" t="s">
        <v>335</v>
      </c>
      <c r="E92" s="230">
        <f>COUNTIF(KAMAN!$K$5:$K$28,"&lt;85")-COUNTIF(KAMAN!$K$5:$K$28,"&lt;70")</f>
        <v>3</v>
      </c>
      <c r="F92" s="224">
        <f>E92/SUM(E89:E94)*100</f>
        <v>12.5</v>
      </c>
      <c r="G92" s="233">
        <f>COUNTIF(KAMAN!$K$29:$K$49,"&lt;85")-COUNTIF(KAMAN!$K$29:$K$49,"&lt;70")</f>
        <v>4</v>
      </c>
      <c r="H92" s="227">
        <f>G92/SUM(G89:G94)*100</f>
        <v>19.047619047619047</v>
      </c>
      <c r="I92" s="230">
        <f>COUNTIF(KAMAN!$K$50:$K$72,"&lt;85")-COUNTIF(KAMAN!$K$50:$K$72,"&lt;70")</f>
        <v>5</v>
      </c>
      <c r="J92" s="224">
        <f>I92/SUM(I89:I94)*100</f>
        <v>21.739130434782609</v>
      </c>
      <c r="K92" s="233">
        <f>COUNTIF(KAMAN!$K$73:$K$93,"&lt;85")-COUNTIF(KAMAN!$K$73:$K$93,"&lt;70")</f>
        <v>7</v>
      </c>
      <c r="L92" s="227">
        <f>K92/SUM(K89:K94)*100</f>
        <v>33.333333333333329</v>
      </c>
      <c r="M92" s="230">
        <f>COUNTIF(KAMAN!$K$94:$K$115,"&lt;85")-COUNTIF(KAMAN!$K$94:$K$115,"&lt;70")</f>
        <v>5</v>
      </c>
      <c r="N92" s="224">
        <f>M92/SUM(M89:M94)*100</f>
        <v>22.727272727272727</v>
      </c>
      <c r="O92" s="233">
        <f>COUNTIF(KAMAN!$K$116:$K$139,"&lt;85")-COUNTIF(KAMAN!$K$116:$K$139,"&lt;70")</f>
        <v>7</v>
      </c>
      <c r="P92" s="227">
        <f>O92/SUM(O89:O94)*100</f>
        <v>29.166666666666668</v>
      </c>
      <c r="Q92" s="206">
        <f>COUNTIF(KAMAN!$K$5:$K$200,"&lt;85")-COUNTIF(KAMAN!$K$5:$K$200,"&lt;70")</f>
        <v>31</v>
      </c>
      <c r="R92" s="214">
        <f>Q92/SUM(Q89:Q94)*100</f>
        <v>22.962962962962962</v>
      </c>
    </row>
    <row r="93" spans="1:18" ht="18" customHeight="1" x14ac:dyDescent="0.25">
      <c r="A93" s="73"/>
      <c r="B93" s="327"/>
      <c r="C93" s="367"/>
      <c r="D93" s="183" t="s">
        <v>336</v>
      </c>
      <c r="E93" s="230">
        <f>COUNTIF(KAMAN!$K$5:$K$28,"&lt;99")-COUNTIF(KAMAN!$K$5:$K$28,"&lt;85")</f>
        <v>5</v>
      </c>
      <c r="F93" s="224">
        <f>E93/SUM(E89:E94)*100</f>
        <v>20.833333333333336</v>
      </c>
      <c r="G93" s="233">
        <f>COUNTIF(KAMAN!$K$29:$K$49,"&lt;99")-COUNTIF(KAMAN!$K$29:$K$49,"&lt;85")</f>
        <v>7</v>
      </c>
      <c r="H93" s="227">
        <f>G93/SUM(G89:G94)*100</f>
        <v>33.333333333333329</v>
      </c>
      <c r="I93" s="230">
        <f>COUNTIF(KAMAN!$K$50:$K$72,"&lt;99")-COUNTIF(KAMAN!$K$50:$K$72,"&lt;85")</f>
        <v>9</v>
      </c>
      <c r="J93" s="224">
        <f>I93/SUM(I89:I94)*100</f>
        <v>39.130434782608695</v>
      </c>
      <c r="K93" s="233">
        <f>COUNTIF(KAMAN!$K$73:$K$93,"&lt;99")-COUNTIF(KAMAN!$K$73:$K$93,"&lt;85")</f>
        <v>8</v>
      </c>
      <c r="L93" s="227">
        <f>K93/SUM(K89:K94)*100</f>
        <v>38.095238095238095</v>
      </c>
      <c r="M93" s="230">
        <f>COUNTIF(KAMAN!$K$94:$K$115,"&lt;99")-COUNTIF(KAMAN!$K$94:$K$115,"&lt;85")</f>
        <v>5</v>
      </c>
      <c r="N93" s="224">
        <f>M93/SUM(M89:M94)*100</f>
        <v>22.727272727272727</v>
      </c>
      <c r="O93" s="233">
        <f>COUNTIF(KAMAN!$K$116:$K$139,"&lt;99")-COUNTIF(KAMAN!$K$116:$K$139,"&lt;85")</f>
        <v>7</v>
      </c>
      <c r="P93" s="227">
        <f>O93/SUM(O89:O94)*100</f>
        <v>29.166666666666668</v>
      </c>
      <c r="Q93" s="206">
        <f>COUNTIF(KAMAN!$K$5:$K$200,"&lt;99")-COUNTIF(KAMAN!$K$5:$K$200,"&lt;85")</f>
        <v>41</v>
      </c>
      <c r="R93" s="214">
        <f>Q93/SUM(Q89:Q94)*100</f>
        <v>30.37037037037037</v>
      </c>
    </row>
    <row r="94" spans="1:18" ht="18" customHeight="1" thickBot="1" x14ac:dyDescent="0.3">
      <c r="A94" s="73"/>
      <c r="B94" s="328"/>
      <c r="C94" s="368"/>
      <c r="D94" s="184">
        <v>100</v>
      </c>
      <c r="E94" s="231">
        <f>COUNTIF(KAMAN!$K$5:$K$28,"=100")</f>
        <v>0</v>
      </c>
      <c r="F94" s="225">
        <f>E94/SUM(E89:E94)*100</f>
        <v>0</v>
      </c>
      <c r="G94" s="234">
        <f>COUNTIF(KAMAN!$K$29:$K$49,"=100")</f>
        <v>1</v>
      </c>
      <c r="H94" s="228">
        <f>G94/SUM(G89:G94)*100</f>
        <v>4.7619047619047619</v>
      </c>
      <c r="I94" s="231">
        <f>COUNTIF(KAMAN!$K$50:$K$72,"=100")</f>
        <v>1</v>
      </c>
      <c r="J94" s="225">
        <f>I94/SUM(I89:I94)*100</f>
        <v>4.3478260869565215</v>
      </c>
      <c r="K94" s="234">
        <f>COUNTIF(KAMAN!$K$73:$K$93,"=100")</f>
        <v>1</v>
      </c>
      <c r="L94" s="228">
        <f>K94/SUM(K89:K94)*100</f>
        <v>4.7619047619047619</v>
      </c>
      <c r="M94" s="231">
        <f>COUNTIF(KAMAN!$K$94:$K$115,"=100")</f>
        <v>0</v>
      </c>
      <c r="N94" s="225">
        <f>M94/SUM(M89:M94)*100</f>
        <v>0</v>
      </c>
      <c r="O94" s="234">
        <f>COUNTIF(KAMAN!$K$116:$K$139,"=100")</f>
        <v>2</v>
      </c>
      <c r="P94" s="228">
        <f>O94/SUM(O89:O94)*100</f>
        <v>8.3333333333333321</v>
      </c>
      <c r="Q94" s="208">
        <f>COUNTIF(KAMAN!$K$5:$K$200,"=100")</f>
        <v>5</v>
      </c>
      <c r="R94" s="215">
        <f>Q94/SUM(Q89:Q94)*100</f>
        <v>3.7037037037037033</v>
      </c>
    </row>
    <row r="95" spans="1:18" ht="18" customHeight="1" x14ac:dyDescent="0.25">
      <c r="A95" s="73"/>
      <c r="B95" s="326" t="str">
        <f>"KAMAN ORTAOKULU
"&amp;"ÖĞRENCİ SAYISI = "&amp;SUM(Q95:Q100)</f>
        <v>KAMAN ORTAOKULU
ÖĞRENCİ SAYISI = 135</v>
      </c>
      <c r="C95" s="366" t="s">
        <v>3</v>
      </c>
      <c r="D95" s="182" t="s">
        <v>332</v>
      </c>
      <c r="E95" s="229">
        <f>COUNTIF(KAMAN!$N$5:$N$28,"&lt;45")</f>
        <v>10</v>
      </c>
      <c r="F95" s="223">
        <f>E95/SUM(E95:E100)*100</f>
        <v>41.666666666666671</v>
      </c>
      <c r="G95" s="232">
        <f>COUNTIF(KAMAN!$N$29:$N$49,"&lt;45")</f>
        <v>10</v>
      </c>
      <c r="H95" s="226">
        <f>G95/SUM(G95:G100)*100</f>
        <v>47.619047619047613</v>
      </c>
      <c r="I95" s="229">
        <f>COUNTIF(KAMAN!$N$50:$N$72,"&lt;45")</f>
        <v>10</v>
      </c>
      <c r="J95" s="223">
        <f>I95/SUM(I95:I100)*100</f>
        <v>43.478260869565219</v>
      </c>
      <c r="K95" s="232">
        <f>COUNTIF(KAMAN!$N$73:$N$93,"&lt;45")</f>
        <v>5</v>
      </c>
      <c r="L95" s="226">
        <f>K95/SUM(K95:K100)*100</f>
        <v>23.809523809523807</v>
      </c>
      <c r="M95" s="229">
        <f>COUNTIF(KAMAN!$N$94:$N$115,"&lt;45")</f>
        <v>10</v>
      </c>
      <c r="N95" s="223">
        <f>M95/SUM(M95:M100)*100</f>
        <v>45.454545454545453</v>
      </c>
      <c r="O95" s="232">
        <f>COUNTIF(KAMAN!$N$116:$N$139,"&lt;45")</f>
        <v>8</v>
      </c>
      <c r="P95" s="226">
        <f>O95/SUM(O95:O100)*100</f>
        <v>33.333333333333329</v>
      </c>
      <c r="Q95" s="204">
        <f>COUNTIF(KAMAN!$N$5:$N$200,"&lt;45")</f>
        <v>53</v>
      </c>
      <c r="R95" s="213">
        <f>Q95/SUM(Q95:Q100)*100</f>
        <v>39.25925925925926</v>
      </c>
    </row>
    <row r="96" spans="1:18" ht="18" customHeight="1" x14ac:dyDescent="0.25">
      <c r="A96" s="73"/>
      <c r="B96" s="327"/>
      <c r="C96" s="367"/>
      <c r="D96" s="183" t="s">
        <v>333</v>
      </c>
      <c r="E96" s="230">
        <f>COUNTIF(KAMAN!$N$5:$N$28,"&lt;55")-COUNTIF(KAMAN!$N$5:$N$28,"&lt;45")</f>
        <v>3</v>
      </c>
      <c r="F96" s="224">
        <f>E96/SUM(E95:E100)*100</f>
        <v>12.5</v>
      </c>
      <c r="G96" s="233">
        <f>COUNTIF(KAMAN!$N$29:$N$49,"&lt;55")-COUNTIF(KAMAN!$N$29:$N$49,"&lt;45")</f>
        <v>0</v>
      </c>
      <c r="H96" s="227">
        <f>G96/SUM(G95:G100)*100</f>
        <v>0</v>
      </c>
      <c r="I96" s="230">
        <f>COUNTIF(KAMAN!$N$50:$N$72,"&lt;55")-COUNTIF(KAMAN!$N$50:$N$72,"&lt;45")</f>
        <v>1</v>
      </c>
      <c r="J96" s="224">
        <f>I96/SUM(I95:I100)*100</f>
        <v>4.3478260869565215</v>
      </c>
      <c r="K96" s="233">
        <f>COUNTIF(KAMAN!$N$73:$N$93,"&lt;55")-COUNTIF(KAMAN!$N$73:$N$93,"&lt;45")</f>
        <v>5</v>
      </c>
      <c r="L96" s="227">
        <f>K96/SUM(K95:K100)*100</f>
        <v>23.809523809523807</v>
      </c>
      <c r="M96" s="230">
        <f>COUNTIF(KAMAN!$N$94:$N$115,"&lt;55")-COUNTIF(KAMAN!$N$94:$N$115,"&lt;45")</f>
        <v>3</v>
      </c>
      <c r="N96" s="224">
        <f>M96/SUM(M95:M100)*100</f>
        <v>13.636363636363635</v>
      </c>
      <c r="O96" s="233">
        <f>COUNTIF(KAMAN!$N$116:$N$139,"&lt;55")-COUNTIF(KAMAN!$N$116:$N$139,"&lt;45")</f>
        <v>1</v>
      </c>
      <c r="P96" s="227">
        <f>O96/SUM(O95:O100)*100</f>
        <v>4.1666666666666661</v>
      </c>
      <c r="Q96" s="206">
        <f>COUNTIF(KAMAN!$N$5:$N$200,"&lt;55")-COUNTIF(KAMAN!$N$5:$N$200,"&lt;45")</f>
        <v>13</v>
      </c>
      <c r="R96" s="214">
        <f>Q96/SUM(Q95:Q100)*100</f>
        <v>9.6296296296296298</v>
      </c>
    </row>
    <row r="97" spans="1:18" ht="18" customHeight="1" x14ac:dyDescent="0.25">
      <c r="A97" s="73"/>
      <c r="B97" s="327"/>
      <c r="C97" s="367"/>
      <c r="D97" s="183" t="s">
        <v>334</v>
      </c>
      <c r="E97" s="230">
        <f>COUNTIF(KAMAN!$N$5:$N$28,"&lt;70")-COUNTIF(KAMAN!$N$5:$N$28,"&lt;55")</f>
        <v>4</v>
      </c>
      <c r="F97" s="224">
        <f>E97/SUM(E95:E100)*100</f>
        <v>16.666666666666664</v>
      </c>
      <c r="G97" s="233">
        <f>COUNTIF(KAMAN!$N$29:$N$49,"&lt;70")-COUNTIF(KAMAN!$N$29:$N$49,"&lt;55")</f>
        <v>1</v>
      </c>
      <c r="H97" s="227">
        <f>G97/SUM(G95:G100)*100</f>
        <v>4.7619047619047619</v>
      </c>
      <c r="I97" s="230">
        <f>COUNTIF(KAMAN!$N$50:$N$72,"&lt;70")-COUNTIF(KAMAN!$N$50:$N$72,"&lt;55")</f>
        <v>3</v>
      </c>
      <c r="J97" s="224">
        <f>I97/SUM(I95:I100)*100</f>
        <v>13.043478260869565</v>
      </c>
      <c r="K97" s="233">
        <f>COUNTIF(KAMAN!$N$73:$N$93,"&lt;70")-COUNTIF(KAMAN!$N$73:$N$93,"&lt;55")</f>
        <v>3</v>
      </c>
      <c r="L97" s="227">
        <f>K97/SUM(K95:K100)*100</f>
        <v>14.285714285714285</v>
      </c>
      <c r="M97" s="230">
        <f>COUNTIF(KAMAN!$N$94:$N$115,"&lt;70")-COUNTIF(KAMAN!$N$94:$N$115,"&lt;55")</f>
        <v>2</v>
      </c>
      <c r="N97" s="224">
        <f>M97/SUM(M95:M100)*100</f>
        <v>9.0909090909090917</v>
      </c>
      <c r="O97" s="233">
        <f>COUNTIF(KAMAN!$N$116:$N$139,"&lt;70")-COUNTIF(KAMAN!$N$116:$N$139,"&lt;55")</f>
        <v>4</v>
      </c>
      <c r="P97" s="227">
        <f>O97/SUM(O95:O100)*100</f>
        <v>16.666666666666664</v>
      </c>
      <c r="Q97" s="206">
        <f>COUNTIF(KAMAN!$N$5:$N$200,"&lt;70")-COUNTIF(KAMAN!$N$5:$N$200,"&lt;55")</f>
        <v>17</v>
      </c>
      <c r="R97" s="214">
        <f>Q97/SUM(Q95:Q100)*100</f>
        <v>12.592592592592592</v>
      </c>
    </row>
    <row r="98" spans="1:18" ht="18" customHeight="1" x14ac:dyDescent="0.25">
      <c r="A98" s="73"/>
      <c r="B98" s="327"/>
      <c r="C98" s="367"/>
      <c r="D98" s="183" t="s">
        <v>335</v>
      </c>
      <c r="E98" s="230">
        <f>COUNTIF(KAMAN!$N$5:$N$28,"&lt;85")-COUNTIF(KAMAN!$N$5:$N$28,"&lt;70")</f>
        <v>3</v>
      </c>
      <c r="F98" s="224">
        <f>E98/SUM(E95:E100)*100</f>
        <v>12.5</v>
      </c>
      <c r="G98" s="233">
        <f>COUNTIF(KAMAN!$N$29:$N$49,"&lt;85")-COUNTIF(KAMAN!$N$29:$N$49,"&lt;70")</f>
        <v>5</v>
      </c>
      <c r="H98" s="227">
        <f>G98/SUM(G95:G100)*100</f>
        <v>23.809523809523807</v>
      </c>
      <c r="I98" s="230">
        <f>COUNTIF(KAMAN!$N$50:$N$72,"&lt;85")-COUNTIF(KAMAN!$N$50:$N$72,"&lt;70")</f>
        <v>3</v>
      </c>
      <c r="J98" s="224">
        <f>I98/SUM(I95:I100)*100</f>
        <v>13.043478260869565</v>
      </c>
      <c r="K98" s="233">
        <f>COUNTIF(KAMAN!$N$73:$N$93,"&lt;85")-COUNTIF(KAMAN!$N$73:$N$93,"&lt;70")</f>
        <v>2</v>
      </c>
      <c r="L98" s="227">
        <f>K98/SUM(K95:K100)*100</f>
        <v>9.5238095238095237</v>
      </c>
      <c r="M98" s="230">
        <f>COUNTIF(KAMAN!$N$94:$N$115,"&lt;85")-COUNTIF(KAMAN!$N$94:$N$115,"&lt;70")</f>
        <v>3</v>
      </c>
      <c r="N98" s="224">
        <f>M98/SUM(M95:M100)*100</f>
        <v>13.636363636363635</v>
      </c>
      <c r="O98" s="233">
        <f>COUNTIF(KAMAN!$N$116:$N$139,"&lt;85")-COUNTIF(KAMAN!$N$116:$N$139,"&lt;70")</f>
        <v>3</v>
      </c>
      <c r="P98" s="227">
        <f>O98/SUM(O95:O100)*100</f>
        <v>12.5</v>
      </c>
      <c r="Q98" s="206">
        <f>COUNTIF(KAMAN!$N$5:$N$200,"&lt;85")-COUNTIF(KAMAN!$N$5:$N$200,"&lt;70")</f>
        <v>19</v>
      </c>
      <c r="R98" s="214">
        <f>Q98/SUM(Q95:Q100)*100</f>
        <v>14.074074074074074</v>
      </c>
    </row>
    <row r="99" spans="1:18" ht="18" customHeight="1" x14ac:dyDescent="0.25">
      <c r="A99" s="73"/>
      <c r="B99" s="327"/>
      <c r="C99" s="367"/>
      <c r="D99" s="183" t="s">
        <v>336</v>
      </c>
      <c r="E99" s="230">
        <f>COUNTIF(KAMAN!$N$5:$N$28,"&lt;99")-COUNTIF(KAMAN!$N$5:$N$28,"&lt;85")</f>
        <v>4</v>
      </c>
      <c r="F99" s="224">
        <f>E99/SUM(E95:E100)*100</f>
        <v>16.666666666666664</v>
      </c>
      <c r="G99" s="233">
        <f>COUNTIF(KAMAN!$N$29:$N$49,"&lt;99")-COUNTIF(KAMAN!$N$29:$N$49,"&lt;85")</f>
        <v>3</v>
      </c>
      <c r="H99" s="227">
        <f>G99/SUM(G95:G100)*100</f>
        <v>14.285714285714285</v>
      </c>
      <c r="I99" s="230">
        <f>COUNTIF(KAMAN!$N$50:$N$72,"&lt;99")-COUNTIF(KAMAN!$N$50:$N$72,"&lt;85")</f>
        <v>3</v>
      </c>
      <c r="J99" s="224">
        <f>I99/SUM(I95:I100)*100</f>
        <v>13.043478260869565</v>
      </c>
      <c r="K99" s="233">
        <f>COUNTIF(KAMAN!$N$73:$N$93,"&lt;99")-COUNTIF(KAMAN!$N$73:$N$93,"&lt;85")</f>
        <v>2</v>
      </c>
      <c r="L99" s="227">
        <f>K99/SUM(K95:K100)*100</f>
        <v>9.5238095238095237</v>
      </c>
      <c r="M99" s="230">
        <f>COUNTIF(KAMAN!$N$94:$N$115,"&lt;99")-COUNTIF(KAMAN!$N$94:$N$115,"&lt;85")</f>
        <v>4</v>
      </c>
      <c r="N99" s="224">
        <f>M99/SUM(M95:M100)*100</f>
        <v>18.181818181818183</v>
      </c>
      <c r="O99" s="233">
        <f>COUNTIF(KAMAN!$N$116:$N$139,"&lt;99")-COUNTIF(KAMAN!$N$116:$N$139,"&lt;85")</f>
        <v>5</v>
      </c>
      <c r="P99" s="227">
        <f>O99/SUM(O95:O100)*100</f>
        <v>20.833333333333336</v>
      </c>
      <c r="Q99" s="206">
        <f>COUNTIF(KAMAN!$N$5:$N$200,"&lt;99")-COUNTIF(KAMAN!$N$5:$N$200,"&lt;85")</f>
        <v>21</v>
      </c>
      <c r="R99" s="214">
        <f>Q99/SUM(Q95:Q100)*100</f>
        <v>15.555555555555555</v>
      </c>
    </row>
    <row r="100" spans="1:18" ht="18" customHeight="1" thickBot="1" x14ac:dyDescent="0.3">
      <c r="A100" s="73"/>
      <c r="B100" s="328"/>
      <c r="C100" s="368"/>
      <c r="D100" s="184">
        <v>100</v>
      </c>
      <c r="E100" s="231">
        <f>COUNTIF(KAMAN!$N$5:$N$28,"=100")</f>
        <v>0</v>
      </c>
      <c r="F100" s="225">
        <f>E100/SUM(E95:E100)*100</f>
        <v>0</v>
      </c>
      <c r="G100" s="234">
        <f>COUNTIF(KAMAN!$N$29:$N$49,"=100")</f>
        <v>2</v>
      </c>
      <c r="H100" s="228">
        <f>G100/SUM(G95:G100)*100</f>
        <v>9.5238095238095237</v>
      </c>
      <c r="I100" s="231">
        <f>COUNTIF(KAMAN!$N$50:$N$72,"=100")</f>
        <v>3</v>
      </c>
      <c r="J100" s="225">
        <f>I100/SUM(I95:I100)*100</f>
        <v>13.043478260869565</v>
      </c>
      <c r="K100" s="234">
        <f>COUNTIF(KAMAN!$N$73:$N$93,"=100")</f>
        <v>4</v>
      </c>
      <c r="L100" s="228">
        <f>K100/SUM(K95:K100)*100</f>
        <v>19.047619047619047</v>
      </c>
      <c r="M100" s="231">
        <f>COUNTIF(KAMAN!$N$94:$N$115,"=100")</f>
        <v>0</v>
      </c>
      <c r="N100" s="225">
        <f>M100/SUM(M95:M100)*100</f>
        <v>0</v>
      </c>
      <c r="O100" s="234">
        <f>COUNTIF(KAMAN!$N$116:$N$139,"=100")</f>
        <v>3</v>
      </c>
      <c r="P100" s="228">
        <f>O100/SUM(O95:O100)*100</f>
        <v>12.5</v>
      </c>
      <c r="Q100" s="208">
        <f>COUNTIF(KAMAN!$N$5:$N$200,"=100")</f>
        <v>12</v>
      </c>
      <c r="R100" s="215">
        <f>Q100/SUM(Q95:Q100)*100</f>
        <v>8.8888888888888893</v>
      </c>
    </row>
    <row r="101" spans="1:18" ht="18" customHeight="1" x14ac:dyDescent="0.25">
      <c r="A101" s="73"/>
      <c r="B101" s="326" t="str">
        <f>"KAMAN ORTAOKULU
"&amp;"ÖĞRENCİ SAYISI = "&amp;SUM(Q101:Q106)</f>
        <v>KAMAN ORTAOKULU
ÖĞRENCİ SAYISI = 135</v>
      </c>
      <c r="C101" s="366" t="s">
        <v>10</v>
      </c>
      <c r="D101" s="182" t="s">
        <v>332</v>
      </c>
      <c r="E101" s="229">
        <f>COUNTIF(KAMAN!$Q$5:$Q$28,"&lt;45")</f>
        <v>5</v>
      </c>
      <c r="F101" s="223">
        <f>E101/SUM(E101:E106)*100</f>
        <v>20.833333333333336</v>
      </c>
      <c r="G101" s="232">
        <f>COUNTIF(KAMAN!$Q$29:$Q$49,"&lt;45")</f>
        <v>6</v>
      </c>
      <c r="H101" s="226">
        <f>G101/SUM(G101:G106)*100</f>
        <v>28.571428571428569</v>
      </c>
      <c r="I101" s="229">
        <f>COUNTIF(KAMAN!$Q$50:$Q$72,"&lt;45")</f>
        <v>5</v>
      </c>
      <c r="J101" s="223">
        <f>I101/SUM(I101:I106)*100</f>
        <v>21.739130434782609</v>
      </c>
      <c r="K101" s="232">
        <f>COUNTIF(KAMAN!$Q$73:$Q$93,"&lt;45")</f>
        <v>0</v>
      </c>
      <c r="L101" s="226">
        <f>K101/SUM(K101:K106)*100</f>
        <v>0</v>
      </c>
      <c r="M101" s="229">
        <f>COUNTIF(KAMAN!$Q$94:$Q$115,"&lt;45")</f>
        <v>7</v>
      </c>
      <c r="N101" s="223">
        <f>M101/SUM(M101:M106)*100</f>
        <v>31.818181818181817</v>
      </c>
      <c r="O101" s="232">
        <f>COUNTIF(KAMAN!$Q$116:$Q$139,"&lt;45")</f>
        <v>3</v>
      </c>
      <c r="P101" s="226">
        <f>O101/SUM(O101:O106)*100</f>
        <v>12.5</v>
      </c>
      <c r="Q101" s="204">
        <f>COUNTIF(KAMAN!$Q$5:$Q$200,"&lt;45")</f>
        <v>26</v>
      </c>
      <c r="R101" s="213">
        <f>Q101/SUM(Q101:Q106)*100</f>
        <v>19.25925925925926</v>
      </c>
    </row>
    <row r="102" spans="1:18" ht="18" customHeight="1" x14ac:dyDescent="0.25">
      <c r="A102" s="73"/>
      <c r="B102" s="327"/>
      <c r="C102" s="367"/>
      <c r="D102" s="183" t="s">
        <v>333</v>
      </c>
      <c r="E102" s="230">
        <f>COUNTIF(KAMAN!$Q$5:$Q$28,"&lt;55")-COUNTIF(KAMAN!$Q$5:$Q$28,"&lt;45")</f>
        <v>5</v>
      </c>
      <c r="F102" s="224">
        <f>E102/SUM(E101:E106)*100</f>
        <v>20.833333333333336</v>
      </c>
      <c r="G102" s="233">
        <f>COUNTIF(KAMAN!$Q$29:$Q$49,"&lt;55")-COUNTIF(KAMAN!$Q$29:$Q$49,"&lt;45")</f>
        <v>2</v>
      </c>
      <c r="H102" s="227">
        <f>G102/SUM(G101:G106)*100</f>
        <v>9.5238095238095237</v>
      </c>
      <c r="I102" s="230">
        <f>COUNTIF(KAMAN!$Q$50:$Q$72,"&lt;55")-COUNTIF(KAMAN!$Q$50:$Q$72,"&lt;45")</f>
        <v>0</v>
      </c>
      <c r="J102" s="224">
        <f>I102/SUM(I101:I106)*100</f>
        <v>0</v>
      </c>
      <c r="K102" s="233">
        <f>COUNTIF(KAMAN!$Q$73:$Q$93,"&lt;55")-COUNTIF(KAMAN!$Q$73:$Q$93,"&lt;45")</f>
        <v>4</v>
      </c>
      <c r="L102" s="227">
        <f>K102/SUM(K101:K106)*100</f>
        <v>19.047619047619047</v>
      </c>
      <c r="M102" s="230">
        <f>COUNTIF(KAMAN!$Q$94:$Q$115,"&lt;55")-COUNTIF(KAMAN!$Q$94:$Q$115,"&lt;45")</f>
        <v>0</v>
      </c>
      <c r="N102" s="224">
        <f>M102/SUM(M101:M106)*100</f>
        <v>0</v>
      </c>
      <c r="O102" s="233">
        <f>COUNTIF(KAMAN!$Q$116:$Q$139,"&lt;55")-COUNTIF(KAMAN!$Q$116:$Q$139,"&lt;45")</f>
        <v>0</v>
      </c>
      <c r="P102" s="227">
        <f>O102/SUM(O101:O106)*100</f>
        <v>0</v>
      </c>
      <c r="Q102" s="206">
        <f>COUNTIF(KAMAN!$Q$5:$Q$200,"&lt;55")-COUNTIF(KAMAN!$Q$5:$Q$200,"&lt;45")</f>
        <v>11</v>
      </c>
      <c r="R102" s="214">
        <f>Q102/SUM(Q101:Q106)*100</f>
        <v>8.1481481481481488</v>
      </c>
    </row>
    <row r="103" spans="1:18" ht="18" customHeight="1" x14ac:dyDescent="0.25">
      <c r="A103" s="73"/>
      <c r="B103" s="327"/>
      <c r="C103" s="367"/>
      <c r="D103" s="183" t="s">
        <v>334</v>
      </c>
      <c r="E103" s="230">
        <f>COUNTIF(KAMAN!$Q$5:$Q$28,"&lt;70")-COUNTIF(KAMAN!$Q$5:$Q$28,"&lt;55")</f>
        <v>3</v>
      </c>
      <c r="F103" s="224">
        <f>E103/SUM(E101:E106)*100</f>
        <v>12.5</v>
      </c>
      <c r="G103" s="233">
        <f>COUNTIF(KAMAN!$Q$29:$Q$49,"&lt;70")-COUNTIF(KAMAN!$Q$29:$Q$49,"&lt;55")</f>
        <v>3</v>
      </c>
      <c r="H103" s="227">
        <f>G103/SUM(G101:G106)*100</f>
        <v>14.285714285714285</v>
      </c>
      <c r="I103" s="230">
        <f>COUNTIF(KAMAN!$Q$50:$Q$72,"&lt;70")-COUNTIF(KAMAN!$Q$50:$Q$72,"&lt;55")</f>
        <v>5</v>
      </c>
      <c r="J103" s="224">
        <f>I103/SUM(I101:I106)*100</f>
        <v>21.739130434782609</v>
      </c>
      <c r="K103" s="233">
        <f>COUNTIF(KAMAN!$Q$73:$Q$93,"&lt;70")-COUNTIF(KAMAN!$Q$73:$Q$93,"&lt;55")</f>
        <v>3</v>
      </c>
      <c r="L103" s="227">
        <f>K103/SUM(K101:K106)*100</f>
        <v>14.285714285714285</v>
      </c>
      <c r="M103" s="230">
        <f>COUNTIF(KAMAN!$Q$94:$Q$115,"&lt;70")-COUNTIF(KAMAN!$Q$94:$Q$115,"&lt;55")</f>
        <v>5</v>
      </c>
      <c r="N103" s="224">
        <f>M103/SUM(M101:M106)*100</f>
        <v>22.727272727272727</v>
      </c>
      <c r="O103" s="233">
        <f>COUNTIF(KAMAN!$Q$116:$Q$139,"&lt;70")-COUNTIF(KAMAN!$Q$116:$Q$139,"&lt;55")</f>
        <v>6</v>
      </c>
      <c r="P103" s="227">
        <f>O103/SUM(O101:O106)*100</f>
        <v>25</v>
      </c>
      <c r="Q103" s="206">
        <f>COUNTIF(KAMAN!$Q$5:$Q$200,"&lt;70")-COUNTIF(KAMAN!$Q$5:$Q$200,"&lt;55")</f>
        <v>25</v>
      </c>
      <c r="R103" s="214">
        <f>Q103/SUM(Q101:Q106)*100</f>
        <v>18.518518518518519</v>
      </c>
    </row>
    <row r="104" spans="1:18" ht="18" customHeight="1" x14ac:dyDescent="0.25">
      <c r="A104" s="73"/>
      <c r="B104" s="327"/>
      <c r="C104" s="367"/>
      <c r="D104" s="183" t="s">
        <v>335</v>
      </c>
      <c r="E104" s="230">
        <f>COUNTIF(KAMAN!$Q$5:$Q$28,"&lt;85")-COUNTIF(KAMAN!$Q$5:$Q$28,"&lt;70")</f>
        <v>10</v>
      </c>
      <c r="F104" s="224">
        <f>E104/SUM(E101:E106)*100</f>
        <v>41.666666666666671</v>
      </c>
      <c r="G104" s="233">
        <f>COUNTIF(KAMAN!$Q$29:$Q$49,"&lt;85")-COUNTIF(KAMAN!$Q$29:$Q$49,"&lt;70")</f>
        <v>1</v>
      </c>
      <c r="H104" s="227">
        <f>G104/SUM(G101:G106)*100</f>
        <v>4.7619047619047619</v>
      </c>
      <c r="I104" s="230">
        <f>COUNTIF(KAMAN!$Q$50:$Q$72,"&lt;85")-COUNTIF(KAMAN!$Q$50:$Q$72,"&lt;70")</f>
        <v>5</v>
      </c>
      <c r="J104" s="224">
        <f>I104/SUM(I101:I106)*100</f>
        <v>21.739130434782609</v>
      </c>
      <c r="K104" s="233">
        <f>COUNTIF(KAMAN!$Q$73:$Q$93,"&lt;85")-COUNTIF(KAMAN!$Q$73:$Q$93,"&lt;70")</f>
        <v>5</v>
      </c>
      <c r="L104" s="227">
        <f>K104/SUM(K101:K106)*100</f>
        <v>23.809523809523807</v>
      </c>
      <c r="M104" s="230">
        <f>COUNTIF(KAMAN!$Q$94:$Q$115,"&lt;85")-COUNTIF(KAMAN!$Q$94:$Q$115,"&lt;70")</f>
        <v>4</v>
      </c>
      <c r="N104" s="224">
        <f>M104/SUM(M101:M106)*100</f>
        <v>18.181818181818183</v>
      </c>
      <c r="O104" s="233">
        <f>COUNTIF(KAMAN!$Q$116:$Q$139,"&lt;85")-COUNTIF(KAMAN!$Q$116:$Q$139,"&lt;70")</f>
        <v>3</v>
      </c>
      <c r="P104" s="227">
        <f>O104/SUM(O101:O106)*100</f>
        <v>12.5</v>
      </c>
      <c r="Q104" s="206">
        <f>COUNTIF(KAMAN!$Q$5:$Q$200,"&lt;85")-COUNTIF(KAMAN!$Q$5:$Q$200,"&lt;70")</f>
        <v>28</v>
      </c>
      <c r="R104" s="214">
        <f>Q104/SUM(Q101:Q106)*100</f>
        <v>20.74074074074074</v>
      </c>
    </row>
    <row r="105" spans="1:18" ht="18" customHeight="1" x14ac:dyDescent="0.25">
      <c r="A105" s="73"/>
      <c r="B105" s="327"/>
      <c r="C105" s="367"/>
      <c r="D105" s="183" t="s">
        <v>336</v>
      </c>
      <c r="E105" s="230">
        <f>COUNTIF(KAMAN!$Q$5:$Q$28,"&lt;99")-COUNTIF(KAMAN!$Q$5:$Q$28,"&lt;85")</f>
        <v>1</v>
      </c>
      <c r="F105" s="224">
        <f>E105/SUM(E101:E106)*100</f>
        <v>4.1666666666666661</v>
      </c>
      <c r="G105" s="233">
        <f>COUNTIF(KAMAN!$Q$29:$Q$49,"&lt;99")-COUNTIF(KAMAN!$Q$29:$Q$49,"&lt;85")</f>
        <v>8</v>
      </c>
      <c r="H105" s="227">
        <f>G105/SUM(G101:G106)*100</f>
        <v>38.095238095238095</v>
      </c>
      <c r="I105" s="230">
        <f>COUNTIF(KAMAN!$Q$50:$Q$72,"&lt;99")-COUNTIF(KAMAN!$Q$50:$Q$72,"&lt;85")</f>
        <v>4</v>
      </c>
      <c r="J105" s="224">
        <f>I105/SUM(I101:I106)*100</f>
        <v>17.391304347826086</v>
      </c>
      <c r="K105" s="233">
        <f>COUNTIF(KAMAN!$Q$73:$Q$93,"&lt;99")-COUNTIF(KAMAN!$Q$73:$Q$93,"&lt;85")</f>
        <v>7</v>
      </c>
      <c r="L105" s="227">
        <f>K105/SUM(K101:K106)*100</f>
        <v>33.333333333333329</v>
      </c>
      <c r="M105" s="230">
        <f>COUNTIF(KAMAN!$Q$94:$Q$115,"&lt;99")-COUNTIF(KAMAN!$Q$94:$Q$115,"&lt;85")</f>
        <v>5</v>
      </c>
      <c r="N105" s="224">
        <f>M105/SUM(M101:M106)*100</f>
        <v>22.727272727272727</v>
      </c>
      <c r="O105" s="233">
        <f>COUNTIF(KAMAN!$Q$116:$Q$139,"&lt;99")-COUNTIF(KAMAN!$Q$116:$Q$139,"&lt;85")</f>
        <v>9</v>
      </c>
      <c r="P105" s="227">
        <f>O105/SUM(O101:O106)*100</f>
        <v>37.5</v>
      </c>
      <c r="Q105" s="206">
        <f>COUNTIF(KAMAN!$Q$5:$Q$200,"&lt;99")-COUNTIF(KAMAN!$Q$5:$Q$200,"&lt;85")</f>
        <v>34</v>
      </c>
      <c r="R105" s="214">
        <f>Q105/SUM(Q101:Q106)*100</f>
        <v>25.185185185185183</v>
      </c>
    </row>
    <row r="106" spans="1:18" ht="18" customHeight="1" thickBot="1" x14ac:dyDescent="0.3">
      <c r="A106" s="73"/>
      <c r="B106" s="328"/>
      <c r="C106" s="368"/>
      <c r="D106" s="184">
        <v>100</v>
      </c>
      <c r="E106" s="231">
        <f>COUNTIF(KAMAN!$Q$5:$Q$28,"=100")</f>
        <v>0</v>
      </c>
      <c r="F106" s="225">
        <f>E106/SUM(E101:E106)*100</f>
        <v>0</v>
      </c>
      <c r="G106" s="234">
        <f>COUNTIF(KAMAN!$Q$29:$Q$49,"=100")</f>
        <v>1</v>
      </c>
      <c r="H106" s="228">
        <f>G106/SUM(G101:G106)*100</f>
        <v>4.7619047619047619</v>
      </c>
      <c r="I106" s="231">
        <f>COUNTIF(KAMAN!$Q$50:$Q$72,"=100")</f>
        <v>4</v>
      </c>
      <c r="J106" s="225">
        <f>I106/SUM(I101:I106)*100</f>
        <v>17.391304347826086</v>
      </c>
      <c r="K106" s="234">
        <f>COUNTIF(KAMAN!$Q$73:$Q$93,"=100")</f>
        <v>2</v>
      </c>
      <c r="L106" s="228">
        <f>K106/SUM(K101:K106)*100</f>
        <v>9.5238095238095237</v>
      </c>
      <c r="M106" s="231">
        <f>COUNTIF(KAMAN!$Q$94:$Q$115,"=100")</f>
        <v>1</v>
      </c>
      <c r="N106" s="225">
        <f>M106/SUM(M101:M106)*100</f>
        <v>4.5454545454545459</v>
      </c>
      <c r="O106" s="234">
        <f>COUNTIF(KAMAN!$Q$116:$Q$139,"=100")</f>
        <v>3</v>
      </c>
      <c r="P106" s="228">
        <f>O106/SUM(O101:O106)*100</f>
        <v>12.5</v>
      </c>
      <c r="Q106" s="208">
        <f>COUNTIF(KAMAN!$Q$5:$Q$200,"=100")</f>
        <v>11</v>
      </c>
      <c r="R106" s="215">
        <f>Q106/SUM(Q101:Q106)*100</f>
        <v>8.1481481481481488</v>
      </c>
    </row>
    <row r="107" spans="1:18" ht="18" customHeight="1" x14ac:dyDescent="0.25">
      <c r="A107" s="73"/>
      <c r="B107" s="326" t="str">
        <f>"KAMAN ORTAOKULU
"&amp;"ÖĞRENCİ SAYISI = "&amp;SUM(Q107:Q112)</f>
        <v>KAMAN ORTAOKULU
ÖĞRENCİ SAYISI = 135</v>
      </c>
      <c r="C107" s="366" t="s">
        <v>338</v>
      </c>
      <c r="D107" s="182" t="s">
        <v>332</v>
      </c>
      <c r="E107" s="229">
        <f>COUNTIF(KAMAN!$T$5:$T$28,"&lt;45")</f>
        <v>7</v>
      </c>
      <c r="F107" s="223">
        <f>E107/SUM(E107:E112)*100</f>
        <v>29.166666666666668</v>
      </c>
      <c r="G107" s="232">
        <f>COUNTIF(KAMAN!$T$29:$T$49,"&lt;45")</f>
        <v>8</v>
      </c>
      <c r="H107" s="226">
        <f>G107/SUM(G107:G112)*100</f>
        <v>38.095238095238095</v>
      </c>
      <c r="I107" s="229">
        <f>COUNTIF(KAMAN!$T$50:$T$72,"&lt;45")</f>
        <v>3</v>
      </c>
      <c r="J107" s="223">
        <f>I107/SUM(I107:I112)*100</f>
        <v>13.043478260869565</v>
      </c>
      <c r="K107" s="232">
        <f>COUNTIF(KAMAN!$T$73:$T$93,"&lt;45")</f>
        <v>2</v>
      </c>
      <c r="L107" s="226">
        <f>K107/SUM(K107:K112)*100</f>
        <v>9.5238095238095237</v>
      </c>
      <c r="M107" s="229">
        <f>COUNTIF(KAMAN!$T$94:$T$115,"&lt;45")</f>
        <v>9</v>
      </c>
      <c r="N107" s="223">
        <f>M107/SUM(M107:M112)*100</f>
        <v>40.909090909090914</v>
      </c>
      <c r="O107" s="232">
        <f>COUNTIF(KAMAN!$T$116:$T$139,"&lt;45")</f>
        <v>4</v>
      </c>
      <c r="P107" s="226">
        <f>O107/SUM(O107:O112)*100</f>
        <v>16.666666666666664</v>
      </c>
      <c r="Q107" s="204">
        <f>COUNTIF(KAMAN!$T$5:$T$200,"&lt;45")</f>
        <v>33</v>
      </c>
      <c r="R107" s="213">
        <f>Q107/SUM(Q107:Q112)*100</f>
        <v>24.444444444444443</v>
      </c>
    </row>
    <row r="108" spans="1:18" ht="18" customHeight="1" x14ac:dyDescent="0.25">
      <c r="A108" s="73"/>
      <c r="B108" s="327"/>
      <c r="C108" s="367"/>
      <c r="D108" s="183" t="s">
        <v>333</v>
      </c>
      <c r="E108" s="230">
        <f>COUNTIF(KAMAN!$T$5:$T$28,"&lt;55")-COUNTIF(KAMAN!$T$5:$T$28,"&lt;45")</f>
        <v>4</v>
      </c>
      <c r="F108" s="224">
        <f>E108/SUM(E107:E112)*100</f>
        <v>16.666666666666664</v>
      </c>
      <c r="G108" s="233">
        <f>COUNTIF(KAMAN!$T$29:$T$49,"&lt;55")-COUNTIF(KAMAN!$T$29:$T$49,"&lt;45")</f>
        <v>1</v>
      </c>
      <c r="H108" s="227">
        <f>G108/SUM(G107:G112)*100</f>
        <v>4.7619047619047619</v>
      </c>
      <c r="I108" s="230">
        <f>COUNTIF(KAMAN!$T$50:$T$72,"&lt;55")-COUNTIF(KAMAN!$T$50:$T$72,"&lt;45")</f>
        <v>2</v>
      </c>
      <c r="J108" s="224">
        <f>I108/SUM(I107:I112)*100</f>
        <v>8.695652173913043</v>
      </c>
      <c r="K108" s="233">
        <f>COUNTIF(KAMAN!$T$73:$T$93,"&lt;55")-COUNTIF(KAMAN!$T$73:$T$93,"&lt;45")</f>
        <v>2</v>
      </c>
      <c r="L108" s="227">
        <f>K108/SUM(K107:K112)*100</f>
        <v>9.5238095238095237</v>
      </c>
      <c r="M108" s="230">
        <f>COUNTIF(KAMAN!$T$94:$T$115,"&lt;55")-COUNTIF(KAMAN!$T$94:$T$115,"&lt;45")</f>
        <v>2</v>
      </c>
      <c r="N108" s="224">
        <f>M108/SUM(M107:M112)*100</f>
        <v>9.0909090909090917</v>
      </c>
      <c r="O108" s="233">
        <f>COUNTIF(KAMAN!$T$116:$T$139,"&lt;55")-COUNTIF(KAMAN!$T$116:$T$139,"&lt;45")</f>
        <v>0</v>
      </c>
      <c r="P108" s="227">
        <f>O108/SUM(O107:O112)*100</f>
        <v>0</v>
      </c>
      <c r="Q108" s="206">
        <f>COUNTIF(KAMAN!$T$5:$T$200,"&lt;55")-COUNTIF(KAMAN!$T$5:$T$200,"&lt;45")</f>
        <v>11</v>
      </c>
      <c r="R108" s="214">
        <f>Q108/SUM(Q107:Q112)*100</f>
        <v>8.1481481481481488</v>
      </c>
    </row>
    <row r="109" spans="1:18" ht="18" customHeight="1" x14ac:dyDescent="0.25">
      <c r="A109" s="73"/>
      <c r="B109" s="327"/>
      <c r="C109" s="367"/>
      <c r="D109" s="183" t="s">
        <v>334</v>
      </c>
      <c r="E109" s="230">
        <f>COUNTIF(KAMAN!$T$5:$T$28,"&lt;70")-COUNTIF(KAMAN!$T$5:$T$28,"&lt;55")</f>
        <v>3</v>
      </c>
      <c r="F109" s="224">
        <f>E109/SUM(E107:E112)*100</f>
        <v>12.5</v>
      </c>
      <c r="G109" s="233">
        <f>COUNTIF(KAMAN!$T$29:$T$49,"&lt;70")-COUNTIF(KAMAN!$T$29:$T$49,"&lt;55")</f>
        <v>4</v>
      </c>
      <c r="H109" s="227">
        <f>G109/SUM(G107:G112)*100</f>
        <v>19.047619047619047</v>
      </c>
      <c r="I109" s="230">
        <f>COUNTIF(KAMAN!$T$50:$T$72,"&lt;70")-COUNTIF(KAMAN!$T$50:$T$72,"&lt;55")</f>
        <v>4</v>
      </c>
      <c r="J109" s="224">
        <f>I109/SUM(I107:I112)*100</f>
        <v>17.391304347826086</v>
      </c>
      <c r="K109" s="233">
        <f>COUNTIF(KAMAN!$T$73:$T$93,"&lt;70")-COUNTIF(KAMAN!$T$73:$T$93,"&lt;55")</f>
        <v>2</v>
      </c>
      <c r="L109" s="227">
        <f>K109/SUM(K107:K112)*100</f>
        <v>9.5238095238095237</v>
      </c>
      <c r="M109" s="230">
        <f>COUNTIF(KAMAN!$T$94:$T$115,"&lt;70")-COUNTIF(KAMAN!$T$94:$T$115,"&lt;55")</f>
        <v>1</v>
      </c>
      <c r="N109" s="224">
        <f>M109/SUM(M107:M112)*100</f>
        <v>4.5454545454545459</v>
      </c>
      <c r="O109" s="233">
        <f>COUNTIF(KAMAN!$T$116:$T$139,"&lt;70")-COUNTIF(KAMAN!$T$116:$T$139,"&lt;55")</f>
        <v>1</v>
      </c>
      <c r="P109" s="227">
        <f>O109/SUM(O107:O112)*100</f>
        <v>4.1666666666666661</v>
      </c>
      <c r="Q109" s="206">
        <f>COUNTIF(KAMAN!$T$5:$T$200,"&lt;70")-COUNTIF(KAMAN!$T$5:$T$200,"&lt;55")</f>
        <v>15</v>
      </c>
      <c r="R109" s="214">
        <f>Q109/SUM(Q107:Q112)*100</f>
        <v>11.111111111111111</v>
      </c>
    </row>
    <row r="110" spans="1:18" ht="18" customHeight="1" x14ac:dyDescent="0.25">
      <c r="A110" s="73"/>
      <c r="B110" s="327"/>
      <c r="C110" s="367"/>
      <c r="D110" s="183" t="s">
        <v>335</v>
      </c>
      <c r="E110" s="230">
        <f>COUNTIF(KAMAN!$T$5:$T$28,"&lt;85")-COUNTIF(KAMAN!$T$5:$T$28,"&lt;70")</f>
        <v>5</v>
      </c>
      <c r="F110" s="224">
        <f>E110/SUM(E107:E112)*100</f>
        <v>20.833333333333336</v>
      </c>
      <c r="G110" s="233">
        <f>COUNTIF(KAMAN!$T$29:$T$49,"&lt;85")-COUNTIF(KAMAN!$T$29:$T$49,"&lt;70")</f>
        <v>2</v>
      </c>
      <c r="H110" s="227">
        <f>G110/SUM(G107:G112)*100</f>
        <v>9.5238095238095237</v>
      </c>
      <c r="I110" s="230">
        <f>COUNTIF(KAMAN!$T$50:$T$72,"&lt;85")-COUNTIF(KAMAN!$T$50:$T$72,"&lt;70")</f>
        <v>4</v>
      </c>
      <c r="J110" s="224">
        <f>I110/SUM(I107:I112)*100</f>
        <v>17.391304347826086</v>
      </c>
      <c r="K110" s="233">
        <f>COUNTIF(KAMAN!$T$73:$T$93,"&lt;85")-COUNTIF(KAMAN!$T$73:$T$93,"&lt;70")</f>
        <v>6</v>
      </c>
      <c r="L110" s="227">
        <f>K110/SUM(K107:K112)*100</f>
        <v>28.571428571428569</v>
      </c>
      <c r="M110" s="230">
        <f>COUNTIF(KAMAN!$T$94:$T$115,"&lt;85")-COUNTIF(KAMAN!$T$94:$T$115,"&lt;70")</f>
        <v>3</v>
      </c>
      <c r="N110" s="224">
        <f>M110/SUM(M107:M112)*100</f>
        <v>13.636363636363635</v>
      </c>
      <c r="O110" s="233">
        <f>COUNTIF(KAMAN!$T$116:$T$139,"&lt;85")-COUNTIF(KAMAN!$T$116:$T$139,"&lt;70")</f>
        <v>4</v>
      </c>
      <c r="P110" s="227">
        <f>O110/SUM(O107:O112)*100</f>
        <v>16.666666666666664</v>
      </c>
      <c r="Q110" s="206">
        <f>COUNTIF(KAMAN!$T$5:$T$200,"&lt;85")-COUNTIF(KAMAN!$T$5:$T$200,"&lt;70")</f>
        <v>24</v>
      </c>
      <c r="R110" s="214">
        <f>Q110/SUM(Q107:Q112)*100</f>
        <v>17.777777777777779</v>
      </c>
    </row>
    <row r="111" spans="1:18" ht="18" customHeight="1" x14ac:dyDescent="0.25">
      <c r="A111" s="73"/>
      <c r="B111" s="327"/>
      <c r="C111" s="367"/>
      <c r="D111" s="183" t="s">
        <v>336</v>
      </c>
      <c r="E111" s="230">
        <f>COUNTIF(KAMAN!$T$5:$T$28,"&lt;99")-COUNTIF(KAMAN!$T$5:$T$28,"&lt;85")</f>
        <v>4</v>
      </c>
      <c r="F111" s="224">
        <f>E111/SUM(E107:E112)*100</f>
        <v>16.666666666666664</v>
      </c>
      <c r="G111" s="233">
        <f>COUNTIF(KAMAN!$T$29:$T$49,"&lt;99")-COUNTIF(KAMAN!$T$29:$T$49,"&lt;85")</f>
        <v>5</v>
      </c>
      <c r="H111" s="227">
        <f>G111/SUM(G107:G112)*100</f>
        <v>23.809523809523807</v>
      </c>
      <c r="I111" s="230">
        <f>COUNTIF(KAMAN!$T$50:$T$72,"&lt;99")-COUNTIF(KAMAN!$T$50:$T$72,"&lt;85")</f>
        <v>7</v>
      </c>
      <c r="J111" s="224">
        <f>I111/SUM(I107:I112)*100</f>
        <v>30.434782608695656</v>
      </c>
      <c r="K111" s="233">
        <f>COUNTIF(KAMAN!$T$73:$T$93,"&lt;99")-COUNTIF(KAMAN!$T$73:$T$93,"&lt;85")</f>
        <v>8</v>
      </c>
      <c r="L111" s="227">
        <f>K111/SUM(K107:K112)*100</f>
        <v>38.095238095238095</v>
      </c>
      <c r="M111" s="230">
        <f>COUNTIF(KAMAN!$T$94:$T$115,"&lt;99")-COUNTIF(KAMAN!$T$94:$T$115,"&lt;85")</f>
        <v>6</v>
      </c>
      <c r="N111" s="224">
        <f>M111/SUM(M107:M112)*100</f>
        <v>27.27272727272727</v>
      </c>
      <c r="O111" s="233">
        <f>COUNTIF(KAMAN!$T$116:$T$139,"&lt;99")-COUNTIF(KAMAN!$T$116:$T$139,"&lt;85")</f>
        <v>11</v>
      </c>
      <c r="P111" s="227">
        <f>O111/SUM(O107:O112)*100</f>
        <v>45.833333333333329</v>
      </c>
      <c r="Q111" s="206">
        <f>COUNTIF(KAMAN!$T$5:$T$200,"&lt;99")-COUNTIF(KAMAN!$T$5:$T$200,"&lt;85")</f>
        <v>41</v>
      </c>
      <c r="R111" s="214">
        <f>Q111/SUM(Q107:Q112)*100</f>
        <v>30.37037037037037</v>
      </c>
    </row>
    <row r="112" spans="1:18" ht="18" customHeight="1" thickBot="1" x14ac:dyDescent="0.3">
      <c r="A112" s="73"/>
      <c r="B112" s="328"/>
      <c r="C112" s="368"/>
      <c r="D112" s="184">
        <v>100</v>
      </c>
      <c r="E112" s="231">
        <f>COUNTIF(KAMAN!$T$5:$T$28,"=100")</f>
        <v>1</v>
      </c>
      <c r="F112" s="225">
        <f>E112/SUM(E107:E112)*100</f>
        <v>4.1666666666666661</v>
      </c>
      <c r="G112" s="234">
        <f>COUNTIF(KAMAN!$T$29:$T$49,"=100")</f>
        <v>1</v>
      </c>
      <c r="H112" s="228">
        <f>G112/SUM(G107:G112)*100</f>
        <v>4.7619047619047619</v>
      </c>
      <c r="I112" s="231">
        <f>COUNTIF(KAMAN!$T$50:$T$72,"=100")</f>
        <v>3</v>
      </c>
      <c r="J112" s="225">
        <f>I112/SUM(I107:I112)*100</f>
        <v>13.043478260869565</v>
      </c>
      <c r="K112" s="234">
        <f>COUNTIF(KAMAN!$T$73:$T$93,"=100")</f>
        <v>1</v>
      </c>
      <c r="L112" s="228">
        <f>K112/SUM(K107:K112)*100</f>
        <v>4.7619047619047619</v>
      </c>
      <c r="M112" s="231">
        <f>COUNTIF(KAMAN!$T$94:$T$115,"=100")</f>
        <v>1</v>
      </c>
      <c r="N112" s="225">
        <f>M112/SUM(M107:M112)*100</f>
        <v>4.5454545454545459</v>
      </c>
      <c r="O112" s="234">
        <f>COUNTIF(KAMAN!$T$116:$T$139,"=100")</f>
        <v>4</v>
      </c>
      <c r="P112" s="228">
        <f>O112/SUM(O107:O112)*100</f>
        <v>16.666666666666664</v>
      </c>
      <c r="Q112" s="208">
        <f>COUNTIF(KAMAN!$T$5:$T$200,"=100")</f>
        <v>11</v>
      </c>
      <c r="R112" s="215">
        <f>Q112/SUM(Q107:Q112)*100</f>
        <v>8.1481481481481488</v>
      </c>
    </row>
    <row r="113" spans="1:18" ht="18" customHeight="1" x14ac:dyDescent="0.25">
      <c r="A113" s="73"/>
      <c r="B113" s="326" t="str">
        <f>"KAMAN ORTAOKULU
"&amp;"ÖĞRENCİ SAYISI = "&amp;SUM(Q113:Q118)</f>
        <v>KAMAN ORTAOKULU
ÖĞRENCİ SAYISI = 132</v>
      </c>
      <c r="C113" s="366" t="s">
        <v>4</v>
      </c>
      <c r="D113" s="182" t="s">
        <v>332</v>
      </c>
      <c r="E113" s="229">
        <f>COUNTIF(KAMAN!$W$5:$W$28,"&lt;45")</f>
        <v>8</v>
      </c>
      <c r="F113" s="223">
        <f>E113/SUM(E113:E118)*100</f>
        <v>33.333333333333329</v>
      </c>
      <c r="G113" s="232">
        <f>COUNTIF(KAMAN!$W$29:$W$49,"&lt;45")</f>
        <v>4</v>
      </c>
      <c r="H113" s="226">
        <f>G113/SUM(G113:G118)*100</f>
        <v>20</v>
      </c>
      <c r="I113" s="229">
        <f>COUNTIF(KAMAN!$W$50:$W$72,"&lt;45")</f>
        <v>3</v>
      </c>
      <c r="J113" s="223">
        <f>I113/SUM(I113:I118)*100</f>
        <v>13.636363636363635</v>
      </c>
      <c r="K113" s="232">
        <f>COUNTIF(KAMAN!$W$73:$W$93,"&lt;45")</f>
        <v>7</v>
      </c>
      <c r="L113" s="226">
        <f>K113/SUM(K113:K118)*100</f>
        <v>33.333333333333329</v>
      </c>
      <c r="M113" s="229">
        <f>COUNTIF(KAMAN!$W$94:$W$115,"&lt;45")</f>
        <v>9</v>
      </c>
      <c r="N113" s="223">
        <f>M113/SUM(M113:M118)*100</f>
        <v>40.909090909090914</v>
      </c>
      <c r="O113" s="232">
        <f>COUNTIF(KAMAN!$W$116:$W$139,"&lt;45")</f>
        <v>3</v>
      </c>
      <c r="P113" s="226">
        <f>O113/SUM(O113:O118)*100</f>
        <v>13.043478260869565</v>
      </c>
      <c r="Q113" s="204">
        <f>COUNTIF(KAMAN!$W$5:$W$200,"&lt;45")</f>
        <v>34</v>
      </c>
      <c r="R113" s="213">
        <f>Q113/SUM(Q113:Q118)*100</f>
        <v>25.757575757575758</v>
      </c>
    </row>
    <row r="114" spans="1:18" ht="18" customHeight="1" x14ac:dyDescent="0.25">
      <c r="A114" s="73"/>
      <c r="B114" s="327"/>
      <c r="C114" s="367"/>
      <c r="D114" s="183" t="s">
        <v>333</v>
      </c>
      <c r="E114" s="230">
        <f>COUNTIF(KAMAN!$W$5:$W$28,"&lt;55")-COUNTIF(KAMAN!$W$5:$W$28,"&lt;45")</f>
        <v>2</v>
      </c>
      <c r="F114" s="224">
        <f>E114/SUM(E113:E118)*100</f>
        <v>8.3333333333333321</v>
      </c>
      <c r="G114" s="233">
        <f>COUNTIF(KAMAN!$W$29:$W$49,"&lt;55")-COUNTIF(KAMAN!$W$29:$W$49,"&lt;45")</f>
        <v>2</v>
      </c>
      <c r="H114" s="227">
        <f>G114/SUM(G113:G118)*100</f>
        <v>10</v>
      </c>
      <c r="I114" s="230">
        <f>COUNTIF(KAMAN!$W$50:$W$72,"&lt;55")-COUNTIF(KAMAN!$W$50:$W$72,"&lt;45")</f>
        <v>1</v>
      </c>
      <c r="J114" s="224">
        <f>I114/SUM(I113:I118)*100</f>
        <v>4.5454545454545459</v>
      </c>
      <c r="K114" s="233">
        <f>COUNTIF(KAMAN!$W$73:$W$93,"&lt;55")-COUNTIF(KAMAN!$W$73:$W$93,"&lt;45")</f>
        <v>0</v>
      </c>
      <c r="L114" s="227">
        <f>K114/SUM(K113:K118)*100</f>
        <v>0</v>
      </c>
      <c r="M114" s="230">
        <f>COUNTIF(KAMAN!$W$94:$W$115,"&lt;55")-COUNTIF(KAMAN!$W$94:$W$115,"&lt;45")</f>
        <v>2</v>
      </c>
      <c r="N114" s="224">
        <f>M114/SUM(M113:M118)*100</f>
        <v>9.0909090909090917</v>
      </c>
      <c r="O114" s="233">
        <f>COUNTIF(KAMAN!$W$116:$W$139,"&lt;55")-COUNTIF(KAMAN!$W$116:$W$139,"&lt;45")</f>
        <v>1</v>
      </c>
      <c r="P114" s="227">
        <f>O114/SUM(O113:O118)*100</f>
        <v>4.3478260869565215</v>
      </c>
      <c r="Q114" s="206">
        <f>COUNTIF(KAMAN!$W$5:$W$200,"&lt;55")-COUNTIF(KAMAN!$W$5:$W$200,"&lt;45")</f>
        <v>8</v>
      </c>
      <c r="R114" s="214">
        <f>Q114/SUM(Q113:Q118)*100</f>
        <v>6.0606060606060606</v>
      </c>
    </row>
    <row r="115" spans="1:18" ht="18" customHeight="1" x14ac:dyDescent="0.25">
      <c r="A115" s="73"/>
      <c r="B115" s="327"/>
      <c r="C115" s="367"/>
      <c r="D115" s="183" t="s">
        <v>334</v>
      </c>
      <c r="E115" s="230">
        <f>COUNTIF(KAMAN!$W$5:$W$28,"&lt;70")-COUNTIF(KAMAN!$W$5:$W$28,"&lt;55")</f>
        <v>4</v>
      </c>
      <c r="F115" s="224">
        <f>E115/SUM(E113:E118)*100</f>
        <v>16.666666666666664</v>
      </c>
      <c r="G115" s="233">
        <f>COUNTIF(KAMAN!$W$29:$W$49,"&lt;70")-COUNTIF(KAMAN!$W$29:$W$49,"&lt;55")</f>
        <v>4</v>
      </c>
      <c r="H115" s="227">
        <f>G115/SUM(G113:G118)*100</f>
        <v>20</v>
      </c>
      <c r="I115" s="230">
        <f>COUNTIF(KAMAN!$W$50:$W$72,"&lt;70")-COUNTIF(KAMAN!$W$50:$W$72,"&lt;55")</f>
        <v>5</v>
      </c>
      <c r="J115" s="224">
        <f>I115/SUM(I113:I118)*100</f>
        <v>22.727272727272727</v>
      </c>
      <c r="K115" s="233">
        <f>COUNTIF(KAMAN!$W$73:$W$93,"&lt;70")-COUNTIF(KAMAN!$W$73:$W$93,"&lt;55")</f>
        <v>2</v>
      </c>
      <c r="L115" s="227">
        <f>K115/SUM(K113:K118)*100</f>
        <v>9.5238095238095237</v>
      </c>
      <c r="M115" s="230">
        <f>COUNTIF(KAMAN!$W$94:$W$115,"&lt;70")-COUNTIF(KAMAN!$W$94:$W$115,"&lt;55")</f>
        <v>3</v>
      </c>
      <c r="N115" s="224">
        <f>M115/SUM(M113:M118)*100</f>
        <v>13.636363636363635</v>
      </c>
      <c r="O115" s="233">
        <f>COUNTIF(KAMAN!$W$116:$W$139,"&lt;70")-COUNTIF(KAMAN!$W$116:$W$139,"&lt;55")</f>
        <v>1</v>
      </c>
      <c r="P115" s="227">
        <f>O115/SUM(O113:O118)*100</f>
        <v>4.3478260869565215</v>
      </c>
      <c r="Q115" s="206">
        <f>COUNTIF(KAMAN!$W$5:$W$200,"&lt;70")-COUNTIF(KAMAN!$W$5:$W$200,"&lt;55")</f>
        <v>19</v>
      </c>
      <c r="R115" s="214">
        <f>Q115/SUM(Q113:Q118)*100</f>
        <v>14.393939393939394</v>
      </c>
    </row>
    <row r="116" spans="1:18" ht="18" customHeight="1" x14ac:dyDescent="0.25">
      <c r="A116" s="73"/>
      <c r="B116" s="327"/>
      <c r="C116" s="367"/>
      <c r="D116" s="183" t="s">
        <v>335</v>
      </c>
      <c r="E116" s="230">
        <f>COUNTIF(KAMAN!$W$5:$W$28,"&lt;85")-COUNTIF(KAMAN!$W$5:$W$28,"&lt;70")</f>
        <v>6</v>
      </c>
      <c r="F116" s="224">
        <f>E116/SUM(E113:E118)*100</f>
        <v>25</v>
      </c>
      <c r="G116" s="233">
        <f>COUNTIF(KAMAN!$W$29:$W$49,"&lt;85")-COUNTIF(KAMAN!$W$29:$W$49,"&lt;70")</f>
        <v>3</v>
      </c>
      <c r="H116" s="227">
        <f>G116/SUM(G113:G118)*100</f>
        <v>15</v>
      </c>
      <c r="I116" s="230">
        <f>COUNTIF(KAMAN!$W$50:$W$72,"&lt;85")-COUNTIF(KAMAN!$W$50:$W$72,"&lt;70")</f>
        <v>4</v>
      </c>
      <c r="J116" s="224">
        <f>I116/SUM(I113:I118)*100</f>
        <v>18.181818181818183</v>
      </c>
      <c r="K116" s="233">
        <f>COUNTIF(KAMAN!$W$73:$W$93,"&lt;85")-COUNTIF(KAMAN!$W$73:$W$93,"&lt;70")</f>
        <v>4</v>
      </c>
      <c r="L116" s="227">
        <f>K116/SUM(K113:K118)*100</f>
        <v>19.047619047619047</v>
      </c>
      <c r="M116" s="230">
        <f>COUNTIF(KAMAN!$W$94:$W$115,"&lt;85")-COUNTIF(KAMAN!$W$94:$W$115,"&lt;70")</f>
        <v>4</v>
      </c>
      <c r="N116" s="224">
        <f>M116/SUM(M113:M118)*100</f>
        <v>18.181818181818183</v>
      </c>
      <c r="O116" s="233">
        <f>COUNTIF(KAMAN!$W$116:$W$139,"&lt;85")-COUNTIF(KAMAN!$W$116:$W$139,"&lt;70")</f>
        <v>8</v>
      </c>
      <c r="P116" s="227">
        <f>O116/SUM(O113:O118)*100</f>
        <v>34.782608695652172</v>
      </c>
      <c r="Q116" s="206">
        <f>COUNTIF(KAMAN!$W$5:$W$200,"&lt;85")-COUNTIF(KAMAN!$W$5:$W$200,"&lt;70")</f>
        <v>29</v>
      </c>
      <c r="R116" s="214">
        <f>Q116/SUM(Q113:Q118)*100</f>
        <v>21.969696969696969</v>
      </c>
    </row>
    <row r="117" spans="1:18" ht="18" customHeight="1" x14ac:dyDescent="0.25">
      <c r="A117" s="73"/>
      <c r="B117" s="327"/>
      <c r="C117" s="367"/>
      <c r="D117" s="183" t="s">
        <v>336</v>
      </c>
      <c r="E117" s="230">
        <f>COUNTIF(KAMAN!$W$5:$W$28,"&lt;99")-COUNTIF(KAMAN!$W$5:$W$28,"&lt;85")</f>
        <v>3</v>
      </c>
      <c r="F117" s="224">
        <f>E117/SUM(E113:E118)*100</f>
        <v>12.5</v>
      </c>
      <c r="G117" s="233">
        <f>COUNTIF(KAMAN!$W$29:$W$49,"&lt;99")-COUNTIF(KAMAN!$W$29:$W$49,"&lt;85")</f>
        <v>6</v>
      </c>
      <c r="H117" s="227">
        <f>G117/SUM(G113:G118)*100</f>
        <v>30</v>
      </c>
      <c r="I117" s="230">
        <f>COUNTIF(KAMAN!$W$50:$W$72,"&lt;99")-COUNTIF(KAMAN!$W$50:$W$72,"&lt;85")</f>
        <v>8</v>
      </c>
      <c r="J117" s="224">
        <f>I117/SUM(I113:I118)*100</f>
        <v>36.363636363636367</v>
      </c>
      <c r="K117" s="233">
        <f>COUNTIF(KAMAN!$W$73:$W$93,"&lt;99")-COUNTIF(KAMAN!$W$73:$W$93,"&lt;85")</f>
        <v>4</v>
      </c>
      <c r="L117" s="227">
        <f>K117/SUM(K113:K118)*100</f>
        <v>19.047619047619047</v>
      </c>
      <c r="M117" s="230">
        <f>COUNTIF(KAMAN!$W$94:$W$115,"&lt;99")-COUNTIF(KAMAN!$W$94:$W$115,"&lt;85")</f>
        <v>4</v>
      </c>
      <c r="N117" s="224">
        <f>M117/SUM(M113:M118)*100</f>
        <v>18.181818181818183</v>
      </c>
      <c r="O117" s="233">
        <f>COUNTIF(KAMAN!$W$116:$W$139,"&lt;99")-COUNTIF(KAMAN!$W$116:$W$139,"&lt;85")</f>
        <v>9</v>
      </c>
      <c r="P117" s="227">
        <f>O117/SUM(O113:O118)*100</f>
        <v>39.130434782608695</v>
      </c>
      <c r="Q117" s="206">
        <f>COUNTIF(KAMAN!$W$5:$W$200,"&lt;99")-COUNTIF(KAMAN!$W$5:$W$200,"&lt;85")</f>
        <v>34</v>
      </c>
      <c r="R117" s="214">
        <f>Q117/SUM(Q113:Q118)*100</f>
        <v>25.757575757575758</v>
      </c>
    </row>
    <row r="118" spans="1:18" ht="18" customHeight="1" thickBot="1" x14ac:dyDescent="0.3">
      <c r="A118" s="73"/>
      <c r="B118" s="328"/>
      <c r="C118" s="368"/>
      <c r="D118" s="184">
        <v>100</v>
      </c>
      <c r="E118" s="231">
        <f>COUNTIF(KAMAN!$W$5:$W$28,"=100")</f>
        <v>1</v>
      </c>
      <c r="F118" s="225">
        <f>E118/SUM(E113:E118)*100</f>
        <v>4.1666666666666661</v>
      </c>
      <c r="G118" s="234">
        <f>COUNTIF(KAMAN!$W$29:$W$49,"=100")</f>
        <v>1</v>
      </c>
      <c r="H118" s="228">
        <f>G118/SUM(G113:G118)*100</f>
        <v>5</v>
      </c>
      <c r="I118" s="231">
        <f>COUNTIF(KAMAN!$W$50:$W$72,"=100")</f>
        <v>1</v>
      </c>
      <c r="J118" s="225">
        <f>I118/SUM(I113:I118)*100</f>
        <v>4.5454545454545459</v>
      </c>
      <c r="K118" s="234">
        <f>COUNTIF(KAMAN!$W$73:$W$93,"=100")</f>
        <v>4</v>
      </c>
      <c r="L118" s="228">
        <f>K118/SUM(K113:K118)*100</f>
        <v>19.047619047619047</v>
      </c>
      <c r="M118" s="231">
        <f>COUNTIF(KAMAN!$W$94:$W$115,"=100")</f>
        <v>0</v>
      </c>
      <c r="N118" s="225">
        <f>M118/SUM(M113:M118)*100</f>
        <v>0</v>
      </c>
      <c r="O118" s="234">
        <f>COUNTIF(KAMAN!$W$116:$W$139,"=100")</f>
        <v>1</v>
      </c>
      <c r="P118" s="228">
        <f>O118/SUM(O113:O118)*100</f>
        <v>4.3478260869565215</v>
      </c>
      <c r="Q118" s="208">
        <f>COUNTIF(KAMAN!$W$5:$W$200,"=100")</f>
        <v>8</v>
      </c>
      <c r="R118" s="215">
        <f>Q118/SUM(Q113:Q118)*100</f>
        <v>6.0606060606060606</v>
      </c>
    </row>
    <row r="119" spans="1:18" ht="18" customHeight="1" x14ac:dyDescent="0.25">
      <c r="A119" s="73"/>
      <c r="B119" s="326" t="str">
        <f>"KAMAN ORTAOKULU
"&amp;"ÖĞRENCİ SAYISI = "&amp;SUM(Q119:Q124)</f>
        <v>KAMAN ORTAOKULU
ÖĞRENCİ SAYISI = 135</v>
      </c>
      <c r="C119" s="366" t="s">
        <v>23</v>
      </c>
      <c r="D119" s="182" t="s">
        <v>332</v>
      </c>
      <c r="E119" s="229">
        <f>COUNTIF(KAMAN!$Z$5:$Z$28,"&lt;45")</f>
        <v>2</v>
      </c>
      <c r="F119" s="223">
        <f>E119/SUM(E119:E124)*100</f>
        <v>8.3333333333333321</v>
      </c>
      <c r="G119" s="232">
        <f>COUNTIF(KAMAN!$Z$29:$Z$49,"&lt;45")</f>
        <v>3</v>
      </c>
      <c r="H119" s="226">
        <f>G119/SUM(G119:G124)*100</f>
        <v>14.285714285714285</v>
      </c>
      <c r="I119" s="229">
        <f>COUNTIF(KAMAN!$Z$50:$Z$72,"&lt;45")</f>
        <v>1</v>
      </c>
      <c r="J119" s="223">
        <f>I119/SUM(I119:I124)*100</f>
        <v>4.3478260869565215</v>
      </c>
      <c r="K119" s="232">
        <f>COUNTIF(KAMAN!$Z$73:$Z$93,"&lt;45")</f>
        <v>1</v>
      </c>
      <c r="L119" s="226">
        <f>K119/SUM(K119:K124)*100</f>
        <v>4.7619047619047619</v>
      </c>
      <c r="M119" s="229">
        <f>COUNTIF(KAMAN!$Z$94:$Z$115,"&lt;45")</f>
        <v>3</v>
      </c>
      <c r="N119" s="223">
        <f>M119/SUM(M119:M124)*100</f>
        <v>13.636363636363635</v>
      </c>
      <c r="O119" s="232">
        <f>COUNTIF(KAMAN!$Z$116:$Z$139,"&lt;45")</f>
        <v>3</v>
      </c>
      <c r="P119" s="226">
        <f>O119/SUM(O119:O124)*100</f>
        <v>12.5</v>
      </c>
      <c r="Q119" s="204">
        <f>COUNTIF(KAMAN!$Z$5:$Z$200,"&lt;45")</f>
        <v>13</v>
      </c>
      <c r="R119" s="213">
        <f>Q119/SUM(Q119:Q124)*100</f>
        <v>9.6296296296296298</v>
      </c>
    </row>
    <row r="120" spans="1:18" ht="18" customHeight="1" x14ac:dyDescent="0.25">
      <c r="A120" s="73"/>
      <c r="B120" s="327"/>
      <c r="C120" s="367"/>
      <c r="D120" s="183" t="s">
        <v>333</v>
      </c>
      <c r="E120" s="230">
        <f>COUNTIF(KAMAN!$Z$5:$Z$28,"&lt;55")-COUNTIF(KAMAN!$Z$5:$Z$28,"&lt;45")</f>
        <v>0</v>
      </c>
      <c r="F120" s="224">
        <f>E120/SUM(E119:E124)*100</f>
        <v>0</v>
      </c>
      <c r="G120" s="233">
        <f>COUNTIF(KAMAN!$Z$29:$Z$49,"&lt;55")-COUNTIF(KAMAN!$Z$29:$Z$49,"&lt;45")</f>
        <v>3</v>
      </c>
      <c r="H120" s="227">
        <f>G120/SUM(G119:G124)*100</f>
        <v>14.285714285714285</v>
      </c>
      <c r="I120" s="230">
        <f>COUNTIF(KAMAN!$Z$50:$Z$72,"&lt;55")-COUNTIF(KAMAN!$Z$50:$Z$72,"&lt;45")</f>
        <v>0</v>
      </c>
      <c r="J120" s="224">
        <f>I120/SUM(I119:I124)*100</f>
        <v>0</v>
      </c>
      <c r="K120" s="233">
        <f>COUNTIF(KAMAN!$Z$73:$Z$93,"&lt;55")-COUNTIF(KAMAN!$Z$73:$Z$93,"&lt;45")</f>
        <v>0</v>
      </c>
      <c r="L120" s="227">
        <f>K120/SUM(K119:K124)*100</f>
        <v>0</v>
      </c>
      <c r="M120" s="230">
        <f>COUNTIF(KAMAN!$Z$94:$Z$115,"&lt;55")-COUNTIF(KAMAN!$Z$94:$Z$115,"&lt;45")</f>
        <v>2</v>
      </c>
      <c r="N120" s="224">
        <f>M120/SUM(M119:M124)*100</f>
        <v>9.0909090909090917</v>
      </c>
      <c r="O120" s="233">
        <f>COUNTIF(KAMAN!$Z$116:$Z$139,"&lt;55")-COUNTIF(KAMAN!$Z$116:$Z$139,"&lt;45")</f>
        <v>1</v>
      </c>
      <c r="P120" s="227">
        <f>O120/SUM(O119:O124)*100</f>
        <v>4.1666666666666661</v>
      </c>
      <c r="Q120" s="206">
        <f>COUNTIF(KAMAN!$Z$5:$Z$200,"&lt;55")-COUNTIF(KAMAN!$Z$5:$Z$200,"&lt;45")</f>
        <v>6</v>
      </c>
      <c r="R120" s="214">
        <f>Q120/SUM(Q119:Q124)*100</f>
        <v>4.4444444444444446</v>
      </c>
    </row>
    <row r="121" spans="1:18" ht="18" customHeight="1" x14ac:dyDescent="0.25">
      <c r="A121" s="73"/>
      <c r="B121" s="327"/>
      <c r="C121" s="367"/>
      <c r="D121" s="183" t="s">
        <v>334</v>
      </c>
      <c r="E121" s="230">
        <f>COUNTIF(KAMAN!$Z$5:$Z$28,"&lt;70")-COUNTIF(KAMAN!$Z$5:$Z$28,"&lt;55")</f>
        <v>5</v>
      </c>
      <c r="F121" s="224">
        <f>E121/SUM(E119:E124)*100</f>
        <v>20.833333333333336</v>
      </c>
      <c r="G121" s="233">
        <f>COUNTIF(KAMAN!$Z$29:$Z$49,"&lt;70")-COUNTIF(KAMAN!$Z$29:$Z$49,"&lt;55")</f>
        <v>0</v>
      </c>
      <c r="H121" s="227">
        <f>G121/SUM(G119:G124)*100</f>
        <v>0</v>
      </c>
      <c r="I121" s="230">
        <f>COUNTIF(KAMAN!$Z$50:$Z$72,"&lt;70")-COUNTIF(KAMAN!$Z$50:$Z$72,"&lt;55")</f>
        <v>3</v>
      </c>
      <c r="J121" s="224">
        <f>I121/SUM(I119:I124)*100</f>
        <v>13.043478260869565</v>
      </c>
      <c r="K121" s="233">
        <f>COUNTIF(KAMAN!$Z$73:$Z$93,"&lt;70")-COUNTIF(KAMAN!$Z$73:$Z$93,"&lt;55")</f>
        <v>1</v>
      </c>
      <c r="L121" s="227">
        <f>K121/SUM(K119:K124)*100</f>
        <v>4.7619047619047619</v>
      </c>
      <c r="M121" s="230">
        <f>COUNTIF(KAMAN!$Z$94:$Z$115,"&lt;70")-COUNTIF(KAMAN!$Z$94:$Z$115,"&lt;55")</f>
        <v>2</v>
      </c>
      <c r="N121" s="224">
        <f>M121/SUM(M119:M124)*100</f>
        <v>9.0909090909090917</v>
      </c>
      <c r="O121" s="233">
        <f>COUNTIF(KAMAN!$Z$116:$Z$139,"&lt;70")-COUNTIF(KAMAN!$Z$116:$Z$139,"&lt;55")</f>
        <v>2</v>
      </c>
      <c r="P121" s="227">
        <f>O121/SUM(O119:O124)*100</f>
        <v>8.3333333333333321</v>
      </c>
      <c r="Q121" s="206">
        <f>COUNTIF(KAMAN!$Z$5:$Z$200,"&lt;70")-COUNTIF(KAMAN!$Z$5:$Z$200,"&lt;55")</f>
        <v>13</v>
      </c>
      <c r="R121" s="214">
        <f>Q121/SUM(Q119:Q124)*100</f>
        <v>9.6296296296296298</v>
      </c>
    </row>
    <row r="122" spans="1:18" ht="18" customHeight="1" x14ac:dyDescent="0.25">
      <c r="A122" s="73"/>
      <c r="B122" s="327"/>
      <c r="C122" s="367"/>
      <c r="D122" s="183" t="s">
        <v>335</v>
      </c>
      <c r="E122" s="230">
        <f>COUNTIF(KAMAN!$Z$5:$Z$28,"&lt;85")-COUNTIF(KAMAN!$Z$5:$Z$28,"&lt;70")</f>
        <v>1</v>
      </c>
      <c r="F122" s="224">
        <f>E122/SUM(E119:E124)*100</f>
        <v>4.1666666666666661</v>
      </c>
      <c r="G122" s="233">
        <f>COUNTIF(KAMAN!$Z$29:$Z$49,"&lt;85")-COUNTIF(KAMAN!$Z$29:$Z$49,"&lt;70")</f>
        <v>2</v>
      </c>
      <c r="H122" s="227">
        <f>G122/SUM(G119:G124)*100</f>
        <v>9.5238095238095237</v>
      </c>
      <c r="I122" s="230">
        <f>COUNTIF(KAMAN!$Z$50:$Z$72,"&lt;85")-COUNTIF(KAMAN!$Z$50:$Z$72,"&lt;70")</f>
        <v>2</v>
      </c>
      <c r="J122" s="224">
        <f>I122/SUM(I119:I124)*100</f>
        <v>8.695652173913043</v>
      </c>
      <c r="K122" s="233">
        <f>COUNTIF(KAMAN!$Z$73:$Z$93,"&lt;85")-COUNTIF(KAMAN!$Z$73:$Z$93,"&lt;70")</f>
        <v>1</v>
      </c>
      <c r="L122" s="227">
        <f>K122/SUM(K119:K124)*100</f>
        <v>4.7619047619047619</v>
      </c>
      <c r="M122" s="230">
        <f>COUNTIF(KAMAN!$Z$94:$Z$115,"&lt;85")-COUNTIF(KAMAN!$Z$94:$Z$115,"&lt;70")</f>
        <v>3</v>
      </c>
      <c r="N122" s="224">
        <f>M122/SUM(M119:M124)*100</f>
        <v>13.636363636363635</v>
      </c>
      <c r="O122" s="233">
        <f>COUNTIF(KAMAN!$Z$116:$Z$139,"&lt;85")-COUNTIF(KAMAN!$Z$116:$Z$139,"&lt;70")</f>
        <v>1</v>
      </c>
      <c r="P122" s="227">
        <f>O122/SUM(O119:O124)*100</f>
        <v>4.1666666666666661</v>
      </c>
      <c r="Q122" s="206">
        <f>COUNTIF(KAMAN!$Z$5:$Z$200,"&lt;85")-COUNTIF(KAMAN!$Z$5:$Z$200,"&lt;70")</f>
        <v>10</v>
      </c>
      <c r="R122" s="214">
        <f>Q122/SUM(Q119:Q124)*100</f>
        <v>7.4074074074074066</v>
      </c>
    </row>
    <row r="123" spans="1:18" ht="18" customHeight="1" x14ac:dyDescent="0.25">
      <c r="A123" s="73"/>
      <c r="B123" s="327"/>
      <c r="C123" s="367"/>
      <c r="D123" s="183" t="s">
        <v>336</v>
      </c>
      <c r="E123" s="230">
        <f>COUNTIF(KAMAN!$Z$5:$Z$28,"&lt;99")-COUNTIF(KAMAN!$Z$5:$Z$28,"&lt;85")</f>
        <v>13</v>
      </c>
      <c r="F123" s="224">
        <f>E123/SUM(E119:E124)*100</f>
        <v>54.166666666666664</v>
      </c>
      <c r="G123" s="233">
        <f>COUNTIF(KAMAN!$Z$29:$Z$49,"&lt;99")-COUNTIF(KAMAN!$Z$29:$Z$49,"&lt;85")</f>
        <v>5</v>
      </c>
      <c r="H123" s="227">
        <f>G123/SUM(G119:G124)*100</f>
        <v>23.809523809523807</v>
      </c>
      <c r="I123" s="230">
        <f>COUNTIF(KAMAN!$Z$50:$Z$72,"&lt;99")-COUNTIF(KAMAN!$Z$50:$Z$72,"&lt;85")</f>
        <v>7</v>
      </c>
      <c r="J123" s="224">
        <f>I123/SUM(I119:I124)*100</f>
        <v>30.434782608695656</v>
      </c>
      <c r="K123" s="233">
        <f>COUNTIF(KAMAN!$Z$73:$Z$93,"&lt;99")-COUNTIF(KAMAN!$Z$73:$Z$93,"&lt;85")</f>
        <v>6</v>
      </c>
      <c r="L123" s="227">
        <f>K123/SUM(K119:K124)*100</f>
        <v>28.571428571428569</v>
      </c>
      <c r="M123" s="230">
        <f>COUNTIF(KAMAN!$Z$94:$Z$115,"&lt;99")-COUNTIF(KAMAN!$Z$94:$Z$115,"&lt;85")</f>
        <v>10</v>
      </c>
      <c r="N123" s="224">
        <f>M123/SUM(M119:M124)*100</f>
        <v>45.454545454545453</v>
      </c>
      <c r="O123" s="233">
        <f>COUNTIF(KAMAN!$Z$116:$Z$139,"&lt;99")-COUNTIF(KAMAN!$Z$116:$Z$139,"&lt;85")</f>
        <v>10</v>
      </c>
      <c r="P123" s="227">
        <f>O123/SUM(O119:O124)*100</f>
        <v>41.666666666666671</v>
      </c>
      <c r="Q123" s="206">
        <f>COUNTIF(KAMAN!$Z$5:$Z$200,"&lt;99")-COUNTIF(KAMAN!$Z$5:$Z$200,"&lt;85")</f>
        <v>51</v>
      </c>
      <c r="R123" s="214">
        <f>Q123/SUM(Q119:Q124)*100</f>
        <v>37.777777777777779</v>
      </c>
    </row>
    <row r="124" spans="1:18" ht="18" customHeight="1" thickBot="1" x14ac:dyDescent="0.3">
      <c r="A124" s="73"/>
      <c r="B124" s="328"/>
      <c r="C124" s="368"/>
      <c r="D124" s="184">
        <v>100</v>
      </c>
      <c r="E124" s="231">
        <f>COUNTIF(KAMAN!$Z$5:$Z$28,"=100")</f>
        <v>3</v>
      </c>
      <c r="F124" s="225">
        <f>E124/SUM(E119:E124)*100</f>
        <v>12.5</v>
      </c>
      <c r="G124" s="234">
        <f>COUNTIF(KAMAN!$Z$29:$Z$49,"=100")</f>
        <v>8</v>
      </c>
      <c r="H124" s="228">
        <f>G124/SUM(G119:G124)*100</f>
        <v>38.095238095238095</v>
      </c>
      <c r="I124" s="231">
        <f>COUNTIF(KAMAN!$Z$50:$Z$72,"=100")</f>
        <v>10</v>
      </c>
      <c r="J124" s="225">
        <f>I124/SUM(I119:I124)*100</f>
        <v>43.478260869565219</v>
      </c>
      <c r="K124" s="234">
        <f>COUNTIF(KAMAN!$Z$73:$Z$93,"=100")</f>
        <v>12</v>
      </c>
      <c r="L124" s="228">
        <f>K124/SUM(K119:K124)*100</f>
        <v>57.142857142857139</v>
      </c>
      <c r="M124" s="231">
        <f>COUNTIF(KAMAN!$Z$94:$Z$115,"=100")</f>
        <v>2</v>
      </c>
      <c r="N124" s="225">
        <f>M124/SUM(M119:M124)*100</f>
        <v>9.0909090909090917</v>
      </c>
      <c r="O124" s="234">
        <f>COUNTIF(KAMAN!$Z$116:$Z$139,"=100")</f>
        <v>7</v>
      </c>
      <c r="P124" s="228">
        <f>O124/SUM(O119:O124)*100</f>
        <v>29.166666666666668</v>
      </c>
      <c r="Q124" s="208">
        <f>COUNTIF(KAMAN!$Z$5:$Z$200,"=100")</f>
        <v>42</v>
      </c>
      <c r="R124" s="215">
        <f>Q124/SUM(Q119:Q124)*100</f>
        <v>31.111111111111111</v>
      </c>
    </row>
    <row r="125" spans="1:18" ht="18" customHeight="1" x14ac:dyDescent="0.25">
      <c r="A125" s="73"/>
      <c r="B125" s="179"/>
      <c r="C125" s="180"/>
      <c r="D125" s="168"/>
      <c r="E125" s="168"/>
      <c r="F125" s="181"/>
      <c r="G125" s="168"/>
      <c r="H125" s="181"/>
      <c r="I125" s="168"/>
      <c r="J125" s="181"/>
      <c r="K125" s="168"/>
      <c r="L125" s="181"/>
      <c r="M125" s="181"/>
      <c r="N125" s="181"/>
      <c r="O125" s="181"/>
      <c r="P125" s="181"/>
      <c r="Q125" s="168"/>
      <c r="R125" s="181"/>
    </row>
    <row r="126" spans="1:18" ht="18" customHeight="1" thickBot="1" x14ac:dyDescent="0.3">
      <c r="A126" s="73"/>
      <c r="B126" s="179"/>
      <c r="C126" s="180"/>
      <c r="D126" s="168"/>
      <c r="E126" s="168"/>
      <c r="F126" s="181"/>
      <c r="G126" s="168"/>
      <c r="H126" s="181"/>
      <c r="I126" s="168"/>
      <c r="J126" s="181"/>
      <c r="K126" s="168"/>
      <c r="L126" s="181"/>
      <c r="M126" s="181"/>
      <c r="N126" s="181"/>
      <c r="O126" s="181"/>
      <c r="P126" s="181"/>
      <c r="Q126" s="168"/>
      <c r="R126" s="181"/>
    </row>
    <row r="127" spans="1:18" ht="18" customHeight="1" thickBot="1" x14ac:dyDescent="0.3">
      <c r="A127" s="73"/>
      <c r="B127" s="354" t="s">
        <v>385</v>
      </c>
      <c r="C127" s="354" t="s">
        <v>872</v>
      </c>
      <c r="D127" s="335" t="s">
        <v>873</v>
      </c>
      <c r="E127" s="357" t="s">
        <v>361</v>
      </c>
      <c r="F127" s="358"/>
      <c r="G127" s="358"/>
      <c r="H127" s="358"/>
      <c r="I127" s="358"/>
      <c r="J127" s="358"/>
      <c r="K127" s="358"/>
      <c r="L127" s="359"/>
      <c r="M127"/>
      <c r="N127"/>
      <c r="O127"/>
      <c r="P127"/>
      <c r="Q127"/>
      <c r="R127"/>
    </row>
    <row r="128" spans="1:18" ht="18" customHeight="1" x14ac:dyDescent="0.25">
      <c r="A128" s="73"/>
      <c r="B128" s="355"/>
      <c r="C128" s="355"/>
      <c r="D128" s="336"/>
      <c r="E128" s="340" t="s">
        <v>877</v>
      </c>
      <c r="F128" s="341"/>
      <c r="G128" s="340" t="s">
        <v>878</v>
      </c>
      <c r="H128" s="341"/>
      <c r="I128" s="340" t="s">
        <v>879</v>
      </c>
      <c r="J128" s="341"/>
      <c r="K128" s="340" t="s">
        <v>881</v>
      </c>
      <c r="L128" s="341"/>
      <c r="M128"/>
      <c r="N128"/>
      <c r="O128"/>
      <c r="P128"/>
      <c r="Q128"/>
      <c r="R128"/>
    </row>
    <row r="129" spans="1:18" ht="29.25" thickBot="1" x14ac:dyDescent="0.3">
      <c r="A129" s="73"/>
      <c r="B129" s="356"/>
      <c r="C129" s="356"/>
      <c r="D129" s="337"/>
      <c r="E129" s="210" t="s">
        <v>871</v>
      </c>
      <c r="F129" s="211" t="s">
        <v>883</v>
      </c>
      <c r="G129" s="212" t="s">
        <v>871</v>
      </c>
      <c r="H129" s="211" t="s">
        <v>883</v>
      </c>
      <c r="I129" s="210" t="s">
        <v>871</v>
      </c>
      <c r="J129" s="211" t="s">
        <v>883</v>
      </c>
      <c r="K129" s="212" t="s">
        <v>871</v>
      </c>
      <c r="L129" s="211" t="s">
        <v>883</v>
      </c>
      <c r="M129"/>
      <c r="N129"/>
      <c r="O129"/>
      <c r="P129"/>
      <c r="Q129"/>
      <c r="R129"/>
    </row>
    <row r="130" spans="1:18" ht="18" customHeight="1" x14ac:dyDescent="0.25">
      <c r="A130" s="73"/>
      <c r="B130" s="354" t="str">
        <f>"YENİHAYAT ORTAOKULU
"&amp;"ÖĞRENCİ SAYISI = "&amp;SUM(K130:K135)</f>
        <v>YENİHAYAT ORTAOKULU
ÖĞRENCİ SAYISI = 77</v>
      </c>
      <c r="C130" s="329" t="s">
        <v>2</v>
      </c>
      <c r="D130" s="182" t="s">
        <v>332</v>
      </c>
      <c r="E130" s="229">
        <f>COUNTIF(YENİHAYAT!$K$5:$K$30,"&lt;45")</f>
        <v>6</v>
      </c>
      <c r="F130" s="223">
        <f>E130/SUM(E130:E135)*100</f>
        <v>23.076923076923077</v>
      </c>
      <c r="G130" s="232">
        <f>COUNTIF(YENİHAYAT!$K$31:$K$54,"&lt;45")</f>
        <v>10</v>
      </c>
      <c r="H130" s="226">
        <f>G130/SUM(G130:G135)*100</f>
        <v>41.666666666666671</v>
      </c>
      <c r="I130" s="229">
        <f>COUNTIF(YENİHAYAT!$K$55:$K$81,"&lt;45")</f>
        <v>1</v>
      </c>
      <c r="J130" s="223">
        <f>I130/SUM(I130:I135)*100</f>
        <v>3.7037037037037033</v>
      </c>
      <c r="K130" s="204">
        <f>COUNTIF(YENİHAYAT!$K$5:$K$200,"&lt;45")</f>
        <v>17</v>
      </c>
      <c r="L130" s="213">
        <f>K130/SUM(K130:K135)*100</f>
        <v>22.077922077922079</v>
      </c>
      <c r="M130"/>
      <c r="N130"/>
      <c r="O130"/>
      <c r="P130"/>
      <c r="Q130"/>
      <c r="R130"/>
    </row>
    <row r="131" spans="1:18" ht="18" customHeight="1" x14ac:dyDescent="0.25">
      <c r="A131" s="73"/>
      <c r="B131" s="371"/>
      <c r="C131" s="330"/>
      <c r="D131" s="183" t="s">
        <v>333</v>
      </c>
      <c r="E131" s="230">
        <f>COUNTIF(YENİHAYAT!$K$5:$K$30,"&lt;55")-COUNTIF(YENİHAYAT!$K$5:$K$30,"&lt;45")</f>
        <v>3</v>
      </c>
      <c r="F131" s="224">
        <f>E131/SUM(E130:E135)*100</f>
        <v>11.538461538461538</v>
      </c>
      <c r="G131" s="233">
        <f>COUNTIF(YENİHAYAT!$K$31:$K$54,"&lt;55")-COUNTIF(YENİHAYAT!$K$31:$K$54,"&lt;45")</f>
        <v>2</v>
      </c>
      <c r="H131" s="227">
        <f>G131/SUM(G130:G135)*100</f>
        <v>8.3333333333333321</v>
      </c>
      <c r="I131" s="230">
        <f>COUNTIF(YENİHAYAT!$K$55:$K$81,"&lt;55")-COUNTIF(YENİHAYAT!$K$55:$K$81,"&lt;45")</f>
        <v>0</v>
      </c>
      <c r="J131" s="224">
        <f>I131/SUM(I130:I135)*100</f>
        <v>0</v>
      </c>
      <c r="K131" s="206">
        <f>COUNTIF(YENİHAYAT!$K$5:$K$200,"&lt;55")-COUNTIF(YENİHAYAT!$K$5:$K$200,"&lt;45")</f>
        <v>5</v>
      </c>
      <c r="L131" s="214">
        <f>K131/SUM(K130:K135)*100</f>
        <v>6.4935064935064926</v>
      </c>
      <c r="M131"/>
      <c r="N131"/>
      <c r="O131"/>
      <c r="P131"/>
      <c r="Q131"/>
      <c r="R131"/>
    </row>
    <row r="132" spans="1:18" ht="18" customHeight="1" x14ac:dyDescent="0.25">
      <c r="A132" s="73"/>
      <c r="B132" s="371"/>
      <c r="C132" s="330"/>
      <c r="D132" s="183" t="s">
        <v>334</v>
      </c>
      <c r="E132" s="230">
        <f>COUNTIF(YENİHAYAT!$K$5:$K$30,"&lt;70")-COUNTIF(YENİHAYAT!$K$5:$K$30,"&lt;55")</f>
        <v>8</v>
      </c>
      <c r="F132" s="224">
        <f>E132/SUM(E130:E135)*100</f>
        <v>30.76923076923077</v>
      </c>
      <c r="G132" s="233">
        <f>COUNTIF(YENİHAYAT!$K$31:$K$54,"&lt;70")-COUNTIF(YENİHAYAT!$K$31:$K$54,"&lt;55")</f>
        <v>6</v>
      </c>
      <c r="H132" s="227">
        <f>G132/SUM(G130:G135)*100</f>
        <v>25</v>
      </c>
      <c r="I132" s="230">
        <f>COUNTIF(YENİHAYAT!$K$55:$K$81,"&lt;70")-COUNTIF(YENİHAYAT!$K$55:$K$81,"&lt;55")</f>
        <v>2</v>
      </c>
      <c r="J132" s="224">
        <f>I132/SUM(I130:I135)*100</f>
        <v>7.4074074074074066</v>
      </c>
      <c r="K132" s="206">
        <f>COUNTIF(YENİHAYAT!$K$5:$K$200,"&lt;70")-COUNTIF(YENİHAYAT!$K$5:$K$200,"&lt;55")</f>
        <v>16</v>
      </c>
      <c r="L132" s="214">
        <f>K132/SUM(K130:K135)*100</f>
        <v>20.779220779220779</v>
      </c>
      <c r="M132"/>
      <c r="N132"/>
      <c r="O132"/>
      <c r="P132"/>
      <c r="Q132"/>
      <c r="R132"/>
    </row>
    <row r="133" spans="1:18" ht="18" customHeight="1" x14ac:dyDescent="0.25">
      <c r="A133" s="73"/>
      <c r="B133" s="371"/>
      <c r="C133" s="330"/>
      <c r="D133" s="183" t="s">
        <v>335</v>
      </c>
      <c r="E133" s="230">
        <f>COUNTIF(YENİHAYAT!$K$5:$K$30,"&lt;85")-COUNTIF(YENİHAYAT!$K$5:$K$30,"&lt;70")</f>
        <v>6</v>
      </c>
      <c r="F133" s="224">
        <f>E133/SUM(E130:E135)*100</f>
        <v>23.076923076923077</v>
      </c>
      <c r="G133" s="233">
        <f>COUNTIF(YENİHAYAT!$K$31:$K$54,"&lt;85")-COUNTIF(YENİHAYAT!$K$31:$K$54,"&lt;70")</f>
        <v>5</v>
      </c>
      <c r="H133" s="227">
        <f>G133/SUM(G130:G135)*100</f>
        <v>20.833333333333336</v>
      </c>
      <c r="I133" s="230">
        <f>COUNTIF(YENİHAYAT!$K$55:$K$81,"&lt;85")-COUNTIF(YENİHAYAT!$K$55:$K$81,"&lt;70")</f>
        <v>6</v>
      </c>
      <c r="J133" s="224">
        <f>I133/SUM(I130:I135)*100</f>
        <v>22.222222222222221</v>
      </c>
      <c r="K133" s="206">
        <f>COUNTIF(YENİHAYAT!$K$5:$K$200,"&lt;85")-COUNTIF(YENİHAYAT!$K$5:$K$200,"&lt;70")</f>
        <v>17</v>
      </c>
      <c r="L133" s="214">
        <f>K133/SUM(K130:K135)*100</f>
        <v>22.077922077922079</v>
      </c>
      <c r="M133"/>
      <c r="N133"/>
      <c r="O133"/>
      <c r="P133"/>
      <c r="Q133"/>
      <c r="R133"/>
    </row>
    <row r="134" spans="1:18" ht="18" customHeight="1" x14ac:dyDescent="0.25">
      <c r="A134" s="73"/>
      <c r="B134" s="371"/>
      <c r="C134" s="330"/>
      <c r="D134" s="183" t="s">
        <v>336</v>
      </c>
      <c r="E134" s="230">
        <f>COUNTIF(YENİHAYAT!$K$5:$K$30,"&lt;99")-COUNTIF(YENİHAYAT!$K$5:$K$30,"&lt;85")</f>
        <v>3</v>
      </c>
      <c r="F134" s="224">
        <f>E134/SUM(E130:E135)*100</f>
        <v>11.538461538461538</v>
      </c>
      <c r="G134" s="233">
        <f>COUNTIF(YENİHAYAT!$K$31:$K$54,"&lt;99")-COUNTIF(YENİHAYAT!$K$31:$K$54,"&lt;85")</f>
        <v>1</v>
      </c>
      <c r="H134" s="227">
        <f>G134/SUM(G130:G135)*100</f>
        <v>4.1666666666666661</v>
      </c>
      <c r="I134" s="230">
        <f>COUNTIF(YENİHAYAT!$K$55:$K$81,"&lt;99")-COUNTIF(YENİHAYAT!$K$55:$K$81,"&lt;85")</f>
        <v>15</v>
      </c>
      <c r="J134" s="224">
        <f>I134/SUM(I130:I135)*100</f>
        <v>55.555555555555557</v>
      </c>
      <c r="K134" s="206">
        <f>COUNTIF(YENİHAYAT!$K$5:$K$200,"&lt;99")-COUNTIF(YENİHAYAT!$K$5:$K$200,"&lt;85")</f>
        <v>19</v>
      </c>
      <c r="L134" s="214">
        <f>K134/SUM(K130:K135)*100</f>
        <v>24.675324675324674</v>
      </c>
      <c r="M134"/>
      <c r="N134"/>
      <c r="O134"/>
      <c r="P134"/>
      <c r="Q134"/>
      <c r="R134"/>
    </row>
    <row r="135" spans="1:18" ht="18" customHeight="1" thickBot="1" x14ac:dyDescent="0.3">
      <c r="A135" s="73"/>
      <c r="B135" s="356"/>
      <c r="C135" s="331"/>
      <c r="D135" s="184">
        <v>100</v>
      </c>
      <c r="E135" s="231">
        <f>COUNTIF(YENİHAYAT!$K$5:$K$30,"=100")</f>
        <v>0</v>
      </c>
      <c r="F135" s="225">
        <f>E135/SUM(E130:E135)*100</f>
        <v>0</v>
      </c>
      <c r="G135" s="234">
        <f>COUNTIF(YENİHAYAT!$K$31:$K$54,"=100")</f>
        <v>0</v>
      </c>
      <c r="H135" s="228">
        <f>G135/SUM(G130:G135)*100</f>
        <v>0</v>
      </c>
      <c r="I135" s="231">
        <f>COUNTIF(YENİHAYAT!$K$55:$K$81,"=100")</f>
        <v>3</v>
      </c>
      <c r="J135" s="225">
        <f>I135/SUM(I130:I135)*100</f>
        <v>11.111111111111111</v>
      </c>
      <c r="K135" s="208">
        <f>COUNTIF(YENİHAYAT!$K$5:$K$200,"=100")</f>
        <v>3</v>
      </c>
      <c r="L135" s="215">
        <f>K135/SUM(K130:K135)*100</f>
        <v>3.8961038961038961</v>
      </c>
      <c r="M135"/>
      <c r="N135"/>
      <c r="O135"/>
      <c r="P135"/>
      <c r="Q135"/>
      <c r="R135"/>
    </row>
    <row r="136" spans="1:18" ht="18" customHeight="1" x14ac:dyDescent="0.25">
      <c r="A136" s="73"/>
      <c r="B136" s="354" t="str">
        <f>"YENİHAYAT ORTAOKULU
"&amp;"ÖĞRENCİ SAYISI = "&amp;SUM(K136:K141)</f>
        <v>YENİHAYAT ORTAOKULU
ÖĞRENCİ SAYISI = 77</v>
      </c>
      <c r="C136" s="329" t="s">
        <v>3</v>
      </c>
      <c r="D136" s="182" t="s">
        <v>332</v>
      </c>
      <c r="E136" s="229">
        <f>COUNTIF(YENİHAYAT!$N$5:$N$30,"&lt;45")</f>
        <v>19</v>
      </c>
      <c r="F136" s="223">
        <f>E136/SUM(E136:E141)*100</f>
        <v>73.076923076923066</v>
      </c>
      <c r="G136" s="232">
        <f>COUNTIF(YENİHAYAT!$N$31:$N$54,"&lt;45")</f>
        <v>19</v>
      </c>
      <c r="H136" s="226">
        <f>G136/SUM(G136:G141)*100</f>
        <v>79.166666666666657</v>
      </c>
      <c r="I136" s="229">
        <f>COUNTIF(YENİHAYAT!$N$55:$N$81,"&lt;45")</f>
        <v>4</v>
      </c>
      <c r="J136" s="223">
        <f>I136/SUM(I136:I141)*100</f>
        <v>14.814814814814813</v>
      </c>
      <c r="K136" s="204">
        <f>COUNTIF(YENİHAYAT!$N$5:$N$200,"&lt;45")</f>
        <v>42</v>
      </c>
      <c r="L136" s="213">
        <f>K136/SUM(K136:K141)*100</f>
        <v>54.54545454545454</v>
      </c>
      <c r="M136"/>
      <c r="N136"/>
      <c r="O136"/>
      <c r="P136"/>
      <c r="Q136"/>
      <c r="R136"/>
    </row>
    <row r="137" spans="1:18" ht="18" customHeight="1" x14ac:dyDescent="0.25">
      <c r="A137" s="73"/>
      <c r="B137" s="371"/>
      <c r="C137" s="330"/>
      <c r="D137" s="183" t="s">
        <v>333</v>
      </c>
      <c r="E137" s="230">
        <f>COUNTIF(YENİHAYAT!$N$5:$N$30,"&lt;55")-COUNTIF(YENİHAYAT!$N$5:$N$30,"&lt;45")</f>
        <v>5</v>
      </c>
      <c r="F137" s="224">
        <f>E137/SUM(E136:E141)*100</f>
        <v>19.230769230769234</v>
      </c>
      <c r="G137" s="233">
        <f>COUNTIF(YENİHAYAT!$N$31:$N$54,"&lt;55")-COUNTIF(YENİHAYAT!$N$31:$N$54,"&lt;45")</f>
        <v>4</v>
      </c>
      <c r="H137" s="227">
        <f>G137/SUM(G136:G141)*100</f>
        <v>16.666666666666664</v>
      </c>
      <c r="I137" s="230">
        <f>COUNTIF(YENİHAYAT!$N$55:$N$81,"&lt;55")-COUNTIF(YENİHAYAT!$N$55:$N$81,"&lt;45")</f>
        <v>0</v>
      </c>
      <c r="J137" s="224">
        <f>I137/SUM(I136:I141)*100</f>
        <v>0</v>
      </c>
      <c r="K137" s="206">
        <f>COUNTIF(YENİHAYAT!$N$5:$N$200,"&lt;55")-COUNTIF(YENİHAYAT!$N$5:$N$200,"&lt;45")</f>
        <v>9</v>
      </c>
      <c r="L137" s="214">
        <f>K137/SUM(K136:K141)*100</f>
        <v>11.688311688311687</v>
      </c>
      <c r="M137"/>
      <c r="N137"/>
      <c r="O137"/>
      <c r="P137"/>
      <c r="Q137"/>
      <c r="R137"/>
    </row>
    <row r="138" spans="1:18" ht="18" customHeight="1" x14ac:dyDescent="0.25">
      <c r="A138" s="73"/>
      <c r="B138" s="371"/>
      <c r="C138" s="330"/>
      <c r="D138" s="183" t="s">
        <v>334</v>
      </c>
      <c r="E138" s="230">
        <f>COUNTIF(YENİHAYAT!$N$5:$N$30,"&lt;70")-COUNTIF(YENİHAYAT!$N$5:$N$30,"&lt;55")</f>
        <v>2</v>
      </c>
      <c r="F138" s="224">
        <f>E138/SUM(E136:E141)*100</f>
        <v>7.6923076923076925</v>
      </c>
      <c r="G138" s="233">
        <f>COUNTIF(YENİHAYAT!$N$31:$N$54,"&lt;70")-COUNTIF(YENİHAYAT!$N$31:$N$54,"&lt;55")</f>
        <v>1</v>
      </c>
      <c r="H138" s="227">
        <f>G138/SUM(G136:G141)*100</f>
        <v>4.1666666666666661</v>
      </c>
      <c r="I138" s="230">
        <f>COUNTIF(YENİHAYAT!$N$55:$N$81,"&lt;70")-COUNTIF(YENİHAYAT!$N$55:$N$81,"&lt;55")</f>
        <v>4</v>
      </c>
      <c r="J138" s="224">
        <f>I138/SUM(I136:I141)*100</f>
        <v>14.814814814814813</v>
      </c>
      <c r="K138" s="206">
        <f>COUNTIF(YENİHAYAT!$N$5:$N$200,"&lt;70")-COUNTIF(YENİHAYAT!$N$5:$N$200,"&lt;55")</f>
        <v>7</v>
      </c>
      <c r="L138" s="214">
        <f>K138/SUM(K136:K141)*100</f>
        <v>9.0909090909090917</v>
      </c>
      <c r="M138"/>
      <c r="N138"/>
      <c r="O138"/>
      <c r="P138"/>
      <c r="Q138"/>
      <c r="R138"/>
    </row>
    <row r="139" spans="1:18" ht="18" customHeight="1" x14ac:dyDescent="0.25">
      <c r="B139" s="371"/>
      <c r="C139" s="330"/>
      <c r="D139" s="183" t="s">
        <v>335</v>
      </c>
      <c r="E139" s="230">
        <f>COUNTIF(YENİHAYAT!$N$5:$N$30,"&lt;85")-COUNTIF(YENİHAYAT!$N$5:$N$30,"&lt;70")</f>
        <v>0</v>
      </c>
      <c r="F139" s="224">
        <f>E139/SUM(E136:E141)*100</f>
        <v>0</v>
      </c>
      <c r="G139" s="233">
        <f>COUNTIF(YENİHAYAT!$N$31:$N$54,"&lt;85")-COUNTIF(YENİHAYAT!$N$31:$N$54,"&lt;70")</f>
        <v>0</v>
      </c>
      <c r="H139" s="227">
        <f>G139/SUM(G136:G141)*100</f>
        <v>0</v>
      </c>
      <c r="I139" s="230">
        <f>COUNTIF(YENİHAYAT!$N$55:$N$81,"&lt;85")-COUNTIF(YENİHAYAT!$N$55:$N$81,"&lt;70")</f>
        <v>3</v>
      </c>
      <c r="J139" s="224">
        <f>I139/SUM(I136:I141)*100</f>
        <v>11.111111111111111</v>
      </c>
      <c r="K139" s="206">
        <f>COUNTIF(YENİHAYAT!$N$5:$N$200,"&lt;85")-COUNTIF(YENİHAYAT!$N$5:$N$200,"&lt;70")</f>
        <v>3</v>
      </c>
      <c r="L139" s="214">
        <f>K139/SUM(K136:K141)*100</f>
        <v>3.8961038961038961</v>
      </c>
      <c r="M139"/>
      <c r="N139"/>
      <c r="O139"/>
      <c r="P139"/>
      <c r="Q139"/>
      <c r="R139"/>
    </row>
    <row r="140" spans="1:18" ht="18" customHeight="1" x14ac:dyDescent="0.25">
      <c r="B140" s="371"/>
      <c r="C140" s="330"/>
      <c r="D140" s="183" t="s">
        <v>336</v>
      </c>
      <c r="E140" s="230">
        <f>COUNTIF(YENİHAYAT!$N$5:$N$30,"&lt;99")-COUNTIF(YENİHAYAT!$N$5:$N$30,"&lt;85")</f>
        <v>0</v>
      </c>
      <c r="F140" s="224">
        <f>E140/SUM(E136:E141)*100</f>
        <v>0</v>
      </c>
      <c r="G140" s="233">
        <f>COUNTIF(YENİHAYAT!$N$31:$N$54,"&lt;99")-COUNTIF(YENİHAYAT!$N$31:$N$54,"&lt;85")</f>
        <v>0</v>
      </c>
      <c r="H140" s="227">
        <f>G140/SUM(G136:G141)*100</f>
        <v>0</v>
      </c>
      <c r="I140" s="230">
        <f>COUNTIF(YENİHAYAT!$N$55:$N$81,"&lt;99")-COUNTIF(YENİHAYAT!$N$55:$N$81,"&lt;85")</f>
        <v>10</v>
      </c>
      <c r="J140" s="224">
        <f>I140/SUM(I136:I141)*100</f>
        <v>37.037037037037038</v>
      </c>
      <c r="K140" s="206">
        <f>COUNTIF(YENİHAYAT!$N$5:$N$200,"&lt;99")-COUNTIF(YENİHAYAT!$N$5:$N$200,"&lt;85")</f>
        <v>10</v>
      </c>
      <c r="L140" s="214">
        <f>K140/SUM(K136:K141)*100</f>
        <v>12.987012987012985</v>
      </c>
      <c r="M140"/>
      <c r="N140"/>
      <c r="O140"/>
      <c r="P140"/>
      <c r="Q140"/>
      <c r="R140"/>
    </row>
    <row r="141" spans="1:18" ht="18" customHeight="1" thickBot="1" x14ac:dyDescent="0.3">
      <c r="B141" s="356"/>
      <c r="C141" s="331"/>
      <c r="D141" s="184">
        <v>100</v>
      </c>
      <c r="E141" s="231">
        <f>COUNTIF(YENİHAYAT!$N$5:$N$30,"=100")</f>
        <v>0</v>
      </c>
      <c r="F141" s="225">
        <f>E141/SUM(E136:E141)*100</f>
        <v>0</v>
      </c>
      <c r="G141" s="234">
        <f>COUNTIF(YENİHAYAT!$N$31:$N$54,"=100")</f>
        <v>0</v>
      </c>
      <c r="H141" s="228">
        <f>G141/SUM(G136:G141)*100</f>
        <v>0</v>
      </c>
      <c r="I141" s="231">
        <f>COUNTIF(YENİHAYAT!$N$55:$N$81,"=100")</f>
        <v>6</v>
      </c>
      <c r="J141" s="225">
        <f>I141/SUM(I136:I141)*100</f>
        <v>22.222222222222221</v>
      </c>
      <c r="K141" s="208">
        <f>COUNTIF(YENİHAYAT!$N$5:$N$200,"=100")</f>
        <v>6</v>
      </c>
      <c r="L141" s="215">
        <f>K141/SUM(K136:K141)*100</f>
        <v>7.7922077922077921</v>
      </c>
      <c r="M141"/>
      <c r="N141"/>
      <c r="O141"/>
      <c r="P141"/>
      <c r="Q141"/>
      <c r="R141"/>
    </row>
    <row r="142" spans="1:18" ht="18" customHeight="1" x14ac:dyDescent="0.25">
      <c r="B142" s="354" t="str">
        <f>"YENİHAYAT ORTAOKULU
"&amp;"ÖĞRENCİ SAYISI = "&amp;SUM(K142:K147)</f>
        <v>YENİHAYAT ORTAOKULU
ÖĞRENCİ SAYISI = 77</v>
      </c>
      <c r="C142" s="329" t="s">
        <v>10</v>
      </c>
      <c r="D142" s="182" t="s">
        <v>332</v>
      </c>
      <c r="E142" s="229">
        <f>COUNTIF(YENİHAYAT!$Q$5:$Q$30,"&lt;45")</f>
        <v>5</v>
      </c>
      <c r="F142" s="223">
        <f>E142/SUM(E142:E147)*100</f>
        <v>19.230769230769234</v>
      </c>
      <c r="G142" s="232">
        <f>COUNTIF(YENİHAYAT!$Q$31:$Q$54,"&lt;45")</f>
        <v>8</v>
      </c>
      <c r="H142" s="226">
        <f>G142/SUM(G142:G147)*100</f>
        <v>33.333333333333329</v>
      </c>
      <c r="I142" s="229">
        <f>COUNTIF(YENİHAYAT!$Q$55:$Q$81,"&lt;45")</f>
        <v>0</v>
      </c>
      <c r="J142" s="223">
        <f>I142/SUM(I142:I147)*100</f>
        <v>0</v>
      </c>
      <c r="K142" s="204">
        <f>COUNTIF(YENİHAYAT!$Q$5:$Q$200,"&lt;45")</f>
        <v>13</v>
      </c>
      <c r="L142" s="213">
        <f>K142/SUM(K142:K147)*100</f>
        <v>16.883116883116884</v>
      </c>
      <c r="M142"/>
      <c r="N142"/>
      <c r="O142"/>
      <c r="P142"/>
      <c r="Q142"/>
      <c r="R142"/>
    </row>
    <row r="143" spans="1:18" ht="18" customHeight="1" x14ac:dyDescent="0.25">
      <c r="B143" s="371"/>
      <c r="C143" s="330"/>
      <c r="D143" s="183" t="s">
        <v>333</v>
      </c>
      <c r="E143" s="230">
        <f>COUNTIF(YENİHAYAT!$Q$5:$Q$30,"&lt;55")-COUNTIF(YENİHAYAT!$Q$5:$Q$30,"&lt;45")</f>
        <v>2</v>
      </c>
      <c r="F143" s="224">
        <f>E143/SUM(E142:E147)*100</f>
        <v>7.6923076923076925</v>
      </c>
      <c r="G143" s="233">
        <f>COUNTIF(YENİHAYAT!$Q$31:$Q$54,"&lt;55")-COUNTIF(YENİHAYAT!$Q$31:$Q$54,"&lt;45")</f>
        <v>1</v>
      </c>
      <c r="H143" s="227">
        <f>G143/SUM(G142:G147)*100</f>
        <v>4.1666666666666661</v>
      </c>
      <c r="I143" s="230">
        <f>COUNTIF(YENİHAYAT!$Q$55:$Q$81,"&lt;55")-COUNTIF(YENİHAYAT!$Q$55:$Q$81,"&lt;45")</f>
        <v>0</v>
      </c>
      <c r="J143" s="224">
        <f>I143/SUM(I142:I147)*100</f>
        <v>0</v>
      </c>
      <c r="K143" s="206">
        <f>COUNTIF(YENİHAYAT!$Q$5:$Q$200,"&lt;55")-COUNTIF(YENİHAYAT!$Q$5:$Q$200,"&lt;45")</f>
        <v>3</v>
      </c>
      <c r="L143" s="214">
        <f>K143/SUM(K142:K147)*100</f>
        <v>3.8961038961038961</v>
      </c>
      <c r="M143"/>
      <c r="N143"/>
      <c r="O143"/>
      <c r="P143"/>
      <c r="Q143"/>
      <c r="R143"/>
    </row>
    <row r="144" spans="1:18" ht="18" customHeight="1" x14ac:dyDescent="0.25">
      <c r="B144" s="371"/>
      <c r="C144" s="330"/>
      <c r="D144" s="183" t="s">
        <v>334</v>
      </c>
      <c r="E144" s="230">
        <f>COUNTIF(YENİHAYAT!$Q$5:$Q$30,"&lt;70")-COUNTIF(YENİHAYAT!$Q$5:$Q$30,"&lt;55")</f>
        <v>7</v>
      </c>
      <c r="F144" s="224">
        <f>E144/SUM(E142:E147)*100</f>
        <v>26.923076923076923</v>
      </c>
      <c r="G144" s="233">
        <f>COUNTIF(YENİHAYAT!$Q$31:$Q$54,"&lt;70")-COUNTIF(YENİHAYAT!$Q$31:$Q$54,"&lt;55")</f>
        <v>7</v>
      </c>
      <c r="H144" s="227">
        <f>G144/SUM(G142:G147)*100</f>
        <v>29.166666666666668</v>
      </c>
      <c r="I144" s="230">
        <f>COUNTIF(YENİHAYAT!$Q$55:$Q$81,"&lt;70")-COUNTIF(YENİHAYAT!$Q$55:$Q$81,"&lt;55")</f>
        <v>3</v>
      </c>
      <c r="J144" s="224">
        <f>I144/SUM(I142:I147)*100</f>
        <v>11.111111111111111</v>
      </c>
      <c r="K144" s="206">
        <f>COUNTIF(YENİHAYAT!$Q$5:$Q$200,"&lt;70")-COUNTIF(YENİHAYAT!$Q$5:$Q$200,"&lt;55")</f>
        <v>17</v>
      </c>
      <c r="L144" s="214">
        <f>K144/SUM(K142:K147)*100</f>
        <v>22.077922077922079</v>
      </c>
      <c r="M144"/>
      <c r="N144"/>
      <c r="O144"/>
      <c r="P144"/>
      <c r="Q144"/>
      <c r="R144"/>
    </row>
    <row r="145" spans="2:18" ht="18" customHeight="1" x14ac:dyDescent="0.25">
      <c r="B145" s="371"/>
      <c r="C145" s="330"/>
      <c r="D145" s="183" t="s">
        <v>335</v>
      </c>
      <c r="E145" s="230">
        <f>COUNTIF(YENİHAYAT!$Q$5:$Q$30,"&lt;85")-COUNTIF(YENİHAYAT!$Q$5:$Q$30,"&lt;70")</f>
        <v>9</v>
      </c>
      <c r="F145" s="224">
        <f>E145/SUM(E142:E147)*100</f>
        <v>34.615384615384613</v>
      </c>
      <c r="G145" s="233">
        <f>COUNTIF(YENİHAYAT!$Q$31:$Q$54,"&lt;85")-COUNTIF(YENİHAYAT!$Q$31:$Q$54,"&lt;70")</f>
        <v>4</v>
      </c>
      <c r="H145" s="227">
        <f>G145/SUM(G142:G147)*100</f>
        <v>16.666666666666664</v>
      </c>
      <c r="I145" s="230">
        <f>COUNTIF(YENİHAYAT!$Q$55:$Q$81,"&lt;85")-COUNTIF(YENİHAYAT!$Q$55:$Q$81,"&lt;70")</f>
        <v>6</v>
      </c>
      <c r="J145" s="224">
        <f>I145/SUM(I142:I147)*100</f>
        <v>22.222222222222221</v>
      </c>
      <c r="K145" s="206">
        <f>COUNTIF(YENİHAYAT!$Q$5:$Q$200,"&lt;85")-COUNTIF(YENİHAYAT!$Q$5:$Q$200,"&lt;70")</f>
        <v>19</v>
      </c>
      <c r="L145" s="214">
        <f>K145/SUM(K142:K147)*100</f>
        <v>24.675324675324674</v>
      </c>
      <c r="M145"/>
      <c r="N145"/>
      <c r="O145"/>
      <c r="P145"/>
      <c r="Q145"/>
      <c r="R145"/>
    </row>
    <row r="146" spans="2:18" ht="18" customHeight="1" x14ac:dyDescent="0.25">
      <c r="B146" s="371"/>
      <c r="C146" s="330"/>
      <c r="D146" s="183" t="s">
        <v>336</v>
      </c>
      <c r="E146" s="230">
        <f>COUNTIF(YENİHAYAT!$Q$5:$Q$30,"&lt;99")-COUNTIF(YENİHAYAT!$Q$5:$Q$30,"&lt;85")</f>
        <v>3</v>
      </c>
      <c r="F146" s="224">
        <f>E146/SUM(E142:E147)*100</f>
        <v>11.538461538461538</v>
      </c>
      <c r="G146" s="233">
        <f>COUNTIF(YENİHAYAT!$Q$31:$Q$54,"&lt;99")-COUNTIF(YENİHAYAT!$Q$31:$Q$54,"&lt;85")</f>
        <v>4</v>
      </c>
      <c r="H146" s="227">
        <f>G146/SUM(G142:G147)*100</f>
        <v>16.666666666666664</v>
      </c>
      <c r="I146" s="230">
        <f>COUNTIF(YENİHAYAT!$Q$55:$Q$81,"&lt;99")-COUNTIF(YENİHAYAT!$Q$55:$Q$81,"&lt;85")</f>
        <v>11</v>
      </c>
      <c r="J146" s="224">
        <f>I146/SUM(I142:I147)*100</f>
        <v>40.74074074074074</v>
      </c>
      <c r="K146" s="206">
        <f>COUNTIF(YENİHAYAT!$Q$5:$Q$200,"&lt;99")-COUNTIF(YENİHAYAT!$Q$5:$Q$200,"&lt;85")</f>
        <v>18</v>
      </c>
      <c r="L146" s="214">
        <f>K146/SUM(K142:K147)*100</f>
        <v>23.376623376623375</v>
      </c>
      <c r="M146"/>
      <c r="N146"/>
      <c r="O146"/>
      <c r="P146"/>
      <c r="Q146"/>
      <c r="R146"/>
    </row>
    <row r="147" spans="2:18" ht="18" customHeight="1" thickBot="1" x14ac:dyDescent="0.3">
      <c r="B147" s="356"/>
      <c r="C147" s="331"/>
      <c r="D147" s="184">
        <v>100</v>
      </c>
      <c r="E147" s="231">
        <f>COUNTIF(YENİHAYAT!$Q$5:$Q$30,"=100")</f>
        <v>0</v>
      </c>
      <c r="F147" s="225">
        <f>E147/SUM(E142:E147)*100</f>
        <v>0</v>
      </c>
      <c r="G147" s="234">
        <f>COUNTIF(YENİHAYAT!$Q$31:$Q$54,"=100")</f>
        <v>0</v>
      </c>
      <c r="H147" s="228">
        <f>G147/SUM(G142:G147)*100</f>
        <v>0</v>
      </c>
      <c r="I147" s="231">
        <f>COUNTIF(YENİHAYAT!$Q$55:$Q$81,"=100")</f>
        <v>7</v>
      </c>
      <c r="J147" s="225">
        <f>I147/SUM(I142:I147)*100</f>
        <v>25.925925925925924</v>
      </c>
      <c r="K147" s="208">
        <f>COUNTIF(YENİHAYAT!$Q$5:$Q$200,"=100")</f>
        <v>7</v>
      </c>
      <c r="L147" s="215">
        <f>K147/SUM(K142:K147)*100</f>
        <v>9.0909090909090917</v>
      </c>
      <c r="M147"/>
      <c r="N147"/>
      <c r="O147"/>
      <c r="P147"/>
      <c r="Q147"/>
      <c r="R147"/>
    </row>
    <row r="148" spans="2:18" ht="18" customHeight="1" x14ac:dyDescent="0.25">
      <c r="B148" s="354" t="str">
        <f>"YENİHAYAT ORTAOKULU
"&amp;"ÖĞRENCİ SAYISI = "&amp;SUM(K148:K153)</f>
        <v>YENİHAYAT ORTAOKULU
ÖĞRENCİ SAYISI = 77</v>
      </c>
      <c r="C148" s="329" t="s">
        <v>338</v>
      </c>
      <c r="D148" s="182" t="s">
        <v>332</v>
      </c>
      <c r="E148" s="229">
        <f>COUNTIF(YENİHAYAT!$T$5:$T$30,"&lt;45")</f>
        <v>6</v>
      </c>
      <c r="F148" s="223">
        <f>E148/SUM(E148:E153)*100</f>
        <v>23.076923076923077</v>
      </c>
      <c r="G148" s="232">
        <f>COUNTIF(YENİHAYAT!$T$31:$T$54,"&lt;45")</f>
        <v>10</v>
      </c>
      <c r="H148" s="226">
        <f>G148/SUM(G148:G153)*100</f>
        <v>41.666666666666671</v>
      </c>
      <c r="I148" s="229">
        <f>COUNTIF(YENİHAYAT!$T$55:$T$81,"&lt;45")</f>
        <v>1</v>
      </c>
      <c r="J148" s="223">
        <f>I148/SUM(I148:I153)*100</f>
        <v>3.7037037037037033</v>
      </c>
      <c r="K148" s="204">
        <f>COUNTIF(YENİHAYAT!$T$5:$T$200,"&lt;45")</f>
        <v>17</v>
      </c>
      <c r="L148" s="213">
        <f>K148/SUM(K148:K153)*100</f>
        <v>22.077922077922079</v>
      </c>
      <c r="M148"/>
      <c r="N148"/>
      <c r="O148"/>
      <c r="P148"/>
      <c r="Q148"/>
      <c r="R148"/>
    </row>
    <row r="149" spans="2:18" ht="18" customHeight="1" x14ac:dyDescent="0.25">
      <c r="B149" s="371"/>
      <c r="C149" s="330"/>
      <c r="D149" s="183" t="s">
        <v>333</v>
      </c>
      <c r="E149" s="230">
        <f>COUNTIF(YENİHAYAT!$T$5:$T$30,"&lt;55")-COUNTIF(YENİHAYAT!$T$5:$T$30,"&lt;45")</f>
        <v>3</v>
      </c>
      <c r="F149" s="224">
        <f>E149/SUM(E148:E153)*100</f>
        <v>11.538461538461538</v>
      </c>
      <c r="G149" s="233">
        <f>COUNTIF(YENİHAYAT!$T$31:$T$54,"&lt;55")-COUNTIF(YENİHAYAT!$T$31:$T$54,"&lt;45")</f>
        <v>2</v>
      </c>
      <c r="H149" s="227">
        <f>G149/SUM(G148:G153)*100</f>
        <v>8.3333333333333321</v>
      </c>
      <c r="I149" s="230">
        <f>COUNTIF(YENİHAYAT!$T$55:$T$81,"&lt;55")-COUNTIF(YENİHAYAT!$T$55:$T$81,"&lt;45")</f>
        <v>0</v>
      </c>
      <c r="J149" s="224">
        <f>I149/SUM(I148:I153)*100</f>
        <v>0</v>
      </c>
      <c r="K149" s="206">
        <f>COUNTIF(YENİHAYAT!$T$5:$T$200,"&lt;55")-COUNTIF(YENİHAYAT!$T$5:$T$200,"&lt;45")</f>
        <v>5</v>
      </c>
      <c r="L149" s="214">
        <f>K149/SUM(K148:K153)*100</f>
        <v>6.4935064935064926</v>
      </c>
      <c r="M149"/>
      <c r="N149"/>
      <c r="O149"/>
      <c r="P149"/>
      <c r="Q149"/>
      <c r="R149"/>
    </row>
    <row r="150" spans="2:18" ht="18" customHeight="1" x14ac:dyDescent="0.25">
      <c r="B150" s="371"/>
      <c r="C150" s="330"/>
      <c r="D150" s="183" t="s">
        <v>334</v>
      </c>
      <c r="E150" s="230">
        <f>COUNTIF(YENİHAYAT!$T$5:$T$30,"&lt;70")-COUNTIF(YENİHAYAT!$T$5:$T$30,"&lt;55")</f>
        <v>7</v>
      </c>
      <c r="F150" s="224">
        <f>E150/SUM(E148:E153)*100</f>
        <v>26.923076923076923</v>
      </c>
      <c r="G150" s="233">
        <f>COUNTIF(YENİHAYAT!$T$31:$T$54,"&lt;70")-COUNTIF(YENİHAYAT!$T$31:$T$54,"&lt;55")</f>
        <v>4</v>
      </c>
      <c r="H150" s="227">
        <f>G150/SUM(G148:G153)*100</f>
        <v>16.666666666666664</v>
      </c>
      <c r="I150" s="230">
        <f>COUNTIF(YENİHAYAT!$T$55:$T$81,"&lt;70")-COUNTIF(YENİHAYAT!$T$55:$T$81,"&lt;55")</f>
        <v>1</v>
      </c>
      <c r="J150" s="224">
        <f>I150/SUM(I148:I153)*100</f>
        <v>3.7037037037037033</v>
      </c>
      <c r="K150" s="206">
        <f>COUNTIF(YENİHAYAT!$T$5:$T$200,"&lt;70")-COUNTIF(YENİHAYAT!$T$5:$T$200,"&lt;55")</f>
        <v>12</v>
      </c>
      <c r="L150" s="214">
        <f>K150/SUM(K148:K153)*100</f>
        <v>15.584415584415584</v>
      </c>
      <c r="M150"/>
      <c r="N150"/>
      <c r="O150"/>
      <c r="P150"/>
      <c r="Q150"/>
      <c r="R150"/>
    </row>
    <row r="151" spans="2:18" ht="18" customHeight="1" x14ac:dyDescent="0.25">
      <c r="B151" s="371"/>
      <c r="C151" s="330"/>
      <c r="D151" s="183" t="s">
        <v>335</v>
      </c>
      <c r="E151" s="230">
        <f>COUNTIF(YENİHAYAT!$T$5:$T$30,"&lt;85")-COUNTIF(YENİHAYAT!$T$5:$T$30,"&lt;70")</f>
        <v>6</v>
      </c>
      <c r="F151" s="224">
        <f>E151/SUM(E148:E153)*100</f>
        <v>23.076923076923077</v>
      </c>
      <c r="G151" s="233">
        <f>COUNTIF(YENİHAYAT!$T$31:$T$54,"&lt;85")-COUNTIF(YENİHAYAT!$T$31:$T$54,"&lt;70")</f>
        <v>5</v>
      </c>
      <c r="H151" s="227">
        <f>G151/SUM(G148:G153)*100</f>
        <v>20.833333333333336</v>
      </c>
      <c r="I151" s="230">
        <f>COUNTIF(YENİHAYAT!$T$55:$T$81,"&lt;85")-COUNTIF(YENİHAYAT!$T$55:$T$81,"&lt;70")</f>
        <v>5</v>
      </c>
      <c r="J151" s="224">
        <f>I151/SUM(I148:I153)*100</f>
        <v>18.518518518518519</v>
      </c>
      <c r="K151" s="206">
        <f>COUNTIF(YENİHAYAT!$T$5:$T$200,"&lt;85")-COUNTIF(YENİHAYAT!$T$5:$T$200,"&lt;70")</f>
        <v>16</v>
      </c>
      <c r="L151" s="214">
        <f>K151/SUM(K148:K153)*100</f>
        <v>20.779220779220779</v>
      </c>
      <c r="M151"/>
      <c r="N151"/>
      <c r="O151"/>
      <c r="P151"/>
      <c r="Q151"/>
      <c r="R151"/>
    </row>
    <row r="152" spans="2:18" ht="18" customHeight="1" x14ac:dyDescent="0.25">
      <c r="B152" s="371"/>
      <c r="C152" s="330"/>
      <c r="D152" s="183" t="s">
        <v>336</v>
      </c>
      <c r="E152" s="230">
        <f>COUNTIF(YENİHAYAT!$T$5:$T$30,"&lt;99")-COUNTIF(YENİHAYAT!$T$5:$T$30,"&lt;85")</f>
        <v>3</v>
      </c>
      <c r="F152" s="224">
        <f>E152/SUM(E148:E153)*100</f>
        <v>11.538461538461538</v>
      </c>
      <c r="G152" s="233">
        <f>COUNTIF(YENİHAYAT!$T$31:$T$54,"&lt;99")-COUNTIF(YENİHAYAT!$T$31:$T$54,"&lt;85")</f>
        <v>3</v>
      </c>
      <c r="H152" s="227">
        <f>G152/SUM(G148:G153)*100</f>
        <v>12.5</v>
      </c>
      <c r="I152" s="230">
        <f>COUNTIF(YENİHAYAT!$T$55:$T$81,"&lt;99")-COUNTIF(YENİHAYAT!$T$55:$T$81,"&lt;85")</f>
        <v>14</v>
      </c>
      <c r="J152" s="224">
        <f>I152/SUM(I148:I153)*100</f>
        <v>51.851851851851848</v>
      </c>
      <c r="K152" s="206">
        <f>COUNTIF(YENİHAYAT!$T$5:$T$200,"&lt;99")-COUNTIF(YENİHAYAT!$T$5:$T$200,"&lt;85")</f>
        <v>20</v>
      </c>
      <c r="L152" s="214">
        <f>K152/SUM(K148:K153)*100</f>
        <v>25.97402597402597</v>
      </c>
      <c r="M152"/>
      <c r="N152"/>
      <c r="O152"/>
      <c r="P152"/>
      <c r="Q152"/>
      <c r="R152"/>
    </row>
    <row r="153" spans="2:18" ht="18" customHeight="1" thickBot="1" x14ac:dyDescent="0.3">
      <c r="B153" s="356"/>
      <c r="C153" s="331"/>
      <c r="D153" s="184">
        <v>100</v>
      </c>
      <c r="E153" s="231">
        <f>COUNTIF(YENİHAYAT!$T$5:$T$30,"=100")</f>
        <v>1</v>
      </c>
      <c r="F153" s="225">
        <f>E153/SUM(E148:E153)*100</f>
        <v>3.8461538461538463</v>
      </c>
      <c r="G153" s="234">
        <f>COUNTIF(YENİHAYAT!$T$31:$T$54,"=100")</f>
        <v>0</v>
      </c>
      <c r="H153" s="228">
        <f>G153/SUM(G148:G153)*100</f>
        <v>0</v>
      </c>
      <c r="I153" s="231">
        <f>COUNTIF(YENİHAYAT!$T$55:$T$81,"=100")</f>
        <v>6</v>
      </c>
      <c r="J153" s="225">
        <f>I153/SUM(I148:I153)*100</f>
        <v>22.222222222222221</v>
      </c>
      <c r="K153" s="208">
        <f>COUNTIF(YENİHAYAT!$T$5:$T$200,"=100")</f>
        <v>7</v>
      </c>
      <c r="L153" s="215">
        <f>K153/SUM(K148:K153)*100</f>
        <v>9.0909090909090917</v>
      </c>
      <c r="M153"/>
      <c r="N153"/>
      <c r="O153"/>
      <c r="P153"/>
      <c r="Q153"/>
      <c r="R153"/>
    </row>
    <row r="154" spans="2:18" ht="18" customHeight="1" x14ac:dyDescent="0.25">
      <c r="B154" s="354" t="str">
        <f>"YENİHAYAT ORTAOKULU
"&amp;"ÖĞRENCİ SAYISI = "&amp;SUM(K154:K159)</f>
        <v>YENİHAYAT ORTAOKULU
ÖĞRENCİ SAYISI = 76</v>
      </c>
      <c r="C154" s="329" t="s">
        <v>4</v>
      </c>
      <c r="D154" s="182" t="s">
        <v>332</v>
      </c>
      <c r="E154" s="229">
        <f>COUNTIF(YENİHAYAT!$W$5:$W$30,"&lt;45")</f>
        <v>7</v>
      </c>
      <c r="F154" s="223">
        <f>E154/SUM(E154:E159)*100</f>
        <v>26.923076923076923</v>
      </c>
      <c r="G154" s="232">
        <f>COUNTIF(YENİHAYAT!$W$31:$W$54,"&lt;45")</f>
        <v>11</v>
      </c>
      <c r="H154" s="226">
        <f>G154/SUM(G154:G159)*100</f>
        <v>47.826086956521742</v>
      </c>
      <c r="I154" s="229">
        <f>COUNTIF(YENİHAYAT!$W$55:$W$81,"&lt;45")</f>
        <v>1</v>
      </c>
      <c r="J154" s="223">
        <f>I154/SUM(I154:I159)*100</f>
        <v>3.7037037037037033</v>
      </c>
      <c r="K154" s="204">
        <f>COUNTIF(YENİHAYAT!$W$5:$W$200,"&lt;45")</f>
        <v>19</v>
      </c>
      <c r="L154" s="213">
        <f>K154/SUM(K154:K159)*100</f>
        <v>25</v>
      </c>
      <c r="M154"/>
      <c r="N154"/>
      <c r="O154"/>
      <c r="P154"/>
      <c r="Q154"/>
      <c r="R154"/>
    </row>
    <row r="155" spans="2:18" ht="18" customHeight="1" x14ac:dyDescent="0.25">
      <c r="B155" s="371"/>
      <c r="C155" s="330"/>
      <c r="D155" s="183" t="s">
        <v>333</v>
      </c>
      <c r="E155" s="230">
        <f>COUNTIF(YENİHAYAT!$W$5:$W$30,"&lt;55")-COUNTIF(YENİHAYAT!$W$5:$W$30,"&lt;45")</f>
        <v>5</v>
      </c>
      <c r="F155" s="224">
        <f>E155/SUM(E154:E159)*100</f>
        <v>19.230769230769234</v>
      </c>
      <c r="G155" s="233">
        <f>COUNTIF(YENİHAYAT!$W$31:$W$54,"&lt;55")-COUNTIF(YENİHAYAT!$W$31:$W$54,"&lt;45")</f>
        <v>1</v>
      </c>
      <c r="H155" s="227">
        <f>G155/SUM(G154:G159)*100</f>
        <v>4.3478260869565215</v>
      </c>
      <c r="I155" s="230">
        <f>COUNTIF(YENİHAYAT!$W$55:$W$81,"&lt;55")-COUNTIF(YENİHAYAT!$W$55:$W$81,"&lt;45")</f>
        <v>1</v>
      </c>
      <c r="J155" s="224">
        <f>I155/SUM(I154:I159)*100</f>
        <v>3.7037037037037033</v>
      </c>
      <c r="K155" s="206">
        <f>COUNTIF(YENİHAYAT!$W$5:$W$200,"&lt;55")-COUNTIF(YENİHAYAT!$W$5:$W$200,"&lt;45")</f>
        <v>7</v>
      </c>
      <c r="L155" s="214">
        <f>K155/SUM(K154:K159)*100</f>
        <v>9.2105263157894726</v>
      </c>
      <c r="M155"/>
      <c r="N155"/>
      <c r="O155"/>
      <c r="P155"/>
      <c r="Q155"/>
      <c r="R155"/>
    </row>
    <row r="156" spans="2:18" ht="18" customHeight="1" x14ac:dyDescent="0.25">
      <c r="B156" s="371"/>
      <c r="C156" s="330"/>
      <c r="D156" s="183" t="s">
        <v>334</v>
      </c>
      <c r="E156" s="230">
        <f>COUNTIF(YENİHAYAT!$W$5:$W$30,"&lt;70")-COUNTIF(YENİHAYAT!$W$5:$W$30,"&lt;55")</f>
        <v>5</v>
      </c>
      <c r="F156" s="224">
        <f>E156/SUM(E154:E159)*100</f>
        <v>19.230769230769234</v>
      </c>
      <c r="G156" s="233">
        <f>COUNTIF(YENİHAYAT!$W$31:$W$54,"&lt;70")-COUNTIF(YENİHAYAT!$W$31:$W$54,"&lt;55")</f>
        <v>5</v>
      </c>
      <c r="H156" s="227">
        <f>G156/SUM(G154:G159)*100</f>
        <v>21.739130434782609</v>
      </c>
      <c r="I156" s="230">
        <f>COUNTIF(YENİHAYAT!$W$55:$W$81,"&lt;70")-COUNTIF(YENİHAYAT!$W$55:$W$81,"&lt;55")</f>
        <v>1</v>
      </c>
      <c r="J156" s="224">
        <f>I156/SUM(I154:I159)*100</f>
        <v>3.7037037037037033</v>
      </c>
      <c r="K156" s="206">
        <f>COUNTIF(YENİHAYAT!$W$5:$W$200,"&lt;70")-COUNTIF(YENİHAYAT!$W$5:$W$200,"&lt;55")</f>
        <v>11</v>
      </c>
      <c r="L156" s="214">
        <f>K156/SUM(K154:K159)*100</f>
        <v>14.473684210526317</v>
      </c>
      <c r="M156"/>
      <c r="N156"/>
      <c r="O156"/>
      <c r="P156"/>
      <c r="Q156"/>
      <c r="R156"/>
    </row>
    <row r="157" spans="2:18" ht="18" customHeight="1" x14ac:dyDescent="0.25">
      <c r="B157" s="371"/>
      <c r="C157" s="330"/>
      <c r="D157" s="183" t="s">
        <v>335</v>
      </c>
      <c r="E157" s="230">
        <f>COUNTIF(YENİHAYAT!$W$5:$W$30,"&lt;85")-COUNTIF(YENİHAYAT!$W$5:$W$30,"&lt;70")</f>
        <v>8</v>
      </c>
      <c r="F157" s="224">
        <f>E157/SUM(E154:E159)*100</f>
        <v>30.76923076923077</v>
      </c>
      <c r="G157" s="233">
        <f>COUNTIF(YENİHAYAT!$W$31:$W$54,"&lt;85")-COUNTIF(YENİHAYAT!$W$31:$W$54,"&lt;70")</f>
        <v>4</v>
      </c>
      <c r="H157" s="227">
        <f>G157/SUM(G154:G159)*100</f>
        <v>17.391304347826086</v>
      </c>
      <c r="I157" s="230">
        <f>COUNTIF(YENİHAYAT!$W$55:$W$81,"&lt;85")-COUNTIF(YENİHAYAT!$W$55:$W$81,"&lt;70")</f>
        <v>8</v>
      </c>
      <c r="J157" s="224">
        <f>I157/SUM(I154:I159)*100</f>
        <v>29.629629629629626</v>
      </c>
      <c r="K157" s="206">
        <f>COUNTIF(YENİHAYAT!$W$5:$W$200,"&lt;85")-COUNTIF(YENİHAYAT!$W$5:$W$200,"&lt;70")</f>
        <v>20</v>
      </c>
      <c r="L157" s="214">
        <f>K157/SUM(K154:K159)*100</f>
        <v>26.315789473684209</v>
      </c>
      <c r="M157"/>
      <c r="N157"/>
      <c r="O157"/>
      <c r="P157"/>
      <c r="Q157"/>
      <c r="R157"/>
    </row>
    <row r="158" spans="2:18" ht="18" customHeight="1" x14ac:dyDescent="0.25">
      <c r="B158" s="371"/>
      <c r="C158" s="330"/>
      <c r="D158" s="183" t="s">
        <v>336</v>
      </c>
      <c r="E158" s="230">
        <f>COUNTIF(YENİHAYAT!$W$5:$W$30,"&lt;99")-COUNTIF(YENİHAYAT!$W$5:$W$30,"&lt;85")</f>
        <v>1</v>
      </c>
      <c r="F158" s="224">
        <f>E158/SUM(E154:E159)*100</f>
        <v>3.8461538461538463</v>
      </c>
      <c r="G158" s="233">
        <f>COUNTIF(YENİHAYAT!$W$31:$W$54,"&lt;99")-COUNTIF(YENİHAYAT!$W$31:$W$54,"&lt;85")</f>
        <v>2</v>
      </c>
      <c r="H158" s="227">
        <f>G158/SUM(G154:G159)*100</f>
        <v>8.695652173913043</v>
      </c>
      <c r="I158" s="230">
        <f>COUNTIF(YENİHAYAT!$W$55:$W$81,"&lt;99")-COUNTIF(YENİHAYAT!$W$55:$W$81,"&lt;85")</f>
        <v>14</v>
      </c>
      <c r="J158" s="224">
        <f>I158/SUM(I154:I159)*100</f>
        <v>51.851851851851848</v>
      </c>
      <c r="K158" s="206">
        <f>COUNTIF(YENİHAYAT!$W$5:$W$200,"&lt;99")-COUNTIF(YENİHAYAT!$W$5:$W$200,"&lt;85")</f>
        <v>17</v>
      </c>
      <c r="L158" s="214">
        <f>K158/SUM(K154:K159)*100</f>
        <v>22.368421052631579</v>
      </c>
      <c r="M158"/>
      <c r="N158"/>
      <c r="O158"/>
      <c r="P158"/>
      <c r="Q158"/>
      <c r="R158"/>
    </row>
    <row r="159" spans="2:18" ht="18" customHeight="1" thickBot="1" x14ac:dyDescent="0.3">
      <c r="B159" s="356"/>
      <c r="C159" s="331"/>
      <c r="D159" s="184">
        <v>100</v>
      </c>
      <c r="E159" s="231">
        <f>COUNTIF(YENİHAYAT!$W$5:$W$30,"=100")</f>
        <v>0</v>
      </c>
      <c r="F159" s="225">
        <f>E159/SUM(E154:E159)*100</f>
        <v>0</v>
      </c>
      <c r="G159" s="234">
        <f>COUNTIF(YENİHAYAT!$W$31:$W$54,"=100")</f>
        <v>0</v>
      </c>
      <c r="H159" s="228">
        <f>G159/SUM(G154:G159)*100</f>
        <v>0</v>
      </c>
      <c r="I159" s="231">
        <f>COUNTIF(YENİHAYAT!$W$55:$W$81,"=100")</f>
        <v>2</v>
      </c>
      <c r="J159" s="225">
        <f>I159/SUM(I154:I159)*100</f>
        <v>7.4074074074074066</v>
      </c>
      <c r="K159" s="208">
        <f>COUNTIF(YENİHAYAT!$W$5:$W$200,"=100")</f>
        <v>2</v>
      </c>
      <c r="L159" s="215">
        <f>K159/SUM(K154:K159)*100</f>
        <v>2.6315789473684208</v>
      </c>
      <c r="M159"/>
      <c r="N159"/>
      <c r="O159"/>
      <c r="P159"/>
      <c r="Q159"/>
      <c r="R159"/>
    </row>
    <row r="160" spans="2:18" ht="18" customHeight="1" x14ac:dyDescent="0.25">
      <c r="B160" s="354" t="str">
        <f>"YENİHAYAT ORTAOKULU
"&amp;"ÖĞRENCİ SAYISI = "&amp;SUM(K160:K165)</f>
        <v>YENİHAYAT ORTAOKULU
ÖĞRENCİ SAYISI = 77</v>
      </c>
      <c r="C160" s="329" t="s">
        <v>23</v>
      </c>
      <c r="D160" s="182" t="s">
        <v>332</v>
      </c>
      <c r="E160" s="229">
        <f>COUNTIF(YENİHAYAT!$Z$5:$Z$30,"&lt;45")</f>
        <v>0</v>
      </c>
      <c r="F160" s="223">
        <f>E160/SUM(E160:E165)*100</f>
        <v>0</v>
      </c>
      <c r="G160" s="232">
        <f>COUNTIF(YENİHAYAT!$Z$31:$Z$54,"&lt;45")</f>
        <v>1</v>
      </c>
      <c r="H160" s="226">
        <f>G160/SUM(G160:G165)*100</f>
        <v>4.1666666666666661</v>
      </c>
      <c r="I160" s="229">
        <f>COUNTIF(YENİHAYAT!$Z$55:$Z$81,"&lt;45")</f>
        <v>0</v>
      </c>
      <c r="J160" s="223">
        <f>I160/SUM(I160:I165)*100</f>
        <v>0</v>
      </c>
      <c r="K160" s="204">
        <f>COUNTIF(YENİHAYAT!$Z$5:$Z$200,"&lt;45")</f>
        <v>1</v>
      </c>
      <c r="L160" s="213">
        <f>K160/SUM(K160:K165)*100</f>
        <v>1.2987012987012987</v>
      </c>
      <c r="M160"/>
      <c r="N160"/>
      <c r="O160"/>
      <c r="P160"/>
      <c r="Q160"/>
      <c r="R160"/>
    </row>
    <row r="161" spans="2:18" ht="18" customHeight="1" x14ac:dyDescent="0.25">
      <c r="B161" s="371"/>
      <c r="C161" s="330"/>
      <c r="D161" s="183" t="s">
        <v>333</v>
      </c>
      <c r="E161" s="230">
        <f>COUNTIF(YENİHAYAT!$Z$5:$Z$30,"&lt;55")-COUNTIF(YENİHAYAT!$Z$5:$Z$30,"&lt;45")</f>
        <v>0</v>
      </c>
      <c r="F161" s="224">
        <f>E161/SUM(E160:E165)*100</f>
        <v>0</v>
      </c>
      <c r="G161" s="233">
        <f>COUNTIF(YENİHAYAT!$Z$31:$Z$54,"&lt;55")-COUNTIF(YENİHAYAT!$Z$31:$Z$54,"&lt;45")</f>
        <v>2</v>
      </c>
      <c r="H161" s="227">
        <f>G161/SUM(G160:G165)*100</f>
        <v>8.3333333333333321</v>
      </c>
      <c r="I161" s="230">
        <f>COUNTIF(YENİHAYAT!$Z$55:$Z$81,"&lt;55")-COUNTIF(YENİHAYAT!$Z$55:$Z$81,"&lt;45")</f>
        <v>1</v>
      </c>
      <c r="J161" s="224">
        <f>I161/SUM(I160:I165)*100</f>
        <v>3.7037037037037033</v>
      </c>
      <c r="K161" s="206">
        <f>COUNTIF(YENİHAYAT!$Z$5:$Z$200,"&lt;55")-COUNTIF(YENİHAYAT!$Z$5:$Z$200,"&lt;45")</f>
        <v>3</v>
      </c>
      <c r="L161" s="214">
        <f>K161/SUM(K160:K165)*100</f>
        <v>3.8961038961038961</v>
      </c>
      <c r="M161"/>
      <c r="N161"/>
      <c r="O161"/>
      <c r="P161"/>
      <c r="Q161"/>
      <c r="R161"/>
    </row>
    <row r="162" spans="2:18" ht="18" customHeight="1" x14ac:dyDescent="0.25">
      <c r="B162" s="371"/>
      <c r="C162" s="330"/>
      <c r="D162" s="183" t="s">
        <v>334</v>
      </c>
      <c r="E162" s="230">
        <f>COUNTIF(YENİHAYAT!$Z$5:$Z$30,"&lt;70")-COUNTIF(YENİHAYAT!$Z$5:$Z$30,"&lt;55")</f>
        <v>4</v>
      </c>
      <c r="F162" s="224">
        <f>E162/SUM(E160:E165)*100</f>
        <v>15.384615384615385</v>
      </c>
      <c r="G162" s="233">
        <f>COUNTIF(YENİHAYAT!$Z$31:$Z$54,"&lt;70")-COUNTIF(YENİHAYAT!$Z$31:$Z$54,"&lt;55")</f>
        <v>5</v>
      </c>
      <c r="H162" s="227">
        <f>G162/SUM(G160:G165)*100</f>
        <v>20.833333333333336</v>
      </c>
      <c r="I162" s="230">
        <f>COUNTIF(YENİHAYAT!$Z$55:$Z$81,"&lt;70")-COUNTIF(YENİHAYAT!$Z$55:$Z$81,"&lt;55")</f>
        <v>0</v>
      </c>
      <c r="J162" s="224">
        <f>I162/SUM(I160:I165)*100</f>
        <v>0</v>
      </c>
      <c r="K162" s="206">
        <f>COUNTIF(YENİHAYAT!$Z$5:$Z$200,"&lt;70")-COUNTIF(YENİHAYAT!$Z$5:$Z$200,"&lt;55")</f>
        <v>9</v>
      </c>
      <c r="L162" s="214">
        <f>K162/SUM(K160:K165)*100</f>
        <v>11.688311688311687</v>
      </c>
      <c r="M162"/>
      <c r="N162"/>
      <c r="O162"/>
      <c r="P162"/>
      <c r="Q162"/>
      <c r="R162"/>
    </row>
    <row r="163" spans="2:18" ht="18" customHeight="1" x14ac:dyDescent="0.25">
      <c r="B163" s="371"/>
      <c r="C163" s="330"/>
      <c r="D163" s="183" t="s">
        <v>335</v>
      </c>
      <c r="E163" s="230">
        <f>COUNTIF(YENİHAYAT!$Z$5:$Z$30,"&lt;85")-COUNTIF(YENİHAYAT!$Z$5:$Z$30,"&lt;70")</f>
        <v>10</v>
      </c>
      <c r="F163" s="224">
        <f>E163/SUM(E160:E165)*100</f>
        <v>38.461538461538467</v>
      </c>
      <c r="G163" s="233">
        <f>COUNTIF(YENİHAYAT!$Z$31:$Z$54,"&lt;85")-COUNTIF(YENİHAYAT!$Z$31:$Z$54,"&lt;70")</f>
        <v>8</v>
      </c>
      <c r="H163" s="227">
        <f>G163/SUM(G160:G165)*100</f>
        <v>33.333333333333329</v>
      </c>
      <c r="I163" s="230">
        <f>COUNTIF(YENİHAYAT!$Z$55:$Z$81,"&lt;85")-COUNTIF(YENİHAYAT!$Z$55:$Z$81,"&lt;70")</f>
        <v>0</v>
      </c>
      <c r="J163" s="224">
        <f>I163/SUM(I160:I165)*100</f>
        <v>0</v>
      </c>
      <c r="K163" s="206">
        <f>COUNTIF(YENİHAYAT!$Z$5:$Z$200,"&lt;85")-COUNTIF(YENİHAYAT!$Z$5:$Z$200,"&lt;70")</f>
        <v>18</v>
      </c>
      <c r="L163" s="214">
        <f>K163/SUM(K160:K165)*100</f>
        <v>23.376623376623375</v>
      </c>
      <c r="M163"/>
      <c r="N163"/>
      <c r="O163"/>
      <c r="P163"/>
      <c r="Q163"/>
      <c r="R163"/>
    </row>
    <row r="164" spans="2:18" ht="18" customHeight="1" x14ac:dyDescent="0.25">
      <c r="B164" s="371"/>
      <c r="C164" s="330"/>
      <c r="D164" s="183" t="s">
        <v>336</v>
      </c>
      <c r="E164" s="230">
        <f>COUNTIF(YENİHAYAT!$Z$5:$Z$30,"&lt;99")-COUNTIF(YENİHAYAT!$Z$5:$Z$30,"&lt;85")</f>
        <v>5</v>
      </c>
      <c r="F164" s="224">
        <f>E164/SUM(E160:E165)*100</f>
        <v>19.230769230769234</v>
      </c>
      <c r="G164" s="233">
        <f>COUNTIF(YENİHAYAT!$Z$31:$Z$54,"&lt;99")-COUNTIF(YENİHAYAT!$Z$31:$Z$54,"&lt;85")</f>
        <v>5</v>
      </c>
      <c r="H164" s="227">
        <f>G164/SUM(G160:G165)*100</f>
        <v>20.833333333333336</v>
      </c>
      <c r="I164" s="230">
        <f>COUNTIF(YENİHAYAT!$Z$55:$Z$81,"&lt;99")-COUNTIF(YENİHAYAT!$Z$55:$Z$81,"&lt;85")</f>
        <v>12</v>
      </c>
      <c r="J164" s="224">
        <f>I164/SUM(I160:I165)*100</f>
        <v>44.444444444444443</v>
      </c>
      <c r="K164" s="206">
        <f>COUNTIF(YENİHAYAT!$Z$5:$Z$200,"&lt;99")-COUNTIF(YENİHAYAT!$Z$5:$Z$200,"&lt;85")</f>
        <v>22</v>
      </c>
      <c r="L164" s="214">
        <f>K164/SUM(K160:K165)*100</f>
        <v>28.571428571428569</v>
      </c>
      <c r="M164"/>
      <c r="N164"/>
      <c r="O164"/>
      <c r="P164"/>
      <c r="Q164"/>
      <c r="R164"/>
    </row>
    <row r="165" spans="2:18" ht="18" customHeight="1" thickBot="1" x14ac:dyDescent="0.3">
      <c r="B165" s="356"/>
      <c r="C165" s="331"/>
      <c r="D165" s="184">
        <v>100</v>
      </c>
      <c r="E165" s="231">
        <f>COUNTIF(YENİHAYAT!$Z$5:$Z$30,"=100")</f>
        <v>7</v>
      </c>
      <c r="F165" s="225">
        <f>E165/SUM(E160:E165)*100</f>
        <v>26.923076923076923</v>
      </c>
      <c r="G165" s="234">
        <f>COUNTIF(YENİHAYAT!$Z$31:$Z$54,"=100")</f>
        <v>3</v>
      </c>
      <c r="H165" s="228">
        <f>G165/SUM(G160:G165)*100</f>
        <v>12.5</v>
      </c>
      <c r="I165" s="231">
        <f>COUNTIF(YENİHAYAT!$Z$55:$Z$81,"=100")</f>
        <v>14</v>
      </c>
      <c r="J165" s="225">
        <f>I165/SUM(I160:I165)*100</f>
        <v>51.851851851851848</v>
      </c>
      <c r="K165" s="208">
        <f>COUNTIF(YENİHAYAT!$Z$5:$Z$200,"=100")</f>
        <v>24</v>
      </c>
      <c r="L165" s="215">
        <f>K165/SUM(K160:K165)*100</f>
        <v>31.168831168831169</v>
      </c>
      <c r="M165"/>
      <c r="N165"/>
      <c r="O165"/>
      <c r="P165"/>
      <c r="Q165"/>
      <c r="R165"/>
    </row>
    <row r="166" spans="2:18" ht="18" customHeight="1" x14ac:dyDescent="0.25"/>
    <row r="167" spans="2:18" ht="18" customHeight="1" thickBot="1" x14ac:dyDescent="0.3"/>
    <row r="168" spans="2:18" ht="18" customHeight="1" x14ac:dyDescent="0.25">
      <c r="B168" s="332" t="s">
        <v>385</v>
      </c>
      <c r="C168" s="332" t="s">
        <v>872</v>
      </c>
      <c r="D168" s="335" t="s">
        <v>873</v>
      </c>
      <c r="E168" s="342" t="s">
        <v>361</v>
      </c>
      <c r="F168" s="343"/>
      <c r="G168"/>
      <c r="H168"/>
      <c r="I168"/>
      <c r="J168"/>
      <c r="K168"/>
      <c r="L168"/>
      <c r="M168"/>
      <c r="N168"/>
      <c r="O168"/>
      <c r="P168"/>
      <c r="Q168"/>
      <c r="R168"/>
    </row>
    <row r="169" spans="2:18" ht="18" customHeight="1" x14ac:dyDescent="0.25">
      <c r="B169" s="333"/>
      <c r="C169" s="333"/>
      <c r="D169" s="336"/>
      <c r="E169" s="340" t="s">
        <v>881</v>
      </c>
      <c r="F169" s="341"/>
      <c r="G169"/>
      <c r="H169"/>
      <c r="I169"/>
      <c r="J169"/>
      <c r="K169"/>
      <c r="L169"/>
      <c r="M169"/>
      <c r="N169"/>
      <c r="O169"/>
      <c r="P169"/>
      <c r="Q169"/>
      <c r="R169"/>
    </row>
    <row r="170" spans="2:18" ht="29.25" thickBot="1" x14ac:dyDescent="0.3">
      <c r="B170" s="334"/>
      <c r="C170" s="334"/>
      <c r="D170" s="337"/>
      <c r="E170" s="212" t="s">
        <v>871</v>
      </c>
      <c r="F170" s="211" t="s">
        <v>883</v>
      </c>
      <c r="G170"/>
      <c r="H170"/>
      <c r="I170"/>
      <c r="J170"/>
      <c r="K170"/>
      <c r="L170"/>
      <c r="M170"/>
      <c r="N170"/>
      <c r="O170"/>
      <c r="P170"/>
      <c r="Q170"/>
      <c r="R170"/>
    </row>
    <row r="171" spans="2:18" ht="18" customHeight="1" x14ac:dyDescent="0.25">
      <c r="B171" s="326" t="str">
        <f>"KAMAN İMAM HATİP ORTAOKULU
"&amp;"ÖĞRENCİ SAYISI = "&amp;SUM(E171:E176)</f>
        <v>KAMAN İMAM HATİP ORTAOKULU
ÖĞRENCİ SAYISI = 19</v>
      </c>
      <c r="C171" s="329" t="s">
        <v>2</v>
      </c>
      <c r="D171" s="182" t="s">
        <v>332</v>
      </c>
      <c r="E171" s="204">
        <f>COUNTIF(CEVİZKENT!$K$5:$K$200,"&lt;45")</f>
        <v>2</v>
      </c>
      <c r="F171" s="205">
        <f>E171/SUM(E171:E176)*100</f>
        <v>10.526315789473683</v>
      </c>
      <c r="G171"/>
      <c r="H171"/>
      <c r="I171"/>
      <c r="J171"/>
      <c r="K171"/>
      <c r="L171"/>
      <c r="M171"/>
      <c r="N171"/>
      <c r="O171"/>
      <c r="P171"/>
      <c r="Q171"/>
      <c r="R171"/>
    </row>
    <row r="172" spans="2:18" ht="18" customHeight="1" x14ac:dyDescent="0.25">
      <c r="B172" s="327"/>
      <c r="C172" s="330"/>
      <c r="D172" s="183" t="s">
        <v>333</v>
      </c>
      <c r="E172" s="206">
        <f>COUNTIF(CEVİZKENT!$K$5:$K$200,"&lt;55")-COUNTIF(CEVİZKENT!$K$5:$K$200,"&lt;45")</f>
        <v>2</v>
      </c>
      <c r="F172" s="207">
        <f>E172/SUM(E171:E176)*100</f>
        <v>10.526315789473683</v>
      </c>
      <c r="G172"/>
      <c r="H172"/>
      <c r="I172"/>
      <c r="J172"/>
      <c r="K172"/>
      <c r="L172"/>
      <c r="M172"/>
      <c r="N172"/>
      <c r="O172"/>
      <c r="P172"/>
      <c r="Q172"/>
      <c r="R172"/>
    </row>
    <row r="173" spans="2:18" ht="18" customHeight="1" x14ac:dyDescent="0.25">
      <c r="B173" s="327"/>
      <c r="C173" s="330"/>
      <c r="D173" s="183" t="s">
        <v>334</v>
      </c>
      <c r="E173" s="206">
        <f>COUNTIF(CEVİZKENT!$K$5:$K$200,"&lt;70")-COUNTIF(CEVİZKENT!$K$5:$K$200,"&lt;55")</f>
        <v>8</v>
      </c>
      <c r="F173" s="207">
        <f>E173/SUM(E171:E176)*100</f>
        <v>42.105263157894733</v>
      </c>
      <c r="G173"/>
      <c r="H173"/>
      <c r="I173"/>
      <c r="J173"/>
      <c r="K173"/>
      <c r="L173"/>
      <c r="M173"/>
      <c r="N173"/>
      <c r="O173"/>
      <c r="P173"/>
      <c r="Q173"/>
      <c r="R173"/>
    </row>
    <row r="174" spans="2:18" ht="18" customHeight="1" x14ac:dyDescent="0.25">
      <c r="B174" s="327"/>
      <c r="C174" s="330"/>
      <c r="D174" s="183" t="s">
        <v>335</v>
      </c>
      <c r="E174" s="206">
        <f>COUNTIF(CEVİZKENT!$K$5:$K$200,"&lt;85")-COUNTIF(CEVİZKENT!$K$5:$K$200,"&lt;70")</f>
        <v>3</v>
      </c>
      <c r="F174" s="207">
        <f>E174/SUM(E171:E176)*100</f>
        <v>15.789473684210526</v>
      </c>
      <c r="G174"/>
      <c r="H174"/>
      <c r="I174"/>
      <c r="J174"/>
      <c r="K174"/>
      <c r="L174"/>
      <c r="M174"/>
      <c r="N174"/>
      <c r="O174"/>
      <c r="P174"/>
      <c r="Q174"/>
      <c r="R174"/>
    </row>
    <row r="175" spans="2:18" ht="18" customHeight="1" x14ac:dyDescent="0.25">
      <c r="B175" s="327"/>
      <c r="C175" s="330"/>
      <c r="D175" s="183" t="s">
        <v>336</v>
      </c>
      <c r="E175" s="206">
        <f>COUNTIF(CEVİZKENT!$K$5:$K$200,"&lt;99")-COUNTIF(CEVİZKENT!$K$5:$K$200,"&lt;85")</f>
        <v>4</v>
      </c>
      <c r="F175" s="207">
        <f>E175/SUM(E171:E176)*100</f>
        <v>21.052631578947366</v>
      </c>
      <c r="G175"/>
      <c r="H175"/>
      <c r="I175"/>
      <c r="J175"/>
      <c r="K175"/>
      <c r="L175"/>
      <c r="M175"/>
      <c r="N175"/>
      <c r="O175"/>
      <c r="P175"/>
      <c r="Q175"/>
      <c r="R175"/>
    </row>
    <row r="176" spans="2:18" ht="18" customHeight="1" thickBot="1" x14ac:dyDescent="0.3">
      <c r="B176" s="328"/>
      <c r="C176" s="331"/>
      <c r="D176" s="184">
        <v>100</v>
      </c>
      <c r="E176" s="208">
        <f>COUNTIF(CEVİZKENT!$K$5:$K$200,"=100")</f>
        <v>0</v>
      </c>
      <c r="F176" s="209">
        <f>E176/SUM(E171:E176)*100</f>
        <v>0</v>
      </c>
      <c r="G176"/>
      <c r="H176"/>
      <c r="I176"/>
      <c r="J176"/>
      <c r="K176"/>
      <c r="L176"/>
      <c r="M176"/>
      <c r="N176"/>
      <c r="O176"/>
      <c r="P176"/>
      <c r="Q176"/>
      <c r="R176"/>
    </row>
    <row r="177" spans="2:18" ht="18" customHeight="1" x14ac:dyDescent="0.25">
      <c r="B177" s="326" t="str">
        <f>"KAMAN İMAM HATİP ORTAOKULU
"&amp;"ÖĞRENCİ SAYISI = "&amp;SUM(E177:E182)</f>
        <v>KAMAN İMAM HATİP ORTAOKULU
ÖĞRENCİ SAYISI = 19</v>
      </c>
      <c r="C177" s="329" t="s">
        <v>3</v>
      </c>
      <c r="D177" s="182" t="s">
        <v>332</v>
      </c>
      <c r="E177" s="204">
        <f>COUNTIF(CEVİZKENT!$N$5:$N$200,"&lt;45")</f>
        <v>13</v>
      </c>
      <c r="F177" s="205">
        <f>E177/SUM(E177:E182)*100</f>
        <v>68.421052631578945</v>
      </c>
      <c r="G177"/>
      <c r="H177"/>
      <c r="I177"/>
      <c r="J177"/>
      <c r="K177"/>
      <c r="L177"/>
      <c r="M177"/>
      <c r="N177"/>
      <c r="O177"/>
      <c r="P177"/>
      <c r="Q177"/>
      <c r="R177"/>
    </row>
    <row r="178" spans="2:18" ht="18" customHeight="1" x14ac:dyDescent="0.25">
      <c r="B178" s="327"/>
      <c r="C178" s="330"/>
      <c r="D178" s="183" t="s">
        <v>333</v>
      </c>
      <c r="E178" s="206">
        <f>COUNTIF(CEVİZKENT!$N$5:$N$200,"&lt;55")-COUNTIF(CEVİZKENT!$N$5:$N$200,"&lt;45")</f>
        <v>1</v>
      </c>
      <c r="F178" s="207">
        <f>E178/SUM(E177:E182)*100</f>
        <v>5.2631578947368416</v>
      </c>
      <c r="G178"/>
      <c r="H178"/>
      <c r="I178"/>
      <c r="J178"/>
      <c r="K178"/>
      <c r="L178"/>
      <c r="M178"/>
      <c r="N178"/>
      <c r="O178"/>
      <c r="P178"/>
      <c r="Q178"/>
      <c r="R178"/>
    </row>
    <row r="179" spans="2:18" ht="18" customHeight="1" x14ac:dyDescent="0.25">
      <c r="B179" s="327"/>
      <c r="C179" s="330"/>
      <c r="D179" s="183" t="s">
        <v>334</v>
      </c>
      <c r="E179" s="206">
        <f>COUNTIF(CEVİZKENT!$N$5:$N$200,"&lt;70")-COUNTIF(CEVİZKENT!$N$5:$N$200,"&lt;55")</f>
        <v>0</v>
      </c>
      <c r="F179" s="207">
        <f>E179/SUM(E177:E182)*100</f>
        <v>0</v>
      </c>
      <c r="G179"/>
      <c r="H179"/>
      <c r="I179"/>
      <c r="J179"/>
      <c r="K179"/>
      <c r="L179"/>
      <c r="M179"/>
      <c r="N179"/>
      <c r="O179"/>
      <c r="P179"/>
      <c r="Q179"/>
      <c r="R179"/>
    </row>
    <row r="180" spans="2:18" ht="18" customHeight="1" x14ac:dyDescent="0.25">
      <c r="B180" s="327"/>
      <c r="C180" s="330"/>
      <c r="D180" s="183" t="s">
        <v>335</v>
      </c>
      <c r="E180" s="206">
        <f>COUNTIF(CEVİZKENT!$N$5:$N$200,"&lt;85")-COUNTIF(CEVİZKENT!$N$5:$N$200,"&lt;70")</f>
        <v>4</v>
      </c>
      <c r="F180" s="207">
        <f>E180/SUM(E177:E182)*100</f>
        <v>21.052631578947366</v>
      </c>
      <c r="G180"/>
      <c r="H180"/>
      <c r="I180"/>
      <c r="J180"/>
      <c r="K180"/>
      <c r="L180"/>
      <c r="M180"/>
      <c r="N180"/>
      <c r="O180"/>
      <c r="P180"/>
      <c r="Q180"/>
      <c r="R180"/>
    </row>
    <row r="181" spans="2:18" ht="18" customHeight="1" x14ac:dyDescent="0.25">
      <c r="B181" s="327"/>
      <c r="C181" s="330"/>
      <c r="D181" s="183" t="s">
        <v>336</v>
      </c>
      <c r="E181" s="206">
        <f>COUNTIF(CEVİZKENT!$N$5:$N$200,"&lt;99")-COUNTIF(CEVİZKENT!$N$5:$N$200,"&lt;85")</f>
        <v>1</v>
      </c>
      <c r="F181" s="207">
        <f>E181/SUM(E177:E182)*100</f>
        <v>5.2631578947368416</v>
      </c>
      <c r="G181"/>
      <c r="H181"/>
      <c r="I181"/>
      <c r="J181"/>
      <c r="K181"/>
      <c r="L181"/>
      <c r="M181"/>
      <c r="N181"/>
      <c r="O181"/>
      <c r="P181"/>
      <c r="Q181"/>
      <c r="R181"/>
    </row>
    <row r="182" spans="2:18" ht="18" customHeight="1" thickBot="1" x14ac:dyDescent="0.3">
      <c r="B182" s="328"/>
      <c r="C182" s="331"/>
      <c r="D182" s="184">
        <v>100</v>
      </c>
      <c r="E182" s="208">
        <f>COUNTIF(CEVİZKENT!$N$5:$N$200,"=100")</f>
        <v>0</v>
      </c>
      <c r="F182" s="209">
        <f>E182/SUM(E177:E182)*100</f>
        <v>0</v>
      </c>
      <c r="G182"/>
      <c r="H182"/>
      <c r="I182"/>
      <c r="J182"/>
      <c r="K182"/>
      <c r="L182"/>
      <c r="M182"/>
      <c r="N182"/>
      <c r="O182"/>
      <c r="P182"/>
      <c r="Q182"/>
      <c r="R182"/>
    </row>
    <row r="183" spans="2:18" ht="18" customHeight="1" x14ac:dyDescent="0.25">
      <c r="B183" s="326" t="str">
        <f>"KAMAN İMAM HATİP ORTAOKULU
"&amp;"ÖĞRENCİ SAYISI = "&amp;SUM(E183:E188)</f>
        <v>KAMAN İMAM HATİP ORTAOKULU
ÖĞRENCİ SAYISI = 19</v>
      </c>
      <c r="C183" s="329" t="s">
        <v>10</v>
      </c>
      <c r="D183" s="182" t="s">
        <v>332</v>
      </c>
      <c r="E183" s="204">
        <f>COUNTIF(CEVİZKENT!$Q$5:$Q$200,"&lt;45")</f>
        <v>3</v>
      </c>
      <c r="F183" s="205">
        <f>E183/SUM(E183:E188)*100</f>
        <v>15.789473684210526</v>
      </c>
      <c r="G183"/>
      <c r="H183"/>
      <c r="I183"/>
      <c r="J183"/>
      <c r="K183"/>
      <c r="L183"/>
      <c r="M183"/>
      <c r="N183"/>
      <c r="O183"/>
      <c r="P183"/>
      <c r="Q183"/>
      <c r="R183"/>
    </row>
    <row r="184" spans="2:18" ht="18" customHeight="1" x14ac:dyDescent="0.25">
      <c r="B184" s="327"/>
      <c r="C184" s="330"/>
      <c r="D184" s="183" t="s">
        <v>333</v>
      </c>
      <c r="E184" s="206">
        <f>COUNTIF(CEVİZKENT!$Q$5:$Q$200,"&lt;55")-COUNTIF(CEVİZKENT!$Q$5:$Q$200,"&lt;45")</f>
        <v>2</v>
      </c>
      <c r="F184" s="207">
        <f>E184/SUM(E183:E188)*100</f>
        <v>10.526315789473683</v>
      </c>
      <c r="G184"/>
      <c r="H184"/>
      <c r="I184"/>
      <c r="J184"/>
      <c r="K184"/>
      <c r="L184"/>
      <c r="M184"/>
      <c r="N184"/>
      <c r="O184"/>
      <c r="P184"/>
      <c r="Q184"/>
      <c r="R184"/>
    </row>
    <row r="185" spans="2:18" ht="18" customHeight="1" x14ac:dyDescent="0.25">
      <c r="B185" s="327"/>
      <c r="C185" s="330"/>
      <c r="D185" s="183" t="s">
        <v>334</v>
      </c>
      <c r="E185" s="206">
        <f>COUNTIF(CEVİZKENT!$Q$5:$Q$200,"&lt;70")-COUNTIF(CEVİZKENT!$Q$5:$Q$200,"&lt;55")</f>
        <v>6</v>
      </c>
      <c r="F185" s="207">
        <f>E185/SUM(E183:E188)*100</f>
        <v>31.578947368421051</v>
      </c>
      <c r="G185"/>
      <c r="H185"/>
      <c r="I185"/>
      <c r="J185"/>
      <c r="K185"/>
      <c r="L185"/>
      <c r="M185"/>
      <c r="N185"/>
      <c r="O185"/>
      <c r="P185"/>
      <c r="Q185"/>
      <c r="R185"/>
    </row>
    <row r="186" spans="2:18" ht="18" customHeight="1" x14ac:dyDescent="0.25">
      <c r="B186" s="327"/>
      <c r="C186" s="330"/>
      <c r="D186" s="183" t="s">
        <v>335</v>
      </c>
      <c r="E186" s="206">
        <f>COUNTIF(CEVİZKENT!$Q$5:$Q$200,"&lt;85")-COUNTIF(CEVİZKENT!$Q$5:$Q$200,"&lt;70")</f>
        <v>1</v>
      </c>
      <c r="F186" s="207">
        <f>E186/SUM(E183:E188)*100</f>
        <v>5.2631578947368416</v>
      </c>
      <c r="G186"/>
      <c r="H186"/>
      <c r="I186"/>
      <c r="J186"/>
      <c r="K186"/>
      <c r="L186"/>
      <c r="M186"/>
      <c r="N186"/>
      <c r="O186"/>
      <c r="P186"/>
      <c r="Q186"/>
      <c r="R186"/>
    </row>
    <row r="187" spans="2:18" ht="18" customHeight="1" x14ac:dyDescent="0.25">
      <c r="B187" s="327"/>
      <c r="C187" s="330"/>
      <c r="D187" s="183" t="s">
        <v>336</v>
      </c>
      <c r="E187" s="206">
        <f>COUNTIF(CEVİZKENT!$Q$5:$Q$200,"&lt;99")-COUNTIF(CEVİZKENT!$Q$5:$Q$200,"&lt;85")</f>
        <v>7</v>
      </c>
      <c r="F187" s="207">
        <f>E187/SUM(E183:E188)*100</f>
        <v>36.84210526315789</v>
      </c>
      <c r="G187"/>
      <c r="H187"/>
      <c r="I187"/>
      <c r="J187"/>
      <c r="K187"/>
      <c r="L187"/>
      <c r="M187"/>
      <c r="N187"/>
      <c r="O187"/>
      <c r="P187"/>
      <c r="Q187"/>
      <c r="R187"/>
    </row>
    <row r="188" spans="2:18" ht="18" customHeight="1" thickBot="1" x14ac:dyDescent="0.3">
      <c r="B188" s="328"/>
      <c r="C188" s="331"/>
      <c r="D188" s="184">
        <v>100</v>
      </c>
      <c r="E188" s="208">
        <f>COUNTIF(CEVİZKENT!$Q$5:$Q$200,"=100")</f>
        <v>0</v>
      </c>
      <c r="F188" s="209">
        <f>E188/SUM(E183:E188)*100</f>
        <v>0</v>
      </c>
      <c r="G188"/>
      <c r="H188"/>
      <c r="I188"/>
      <c r="J188"/>
      <c r="K188"/>
      <c r="L188"/>
      <c r="M188"/>
      <c r="N188"/>
      <c r="O188"/>
      <c r="P188"/>
      <c r="Q188"/>
      <c r="R188"/>
    </row>
    <row r="189" spans="2:18" ht="18" customHeight="1" x14ac:dyDescent="0.25">
      <c r="B189" s="326" t="str">
        <f>"KAMAN İMAM HATİP ORTAOKULU
"&amp;"ÖĞRENCİ SAYISI = "&amp;SUM(E189:E194)</f>
        <v>KAMAN İMAM HATİP ORTAOKULU
ÖĞRENCİ SAYISI = 19</v>
      </c>
      <c r="C189" s="329" t="s">
        <v>338</v>
      </c>
      <c r="D189" s="182" t="s">
        <v>332</v>
      </c>
      <c r="E189" s="204">
        <f>COUNTIF(CEVİZKENT!$T$5:$T$200,"&lt;45")</f>
        <v>6</v>
      </c>
      <c r="F189" s="205">
        <f>E189/SUM(E189:E194)*100</f>
        <v>31.578947368421051</v>
      </c>
      <c r="G189"/>
      <c r="H189"/>
      <c r="I189"/>
      <c r="J189"/>
      <c r="K189"/>
      <c r="L189"/>
      <c r="M189"/>
      <c r="N189"/>
      <c r="O189"/>
      <c r="P189"/>
      <c r="Q189"/>
      <c r="R189"/>
    </row>
    <row r="190" spans="2:18" ht="18" customHeight="1" x14ac:dyDescent="0.25">
      <c r="B190" s="327"/>
      <c r="C190" s="330"/>
      <c r="D190" s="183" t="s">
        <v>333</v>
      </c>
      <c r="E190" s="206">
        <f>COUNTIF(CEVİZKENT!$T$5:$T$200,"&lt;55")-COUNTIF(CEVİZKENT!$T$5:$T$200,"&lt;45")</f>
        <v>2</v>
      </c>
      <c r="F190" s="207">
        <f>E190/SUM(E189:E194)*100</f>
        <v>10.526315789473683</v>
      </c>
      <c r="G190"/>
      <c r="H190"/>
      <c r="I190"/>
      <c r="J190"/>
      <c r="K190"/>
      <c r="L190"/>
      <c r="M190"/>
      <c r="N190"/>
      <c r="O190"/>
      <c r="P190"/>
      <c r="Q190"/>
      <c r="R190"/>
    </row>
    <row r="191" spans="2:18" ht="18" customHeight="1" x14ac:dyDescent="0.25">
      <c r="B191" s="327"/>
      <c r="C191" s="330"/>
      <c r="D191" s="183" t="s">
        <v>334</v>
      </c>
      <c r="E191" s="206">
        <f>COUNTIF(CEVİZKENT!$T$5:$T$200,"&lt;70")-COUNTIF(CEVİZKENT!$T$5:$T$200,"&lt;55")</f>
        <v>1</v>
      </c>
      <c r="F191" s="207">
        <f>E191/SUM(E189:E194)*100</f>
        <v>5.2631578947368416</v>
      </c>
      <c r="G191"/>
      <c r="H191"/>
      <c r="I191"/>
      <c r="J191"/>
      <c r="K191"/>
      <c r="L191"/>
      <c r="M191"/>
      <c r="N191"/>
      <c r="O191"/>
      <c r="P191"/>
      <c r="Q191"/>
      <c r="R191"/>
    </row>
    <row r="192" spans="2:18" ht="18" customHeight="1" x14ac:dyDescent="0.25">
      <c r="B192" s="327"/>
      <c r="C192" s="330"/>
      <c r="D192" s="183" t="s">
        <v>335</v>
      </c>
      <c r="E192" s="206">
        <f>COUNTIF(CEVİZKENT!$T$5:$T$200,"&lt;85")-COUNTIF(CEVİZKENT!$T$5:$T$200,"&lt;70")</f>
        <v>4</v>
      </c>
      <c r="F192" s="207">
        <f>E192/SUM(E189:E194)*100</f>
        <v>21.052631578947366</v>
      </c>
      <c r="G192"/>
      <c r="H192"/>
      <c r="I192"/>
      <c r="J192"/>
      <c r="K192"/>
      <c r="L192"/>
      <c r="M192"/>
      <c r="N192"/>
      <c r="O192"/>
      <c r="P192"/>
      <c r="Q192"/>
      <c r="R192"/>
    </row>
    <row r="193" spans="2:18" ht="18" customHeight="1" x14ac:dyDescent="0.25">
      <c r="B193" s="327"/>
      <c r="C193" s="330"/>
      <c r="D193" s="183" t="s">
        <v>336</v>
      </c>
      <c r="E193" s="206">
        <f>COUNTIF(CEVİZKENT!$T$5:$T$200,"&lt;99")-COUNTIF(CEVİZKENT!$T$5:$T$200,"&lt;85")</f>
        <v>6</v>
      </c>
      <c r="F193" s="207">
        <f>E193/SUM(E189:E194)*100</f>
        <v>31.578947368421051</v>
      </c>
      <c r="G193"/>
      <c r="H193"/>
      <c r="I193"/>
      <c r="J193"/>
      <c r="K193"/>
      <c r="L193"/>
      <c r="M193"/>
      <c r="N193"/>
      <c r="O193"/>
      <c r="P193"/>
      <c r="Q193"/>
      <c r="R193"/>
    </row>
    <row r="194" spans="2:18" ht="18" customHeight="1" thickBot="1" x14ac:dyDescent="0.3">
      <c r="B194" s="328"/>
      <c r="C194" s="331"/>
      <c r="D194" s="184">
        <v>100</v>
      </c>
      <c r="E194" s="208">
        <f>COUNTIF(CEVİZKENT!$T$5:$T$200,"=100")</f>
        <v>0</v>
      </c>
      <c r="F194" s="209">
        <f>E194/SUM(E189:E194)*100</f>
        <v>0</v>
      </c>
      <c r="G194"/>
      <c r="H194"/>
      <c r="I194"/>
      <c r="J194"/>
      <c r="K194"/>
      <c r="L194"/>
      <c r="M194"/>
      <c r="N194"/>
      <c r="O194"/>
      <c r="P194"/>
      <c r="Q194"/>
      <c r="R194"/>
    </row>
    <row r="195" spans="2:18" ht="18" customHeight="1" x14ac:dyDescent="0.25">
      <c r="B195" s="326" t="str">
        <f>"KAMAN İMAM HATİP ORTAOKULU
"&amp;"ÖĞRENCİ SAYISI = "&amp;SUM(E195:E200)</f>
        <v>KAMAN İMAM HATİP ORTAOKULU
ÖĞRENCİ SAYISI = 19</v>
      </c>
      <c r="C195" s="329" t="s">
        <v>4</v>
      </c>
      <c r="D195" s="182" t="s">
        <v>332</v>
      </c>
      <c r="E195" s="204">
        <f>COUNTIF(CEVİZKENT!$W$5:$W$200,"&lt;45")</f>
        <v>7</v>
      </c>
      <c r="F195" s="205">
        <f>E195/SUM(E195:E200)*100</f>
        <v>36.84210526315789</v>
      </c>
      <c r="G195"/>
      <c r="H195"/>
      <c r="I195"/>
      <c r="J195"/>
      <c r="K195"/>
      <c r="L195"/>
      <c r="M195"/>
      <c r="N195"/>
      <c r="O195"/>
      <c r="P195"/>
      <c r="Q195"/>
      <c r="R195"/>
    </row>
    <row r="196" spans="2:18" ht="18" customHeight="1" x14ac:dyDescent="0.25">
      <c r="B196" s="327"/>
      <c r="C196" s="330"/>
      <c r="D196" s="183" t="s">
        <v>333</v>
      </c>
      <c r="E196" s="206">
        <f>COUNTIF(CEVİZKENT!$W$5:$W$200,"&lt;55")-COUNTIF(CEVİZKENT!$W$5:$W$200,"&lt;45")</f>
        <v>2</v>
      </c>
      <c r="F196" s="207">
        <f>E196/SUM(E195:E200)*100</f>
        <v>10.526315789473683</v>
      </c>
      <c r="G196"/>
      <c r="H196"/>
      <c r="I196"/>
      <c r="J196"/>
      <c r="K196"/>
      <c r="L196"/>
      <c r="M196"/>
      <c r="N196"/>
      <c r="O196"/>
      <c r="P196"/>
      <c r="Q196"/>
      <c r="R196"/>
    </row>
    <row r="197" spans="2:18" ht="18" customHeight="1" x14ac:dyDescent="0.25">
      <c r="B197" s="327"/>
      <c r="C197" s="330"/>
      <c r="D197" s="183" t="s">
        <v>334</v>
      </c>
      <c r="E197" s="206">
        <f>COUNTIF(CEVİZKENT!$W$5:$W$200,"&lt;70")-COUNTIF(CEVİZKENT!$W$5:$W$200,"&lt;55")</f>
        <v>4</v>
      </c>
      <c r="F197" s="207">
        <f>E197/SUM(E195:E200)*100</f>
        <v>21.052631578947366</v>
      </c>
      <c r="G197"/>
      <c r="H197"/>
      <c r="I197"/>
      <c r="J197"/>
      <c r="K197"/>
      <c r="L197"/>
      <c r="M197"/>
      <c r="N197"/>
      <c r="O197"/>
      <c r="P197"/>
      <c r="Q197"/>
      <c r="R197"/>
    </row>
    <row r="198" spans="2:18" ht="18" customHeight="1" x14ac:dyDescent="0.25">
      <c r="B198" s="327"/>
      <c r="C198" s="330"/>
      <c r="D198" s="183" t="s">
        <v>335</v>
      </c>
      <c r="E198" s="206">
        <f>COUNTIF(CEVİZKENT!$W$5:$W$200,"&lt;85")-COUNTIF(CEVİZKENT!$W$5:$W$200,"&lt;70")</f>
        <v>2</v>
      </c>
      <c r="F198" s="207">
        <f>E198/SUM(E195:E200)*100</f>
        <v>10.526315789473683</v>
      </c>
      <c r="G198"/>
      <c r="H198"/>
      <c r="I198"/>
      <c r="J198"/>
      <c r="K198"/>
      <c r="L198"/>
      <c r="M198"/>
      <c r="N198"/>
      <c r="O198"/>
      <c r="P198"/>
      <c r="Q198"/>
      <c r="R198"/>
    </row>
    <row r="199" spans="2:18" ht="18" customHeight="1" x14ac:dyDescent="0.25">
      <c r="B199" s="327"/>
      <c r="C199" s="330"/>
      <c r="D199" s="183" t="s">
        <v>336</v>
      </c>
      <c r="E199" s="206">
        <f>COUNTIF(CEVİZKENT!$W$5:$W$200,"&lt;99")-COUNTIF(CEVİZKENT!$W$5:$W$200,"&lt;85")</f>
        <v>4</v>
      </c>
      <c r="F199" s="207">
        <f>E199/SUM(E195:E200)*100</f>
        <v>21.052631578947366</v>
      </c>
      <c r="G199"/>
      <c r="H199"/>
      <c r="I199"/>
      <c r="J199"/>
      <c r="K199"/>
      <c r="L199"/>
      <c r="M199"/>
      <c r="N199"/>
      <c r="O199"/>
      <c r="P199"/>
      <c r="Q199"/>
      <c r="R199"/>
    </row>
    <row r="200" spans="2:18" ht="18" customHeight="1" thickBot="1" x14ac:dyDescent="0.3">
      <c r="B200" s="328"/>
      <c r="C200" s="331"/>
      <c r="D200" s="184">
        <v>100</v>
      </c>
      <c r="E200" s="208">
        <f>COUNTIF(CEVİZKENT!$W$5:$W$200,"=100")</f>
        <v>0</v>
      </c>
      <c r="F200" s="209">
        <f>E200/SUM(E195:E200)*100</f>
        <v>0</v>
      </c>
      <c r="G200"/>
      <c r="H200"/>
      <c r="I200"/>
      <c r="J200"/>
      <c r="K200"/>
      <c r="L200"/>
      <c r="M200"/>
      <c r="N200"/>
      <c r="O200"/>
      <c r="P200"/>
      <c r="Q200"/>
      <c r="R200"/>
    </row>
    <row r="201" spans="2:18" ht="18" customHeight="1" x14ac:dyDescent="0.25">
      <c r="B201" s="326" t="str">
        <f>"KAMAN İMAM HATİP ORTAOKULU
"&amp;"ÖĞRENCİ SAYISI = "&amp;SUM(E201:E206)</f>
        <v>KAMAN İMAM HATİP ORTAOKULU
ÖĞRENCİ SAYISI = 19</v>
      </c>
      <c r="C201" s="329" t="s">
        <v>23</v>
      </c>
      <c r="D201" s="182" t="s">
        <v>332</v>
      </c>
      <c r="E201" s="204">
        <f>COUNTIF(CEVİZKENT!$Z$5:$Z$200,"&lt;45")</f>
        <v>1</v>
      </c>
      <c r="F201" s="205">
        <f>E201/SUM(E201:E206)*100</f>
        <v>5.2631578947368416</v>
      </c>
      <c r="G201"/>
      <c r="H201"/>
      <c r="I201"/>
      <c r="J201"/>
      <c r="K201"/>
      <c r="L201"/>
      <c r="M201"/>
      <c r="N201"/>
      <c r="O201"/>
      <c r="P201"/>
      <c r="Q201"/>
      <c r="R201"/>
    </row>
    <row r="202" spans="2:18" ht="18" customHeight="1" x14ac:dyDescent="0.25">
      <c r="B202" s="327"/>
      <c r="C202" s="330"/>
      <c r="D202" s="183" t="s">
        <v>333</v>
      </c>
      <c r="E202" s="206">
        <f>COUNTIF(CEVİZKENT!$Z$5:$Z$200,"&lt;55")-COUNTIF(CEVİZKENT!$Z$5:$Z$200,"&lt;45")</f>
        <v>0</v>
      </c>
      <c r="F202" s="207">
        <f>E202/SUM(E201:E206)*100</f>
        <v>0</v>
      </c>
      <c r="G202"/>
      <c r="H202"/>
      <c r="I202"/>
      <c r="J202"/>
      <c r="K202"/>
      <c r="L202"/>
      <c r="M202"/>
      <c r="N202"/>
      <c r="O202"/>
      <c r="P202"/>
      <c r="Q202"/>
      <c r="R202"/>
    </row>
    <row r="203" spans="2:18" ht="18" customHeight="1" x14ac:dyDescent="0.25">
      <c r="B203" s="327"/>
      <c r="C203" s="330"/>
      <c r="D203" s="183" t="s">
        <v>334</v>
      </c>
      <c r="E203" s="206">
        <f>COUNTIF(CEVİZKENT!$Z$5:$Z$200,"&lt;70")-COUNTIF(CEVİZKENT!$Z$5:$Z$200,"&lt;55")</f>
        <v>2</v>
      </c>
      <c r="F203" s="207">
        <f>E203/SUM(E201:E206)*100</f>
        <v>10.526315789473683</v>
      </c>
      <c r="G203"/>
      <c r="H203"/>
      <c r="I203"/>
      <c r="J203"/>
      <c r="K203"/>
      <c r="L203"/>
      <c r="M203"/>
      <c r="N203"/>
      <c r="O203"/>
      <c r="P203"/>
      <c r="Q203"/>
      <c r="R203"/>
    </row>
    <row r="204" spans="2:18" ht="18" customHeight="1" x14ac:dyDescent="0.25">
      <c r="B204" s="327"/>
      <c r="C204" s="330"/>
      <c r="D204" s="183" t="s">
        <v>335</v>
      </c>
      <c r="E204" s="206">
        <f>COUNTIF(CEVİZKENT!$Z$5:$Z$200,"&lt;85")-COUNTIF(CEVİZKENT!Z$5:$Z$200,"&lt;70")</f>
        <v>3</v>
      </c>
      <c r="F204" s="207">
        <f>E204/SUM(E201:E206)*100</f>
        <v>15.789473684210526</v>
      </c>
      <c r="G204"/>
      <c r="H204"/>
      <c r="I204"/>
      <c r="J204"/>
      <c r="K204"/>
      <c r="L204"/>
      <c r="M204"/>
      <c r="N204"/>
      <c r="O204"/>
      <c r="P204"/>
      <c r="Q204"/>
      <c r="R204"/>
    </row>
    <row r="205" spans="2:18" ht="18" customHeight="1" x14ac:dyDescent="0.25">
      <c r="B205" s="327"/>
      <c r="C205" s="330"/>
      <c r="D205" s="183" t="s">
        <v>336</v>
      </c>
      <c r="E205" s="206">
        <f>COUNTIF(CEVİZKENT!$Z$5:$Z$200,"&lt;99")-COUNTIF(CEVİZKENT!$Z$5:$Z$200,"&lt;85")</f>
        <v>5</v>
      </c>
      <c r="F205" s="207">
        <f>E205/SUM(E201:E206)*100</f>
        <v>26.315789473684209</v>
      </c>
      <c r="G205"/>
      <c r="H205"/>
      <c r="I205"/>
      <c r="J205"/>
      <c r="K205"/>
      <c r="L205"/>
      <c r="M205"/>
      <c r="N205"/>
      <c r="O205"/>
      <c r="P205"/>
      <c r="Q205"/>
      <c r="R205"/>
    </row>
    <row r="206" spans="2:18" ht="18" customHeight="1" thickBot="1" x14ac:dyDescent="0.3">
      <c r="B206" s="328"/>
      <c r="C206" s="331"/>
      <c r="D206" s="184">
        <v>100</v>
      </c>
      <c r="E206" s="208">
        <f>COUNTIF(CEVİZKENT!$Z$5:$Z$200,"=100")</f>
        <v>8</v>
      </c>
      <c r="F206" s="209">
        <f>E206/SUM(E201:E206)*100</f>
        <v>42.105263157894733</v>
      </c>
      <c r="G206"/>
      <c r="H206"/>
      <c r="I206"/>
      <c r="J206"/>
      <c r="K206"/>
      <c r="L206"/>
      <c r="M206"/>
      <c r="N206"/>
      <c r="O206"/>
      <c r="P206"/>
      <c r="Q206"/>
      <c r="R206"/>
    </row>
    <row r="207" spans="2:18" ht="18" customHeight="1" x14ac:dyDescent="0.25"/>
    <row r="208" spans="2:18" ht="18" customHeight="1" thickBot="1" x14ac:dyDescent="0.3"/>
    <row r="209" spans="2:18" ht="18" customHeight="1" x14ac:dyDescent="0.25">
      <c r="B209" s="332" t="s">
        <v>385</v>
      </c>
      <c r="C209" s="332" t="s">
        <v>872</v>
      </c>
      <c r="D209" s="335" t="s">
        <v>873</v>
      </c>
      <c r="E209" s="342" t="s">
        <v>361</v>
      </c>
      <c r="F209" s="343"/>
      <c r="G209"/>
      <c r="H209"/>
      <c r="I209"/>
      <c r="J209"/>
      <c r="K209"/>
      <c r="L209"/>
      <c r="M209"/>
      <c r="N209"/>
      <c r="O209"/>
      <c r="P209"/>
      <c r="Q209"/>
      <c r="R209"/>
    </row>
    <row r="210" spans="2:18" ht="18" customHeight="1" x14ac:dyDescent="0.25">
      <c r="B210" s="333"/>
      <c r="C210" s="333"/>
      <c r="D210" s="336"/>
      <c r="E210" s="340" t="s">
        <v>881</v>
      </c>
      <c r="F210" s="341"/>
      <c r="G210"/>
      <c r="H210"/>
      <c r="I210"/>
      <c r="J210"/>
      <c r="K210"/>
      <c r="L210"/>
      <c r="M210"/>
      <c r="N210"/>
      <c r="O210"/>
      <c r="P210"/>
      <c r="Q210"/>
      <c r="R210"/>
    </row>
    <row r="211" spans="2:18" ht="29.25" thickBot="1" x14ac:dyDescent="0.3">
      <c r="B211" s="334"/>
      <c r="C211" s="334"/>
      <c r="D211" s="337"/>
      <c r="E211" s="212" t="s">
        <v>871</v>
      </c>
      <c r="F211" s="211" t="s">
        <v>883</v>
      </c>
      <c r="G211"/>
      <c r="H211"/>
      <c r="I211"/>
      <c r="J211"/>
      <c r="K211"/>
      <c r="L211"/>
      <c r="M211"/>
      <c r="N211"/>
      <c r="O211"/>
      <c r="P211"/>
      <c r="Q211"/>
      <c r="R211"/>
    </row>
    <row r="212" spans="2:18" ht="18" customHeight="1" x14ac:dyDescent="0.25">
      <c r="B212" s="326" t="str">
        <f>"ÇAĞIRKAN HMY ORTAOKULU
"&amp;"ÖĞRENCİ SAYISI = "&amp;SUM(E212:E217)</f>
        <v>ÇAĞIRKAN HMY ORTAOKULU
ÖĞRENCİ SAYISI = 10</v>
      </c>
      <c r="C212" s="329" t="s">
        <v>2</v>
      </c>
      <c r="D212" s="182" t="s">
        <v>332</v>
      </c>
      <c r="E212" s="204">
        <f>COUNTIF(ÇAĞIRKAN!$K$5:$K$200,"&lt;45")</f>
        <v>2</v>
      </c>
      <c r="F212" s="213">
        <f>E212/SUM(E212:E217)*100</f>
        <v>20</v>
      </c>
      <c r="G212"/>
      <c r="H212"/>
      <c r="I212"/>
      <c r="J212"/>
      <c r="K212"/>
      <c r="L212"/>
      <c r="M212"/>
      <c r="N212"/>
      <c r="O212"/>
      <c r="P212"/>
      <c r="Q212"/>
      <c r="R212"/>
    </row>
    <row r="213" spans="2:18" ht="18" customHeight="1" x14ac:dyDescent="0.25">
      <c r="B213" s="327"/>
      <c r="C213" s="330"/>
      <c r="D213" s="183" t="s">
        <v>333</v>
      </c>
      <c r="E213" s="206">
        <f>COUNTIF(ÇAĞIRKAN!$K$5:$K$200,"&lt;55")-COUNTIF(ÇAĞIRKAN!$K$5:$K$200,"&lt;45")</f>
        <v>2</v>
      </c>
      <c r="F213" s="214">
        <f>E213/SUM(E212:E217)*100</f>
        <v>20</v>
      </c>
      <c r="G213"/>
      <c r="H213"/>
      <c r="I213"/>
      <c r="J213"/>
      <c r="K213"/>
      <c r="L213"/>
      <c r="M213"/>
      <c r="N213"/>
      <c r="O213"/>
      <c r="P213"/>
      <c r="Q213"/>
      <c r="R213"/>
    </row>
    <row r="214" spans="2:18" ht="18" customHeight="1" x14ac:dyDescent="0.25">
      <c r="B214" s="327"/>
      <c r="C214" s="330"/>
      <c r="D214" s="183" t="s">
        <v>334</v>
      </c>
      <c r="E214" s="206">
        <f>COUNTIF(ÇAĞIRKAN!$K$5:$K$200,"&lt;70")-COUNTIF(ÇAĞIRKAN!$K$5:$K$200,"&lt;55")</f>
        <v>2</v>
      </c>
      <c r="F214" s="214">
        <f>E214/SUM(E212:E217)*100</f>
        <v>20</v>
      </c>
      <c r="G214"/>
      <c r="H214"/>
      <c r="I214"/>
      <c r="J214"/>
      <c r="K214"/>
      <c r="L214"/>
      <c r="M214"/>
      <c r="N214"/>
      <c r="O214"/>
      <c r="P214"/>
      <c r="Q214"/>
      <c r="R214"/>
    </row>
    <row r="215" spans="2:18" ht="18" customHeight="1" x14ac:dyDescent="0.25">
      <c r="B215" s="327"/>
      <c r="C215" s="330"/>
      <c r="D215" s="183" t="s">
        <v>335</v>
      </c>
      <c r="E215" s="206">
        <f>COUNTIF(ÇAĞIRKAN!$K$5:$K$200,"&lt;85")-COUNTIF(ÇAĞIRKAN!$K$5:$K$200,"&lt;70")</f>
        <v>2</v>
      </c>
      <c r="F215" s="214">
        <f>E215/SUM(E212:E217)*100</f>
        <v>20</v>
      </c>
      <c r="G215"/>
      <c r="H215"/>
      <c r="I215"/>
      <c r="J215"/>
      <c r="K215"/>
      <c r="L215"/>
      <c r="M215"/>
      <c r="N215"/>
      <c r="O215"/>
      <c r="P215"/>
      <c r="Q215"/>
      <c r="R215"/>
    </row>
    <row r="216" spans="2:18" ht="18" customHeight="1" x14ac:dyDescent="0.25">
      <c r="B216" s="327"/>
      <c r="C216" s="330"/>
      <c r="D216" s="183" t="s">
        <v>336</v>
      </c>
      <c r="E216" s="206">
        <f>COUNTIF(ÇAĞIRKAN!$K$5:$K$200,"&lt;99")-COUNTIF(ÇAĞIRKAN!$K$5:$K$200,"&lt;85")</f>
        <v>2</v>
      </c>
      <c r="F216" s="214">
        <f>E216/SUM(E212:E217)*100</f>
        <v>20</v>
      </c>
      <c r="G216"/>
      <c r="H216"/>
      <c r="I216"/>
      <c r="J216"/>
      <c r="K216"/>
      <c r="L216"/>
      <c r="M216"/>
      <c r="N216"/>
      <c r="O216"/>
      <c r="P216"/>
      <c r="Q216"/>
      <c r="R216"/>
    </row>
    <row r="217" spans="2:18" ht="18" customHeight="1" thickBot="1" x14ac:dyDescent="0.3">
      <c r="B217" s="328"/>
      <c r="C217" s="331"/>
      <c r="D217" s="184">
        <v>100</v>
      </c>
      <c r="E217" s="208">
        <f>COUNTIF(ÇAĞIRKAN!$K$5:$K$200,"=100")</f>
        <v>0</v>
      </c>
      <c r="F217" s="215">
        <f>E217/SUM(E212:E217)*100</f>
        <v>0</v>
      </c>
      <c r="G217"/>
      <c r="H217"/>
      <c r="I217"/>
      <c r="J217"/>
      <c r="K217"/>
      <c r="L217"/>
      <c r="M217"/>
      <c r="N217"/>
      <c r="O217"/>
      <c r="P217"/>
      <c r="Q217"/>
      <c r="R217"/>
    </row>
    <row r="218" spans="2:18" ht="18" customHeight="1" x14ac:dyDescent="0.25">
      <c r="B218" s="326" t="str">
        <f>"ÇAĞIRKAN HMY ORTAOKULU
"&amp;"ÖĞRENCİ SAYISI = "&amp;SUM(E218:E223)</f>
        <v>ÇAĞIRKAN HMY ORTAOKULU
ÖĞRENCİ SAYISI = 10</v>
      </c>
      <c r="C218" s="329" t="s">
        <v>3</v>
      </c>
      <c r="D218" s="182" t="s">
        <v>332</v>
      </c>
      <c r="E218" s="204">
        <f>COUNTIF(ÇAĞIRKAN!$N$5:$N$200,"&lt;45")</f>
        <v>6</v>
      </c>
      <c r="F218" s="213">
        <f>E218/SUM(E218:E223)*100</f>
        <v>60</v>
      </c>
      <c r="G218"/>
      <c r="H218"/>
      <c r="I218"/>
      <c r="J218"/>
      <c r="K218"/>
      <c r="L218"/>
      <c r="M218"/>
      <c r="N218"/>
      <c r="O218"/>
      <c r="P218"/>
      <c r="Q218"/>
      <c r="R218"/>
    </row>
    <row r="219" spans="2:18" ht="18" customHeight="1" x14ac:dyDescent="0.25">
      <c r="B219" s="327"/>
      <c r="C219" s="330"/>
      <c r="D219" s="183" t="s">
        <v>333</v>
      </c>
      <c r="E219" s="206">
        <f>COUNTIF(ÇAĞIRKAN!$N$5:$N$200,"&lt;55")-COUNTIF(ÇAĞIRKAN!$N$5:$N$200,"&lt;45")</f>
        <v>0</v>
      </c>
      <c r="F219" s="214">
        <f>E219/SUM(E218:E223)*100</f>
        <v>0</v>
      </c>
      <c r="G219"/>
      <c r="H219"/>
      <c r="I219"/>
      <c r="J219"/>
      <c r="K219"/>
      <c r="L219"/>
      <c r="M219"/>
      <c r="N219"/>
      <c r="O219"/>
      <c r="P219"/>
      <c r="Q219"/>
      <c r="R219"/>
    </row>
    <row r="220" spans="2:18" ht="18" customHeight="1" x14ac:dyDescent="0.25">
      <c r="B220" s="327"/>
      <c r="C220" s="330"/>
      <c r="D220" s="183" t="s">
        <v>334</v>
      </c>
      <c r="E220" s="206">
        <f>COUNTIF(ÇAĞIRKAN!$N$5:$N$200,"&lt;70")-COUNTIF(ÇAĞIRKAN!$N$5:$N$200,"&lt;55")</f>
        <v>2</v>
      </c>
      <c r="F220" s="214">
        <f>E220/SUM(E218:E223)*100</f>
        <v>20</v>
      </c>
      <c r="G220"/>
      <c r="H220"/>
      <c r="I220"/>
      <c r="J220"/>
      <c r="K220"/>
      <c r="L220"/>
      <c r="M220"/>
      <c r="N220"/>
      <c r="O220"/>
      <c r="P220"/>
      <c r="Q220"/>
      <c r="R220"/>
    </row>
    <row r="221" spans="2:18" ht="18" customHeight="1" x14ac:dyDescent="0.25">
      <c r="B221" s="327"/>
      <c r="C221" s="330"/>
      <c r="D221" s="183" t="s">
        <v>335</v>
      </c>
      <c r="E221" s="206">
        <f>COUNTIF(ÇAĞIRKAN!$N$5:$N$200,"&lt;85")-COUNTIF(ÇAĞIRKAN!$N$5:$N$200,"&lt;70")</f>
        <v>1</v>
      </c>
      <c r="F221" s="214">
        <f>E221/SUM(E218:E223)*100</f>
        <v>10</v>
      </c>
      <c r="G221"/>
      <c r="H221"/>
      <c r="I221"/>
      <c r="J221"/>
      <c r="K221"/>
      <c r="L221"/>
      <c r="M221"/>
      <c r="N221"/>
      <c r="O221"/>
      <c r="P221"/>
      <c r="Q221"/>
      <c r="R221"/>
    </row>
    <row r="222" spans="2:18" ht="18" customHeight="1" x14ac:dyDescent="0.25">
      <c r="B222" s="327"/>
      <c r="C222" s="330"/>
      <c r="D222" s="183" t="s">
        <v>336</v>
      </c>
      <c r="E222" s="206">
        <f>COUNTIF(ÇAĞIRKAN!$N$5:$N$200,"&lt;99")-COUNTIF(ÇAĞIRKAN!$N$5:$N$200,"&lt;85")</f>
        <v>1</v>
      </c>
      <c r="F222" s="214">
        <f>E222/SUM(E218:E223)*100</f>
        <v>10</v>
      </c>
      <c r="G222"/>
      <c r="H222"/>
      <c r="I222"/>
      <c r="J222"/>
      <c r="K222"/>
      <c r="L222"/>
      <c r="M222"/>
      <c r="N222"/>
      <c r="O222"/>
      <c r="P222"/>
      <c r="Q222"/>
      <c r="R222"/>
    </row>
    <row r="223" spans="2:18" ht="18" customHeight="1" thickBot="1" x14ac:dyDescent="0.3">
      <c r="B223" s="328"/>
      <c r="C223" s="331"/>
      <c r="D223" s="184">
        <v>100</v>
      </c>
      <c r="E223" s="208">
        <f>COUNTIF(ÇAĞIRKAN!$N$5:$N$200,"=100")</f>
        <v>0</v>
      </c>
      <c r="F223" s="215">
        <f>E223/SUM(E218:E223)*100</f>
        <v>0</v>
      </c>
      <c r="G223"/>
      <c r="H223"/>
      <c r="I223"/>
      <c r="J223"/>
      <c r="K223"/>
      <c r="L223"/>
      <c r="M223"/>
      <c r="N223"/>
      <c r="O223"/>
      <c r="P223"/>
      <c r="Q223"/>
      <c r="R223"/>
    </row>
    <row r="224" spans="2:18" ht="18" customHeight="1" x14ac:dyDescent="0.25">
      <c r="B224" s="326" t="str">
        <f>"ÇAĞIRKAN HMY ORTAOKULU
"&amp;"ÖĞRENCİ SAYISI = "&amp;SUM(E224:E229)</f>
        <v>ÇAĞIRKAN HMY ORTAOKULU
ÖĞRENCİ SAYISI = 10</v>
      </c>
      <c r="C224" s="329" t="s">
        <v>10</v>
      </c>
      <c r="D224" s="182" t="s">
        <v>332</v>
      </c>
      <c r="E224" s="204">
        <f>COUNTIF(ÇAĞIRKAN!$Q$5:$Q$200,"&lt;45")</f>
        <v>3</v>
      </c>
      <c r="F224" s="213">
        <f>E224/SUM(E224:E229)*100</f>
        <v>30</v>
      </c>
      <c r="G224"/>
      <c r="H224"/>
      <c r="I224"/>
      <c r="J224"/>
      <c r="K224"/>
      <c r="L224"/>
      <c r="M224"/>
      <c r="N224"/>
      <c r="O224"/>
      <c r="P224"/>
      <c r="Q224"/>
      <c r="R224"/>
    </row>
    <row r="225" spans="2:18" ht="18" customHeight="1" x14ac:dyDescent="0.25">
      <c r="B225" s="327"/>
      <c r="C225" s="330"/>
      <c r="D225" s="183" t="s">
        <v>333</v>
      </c>
      <c r="E225" s="206">
        <f>COUNTIF(ÇAĞIRKAN!$Q$5:$Q$200,"&lt;55")-COUNTIF(ÇAĞIRKAN!$Q$5:$Q$200,"&lt;45")</f>
        <v>1</v>
      </c>
      <c r="F225" s="214">
        <f>E225/SUM(E224:E229)*100</f>
        <v>10</v>
      </c>
      <c r="G225"/>
      <c r="H225"/>
      <c r="I225"/>
      <c r="J225"/>
      <c r="K225"/>
      <c r="L225"/>
      <c r="M225"/>
      <c r="N225"/>
      <c r="O225"/>
      <c r="P225"/>
      <c r="Q225"/>
      <c r="R225"/>
    </row>
    <row r="226" spans="2:18" ht="18" customHeight="1" x14ac:dyDescent="0.25">
      <c r="B226" s="327"/>
      <c r="C226" s="330"/>
      <c r="D226" s="183" t="s">
        <v>334</v>
      </c>
      <c r="E226" s="206">
        <f>COUNTIF(ÇAĞIRKAN!$Q$5:$Q$200,"&lt;70")-COUNTIF(ÇAĞIRKAN!$Q$5:$Q$200,"&lt;55")</f>
        <v>1</v>
      </c>
      <c r="F226" s="214">
        <f>E226/SUM(E224:E229)*100</f>
        <v>10</v>
      </c>
      <c r="G226"/>
      <c r="H226"/>
      <c r="I226"/>
      <c r="J226"/>
      <c r="K226"/>
      <c r="L226"/>
      <c r="M226"/>
      <c r="N226"/>
      <c r="O226"/>
      <c r="P226"/>
      <c r="Q226"/>
      <c r="R226"/>
    </row>
    <row r="227" spans="2:18" ht="18" customHeight="1" x14ac:dyDescent="0.25">
      <c r="B227" s="327"/>
      <c r="C227" s="330"/>
      <c r="D227" s="183" t="s">
        <v>335</v>
      </c>
      <c r="E227" s="206">
        <f>COUNTIF(ÇAĞIRKAN!$Q$5:$Q$200,"&lt;85")-COUNTIF(ÇAĞIRKAN!$Q$5:$Q$200,"&lt;70")</f>
        <v>3</v>
      </c>
      <c r="F227" s="214">
        <f>E227/SUM(E224:E229)*100</f>
        <v>30</v>
      </c>
      <c r="G227"/>
      <c r="H227"/>
      <c r="I227"/>
      <c r="J227"/>
      <c r="K227"/>
      <c r="L227"/>
      <c r="M227"/>
      <c r="N227"/>
      <c r="O227"/>
      <c r="P227"/>
      <c r="Q227"/>
      <c r="R227"/>
    </row>
    <row r="228" spans="2:18" ht="18" customHeight="1" x14ac:dyDescent="0.25">
      <c r="B228" s="327"/>
      <c r="C228" s="330"/>
      <c r="D228" s="183" t="s">
        <v>336</v>
      </c>
      <c r="E228" s="206">
        <f>COUNTIF(ÇAĞIRKAN!$Q$5:$Q$200,"&lt;99")-COUNTIF(ÇAĞIRKAN!$Q$5:$Q$200,"&lt;85")</f>
        <v>2</v>
      </c>
      <c r="F228" s="214">
        <f>E228/SUM(E224:E229)*100</f>
        <v>20</v>
      </c>
      <c r="G228"/>
      <c r="H228"/>
      <c r="I228"/>
      <c r="J228"/>
      <c r="K228"/>
      <c r="L228"/>
      <c r="M228"/>
      <c r="N228"/>
      <c r="O228"/>
      <c r="P228"/>
      <c r="Q228"/>
      <c r="R228"/>
    </row>
    <row r="229" spans="2:18" ht="18" customHeight="1" thickBot="1" x14ac:dyDescent="0.3">
      <c r="B229" s="328"/>
      <c r="C229" s="331"/>
      <c r="D229" s="184">
        <v>100</v>
      </c>
      <c r="E229" s="208">
        <f>COUNTIF(ÇAĞIRKAN!$Q$5:$Q$200,"=100")</f>
        <v>0</v>
      </c>
      <c r="F229" s="215">
        <f>E229/SUM(E224:E229)*100</f>
        <v>0</v>
      </c>
      <c r="G229"/>
      <c r="H229"/>
      <c r="I229"/>
      <c r="J229"/>
      <c r="K229"/>
      <c r="L229"/>
      <c r="M229"/>
      <c r="N229"/>
      <c r="O229"/>
      <c r="P229"/>
      <c r="Q229"/>
      <c r="R229"/>
    </row>
    <row r="230" spans="2:18" ht="18" customHeight="1" x14ac:dyDescent="0.25">
      <c r="B230" s="326" t="str">
        <f>"ÇAĞIRKAN HMY ORTAOKULU
"&amp;"ÖĞRENCİ SAYISI = "&amp;SUM(E230:E235)</f>
        <v>ÇAĞIRKAN HMY ORTAOKULU
ÖĞRENCİ SAYISI = 10</v>
      </c>
      <c r="C230" s="329" t="s">
        <v>338</v>
      </c>
      <c r="D230" s="182" t="s">
        <v>332</v>
      </c>
      <c r="E230" s="204">
        <f>COUNTIF(ÇAĞIRKAN!$T$5:$T$200,"&lt;45")</f>
        <v>1</v>
      </c>
      <c r="F230" s="213">
        <f>E230/SUM(E230:E235)*100</f>
        <v>10</v>
      </c>
      <c r="G230"/>
      <c r="H230"/>
      <c r="I230"/>
      <c r="J230"/>
      <c r="K230"/>
      <c r="L230"/>
      <c r="M230"/>
      <c r="N230"/>
      <c r="O230"/>
      <c r="P230"/>
      <c r="Q230"/>
      <c r="R230"/>
    </row>
    <row r="231" spans="2:18" ht="18" customHeight="1" x14ac:dyDescent="0.25">
      <c r="B231" s="327"/>
      <c r="C231" s="330"/>
      <c r="D231" s="183" t="s">
        <v>333</v>
      </c>
      <c r="E231" s="206">
        <f>COUNTIF(ÇAĞIRKAN!$T$5:$T$200,"&lt;55")-COUNTIF(ÇAĞIRKAN!$T$5:$T$200,"&lt;45")</f>
        <v>1</v>
      </c>
      <c r="F231" s="214">
        <f>E231/SUM(E230:E235)*100</f>
        <v>10</v>
      </c>
      <c r="G231"/>
      <c r="H231"/>
      <c r="I231"/>
      <c r="J231"/>
      <c r="K231"/>
      <c r="L231"/>
      <c r="M231"/>
      <c r="N231"/>
      <c r="O231"/>
      <c r="P231"/>
      <c r="Q231"/>
      <c r="R231"/>
    </row>
    <row r="232" spans="2:18" ht="18" customHeight="1" x14ac:dyDescent="0.25">
      <c r="B232" s="327"/>
      <c r="C232" s="330"/>
      <c r="D232" s="183" t="s">
        <v>334</v>
      </c>
      <c r="E232" s="206">
        <f>COUNTIF(ÇAĞIRKAN!$T$5:$T$200,"&lt;70")-COUNTIF(ÇAĞIRKAN!$T$5:$T$200,"&lt;55")</f>
        <v>2</v>
      </c>
      <c r="F232" s="214">
        <f>E232/SUM(E230:E235)*100</f>
        <v>20</v>
      </c>
      <c r="G232"/>
      <c r="H232"/>
      <c r="I232"/>
      <c r="J232"/>
      <c r="K232"/>
      <c r="L232"/>
      <c r="M232"/>
      <c r="N232"/>
      <c r="O232"/>
      <c r="P232"/>
      <c r="Q232"/>
      <c r="R232"/>
    </row>
    <row r="233" spans="2:18" ht="18" customHeight="1" x14ac:dyDescent="0.25">
      <c r="B233" s="327"/>
      <c r="C233" s="330"/>
      <c r="D233" s="183" t="s">
        <v>335</v>
      </c>
      <c r="E233" s="206">
        <f>COUNTIF(ÇAĞIRKAN!$T$5:$T$200,"&lt;85")-COUNTIF(ÇAĞIRKAN!$T$5:$T$200,"&lt;70")</f>
        <v>1</v>
      </c>
      <c r="F233" s="214">
        <f>E233/SUM(E230:E235)*100</f>
        <v>10</v>
      </c>
      <c r="G233"/>
      <c r="H233"/>
      <c r="I233"/>
      <c r="J233"/>
      <c r="K233"/>
      <c r="L233"/>
      <c r="M233"/>
      <c r="N233"/>
      <c r="O233"/>
      <c r="P233"/>
      <c r="Q233"/>
      <c r="R233"/>
    </row>
    <row r="234" spans="2:18" ht="18" customHeight="1" x14ac:dyDescent="0.25">
      <c r="B234" s="327"/>
      <c r="C234" s="330"/>
      <c r="D234" s="183" t="s">
        <v>336</v>
      </c>
      <c r="E234" s="206">
        <f>COUNTIF(ÇAĞIRKAN!$T$5:$T$200,"&lt;99")-COUNTIF(ÇAĞIRKAN!$T$5:$T$200,"&lt;85")</f>
        <v>5</v>
      </c>
      <c r="F234" s="214">
        <f>E234/SUM(E230:E235)*100</f>
        <v>50</v>
      </c>
      <c r="G234"/>
      <c r="H234"/>
      <c r="I234"/>
      <c r="J234"/>
      <c r="K234"/>
      <c r="L234"/>
      <c r="M234"/>
      <c r="N234"/>
      <c r="O234"/>
      <c r="P234"/>
      <c r="Q234"/>
      <c r="R234"/>
    </row>
    <row r="235" spans="2:18" ht="18" customHeight="1" thickBot="1" x14ac:dyDescent="0.3">
      <c r="B235" s="328"/>
      <c r="C235" s="331"/>
      <c r="D235" s="184">
        <v>100</v>
      </c>
      <c r="E235" s="208">
        <f>COUNTIF(ÇAĞIRKAN!$T$5:$T$200,"=100")</f>
        <v>0</v>
      </c>
      <c r="F235" s="215">
        <f>E235/SUM(E230:E235)*100</f>
        <v>0</v>
      </c>
      <c r="G235"/>
      <c r="H235"/>
      <c r="I235"/>
      <c r="J235"/>
      <c r="K235"/>
      <c r="L235"/>
      <c r="M235"/>
      <c r="N235"/>
      <c r="O235"/>
      <c r="P235"/>
      <c r="Q235"/>
      <c r="R235"/>
    </row>
    <row r="236" spans="2:18" ht="18" customHeight="1" x14ac:dyDescent="0.25">
      <c r="B236" s="326" t="str">
        <f>"ÇAĞIRKAN HMY ORTAOKULU
"&amp;"ÖĞRENCİ SAYISI = "&amp;SUM(E236:E241)</f>
        <v>ÇAĞIRKAN HMY ORTAOKULU
ÖĞRENCİ SAYISI = 10</v>
      </c>
      <c r="C236" s="329" t="s">
        <v>4</v>
      </c>
      <c r="D236" s="182" t="s">
        <v>332</v>
      </c>
      <c r="E236" s="204">
        <f>COUNTIF(ÇAĞIRKAN!$W$5:$W$200,"&lt;45")</f>
        <v>1</v>
      </c>
      <c r="F236" s="213">
        <f>E236/SUM(E236:E241)*100</f>
        <v>10</v>
      </c>
      <c r="G236"/>
      <c r="H236"/>
      <c r="I236"/>
      <c r="J236"/>
      <c r="K236"/>
      <c r="L236"/>
      <c r="M236"/>
      <c r="N236"/>
      <c r="O236"/>
      <c r="P236"/>
      <c r="Q236"/>
      <c r="R236"/>
    </row>
    <row r="237" spans="2:18" ht="18" customHeight="1" x14ac:dyDescent="0.25">
      <c r="B237" s="327"/>
      <c r="C237" s="330"/>
      <c r="D237" s="183" t="s">
        <v>333</v>
      </c>
      <c r="E237" s="206">
        <f>COUNTIF(ÇAĞIRKAN!$W$5:$W$200,"&lt;55")-COUNTIF(ÇAĞIRKAN!$W$5:$W$200,"&lt;45")</f>
        <v>2</v>
      </c>
      <c r="F237" s="214">
        <f>E237/SUM(E236:E241)*100</f>
        <v>20</v>
      </c>
      <c r="G237"/>
      <c r="H237"/>
      <c r="I237"/>
      <c r="J237"/>
      <c r="K237"/>
      <c r="L237"/>
      <c r="M237"/>
      <c r="N237"/>
      <c r="O237"/>
      <c r="P237"/>
      <c r="Q237"/>
      <c r="R237"/>
    </row>
    <row r="238" spans="2:18" ht="18" customHeight="1" x14ac:dyDescent="0.25">
      <c r="B238" s="327"/>
      <c r="C238" s="330"/>
      <c r="D238" s="183" t="s">
        <v>334</v>
      </c>
      <c r="E238" s="206">
        <f>COUNTIF(ÇAĞIRKAN!$W$5:$W$200,"&lt;70")-COUNTIF(ÇAĞIRKAN!$W$5:$W$200,"&lt;55")</f>
        <v>2</v>
      </c>
      <c r="F238" s="214">
        <f>E238/SUM(E236:E241)*100</f>
        <v>20</v>
      </c>
      <c r="G238"/>
      <c r="H238"/>
      <c r="I238"/>
      <c r="J238"/>
      <c r="K238"/>
      <c r="L238"/>
      <c r="M238"/>
      <c r="N238"/>
      <c r="O238"/>
      <c r="P238"/>
      <c r="Q238"/>
      <c r="R238"/>
    </row>
    <row r="239" spans="2:18" ht="18" customHeight="1" x14ac:dyDescent="0.25">
      <c r="B239" s="327"/>
      <c r="C239" s="330"/>
      <c r="D239" s="183" t="s">
        <v>335</v>
      </c>
      <c r="E239" s="206">
        <f>COUNTIF(ÇAĞIRKAN!$W$5:$W$200,"&lt;85")-COUNTIF(ÇAĞIRKAN!$W$5:$W$200,"&lt;70")</f>
        <v>2</v>
      </c>
      <c r="F239" s="214">
        <f>E239/SUM(E236:E241)*100</f>
        <v>20</v>
      </c>
      <c r="G239"/>
      <c r="H239"/>
      <c r="I239"/>
      <c r="J239"/>
      <c r="K239"/>
      <c r="L239"/>
      <c r="M239"/>
      <c r="N239"/>
      <c r="O239"/>
      <c r="P239"/>
      <c r="Q239"/>
      <c r="R239"/>
    </row>
    <row r="240" spans="2:18" ht="18" customHeight="1" x14ac:dyDescent="0.25">
      <c r="B240" s="327"/>
      <c r="C240" s="330"/>
      <c r="D240" s="183" t="s">
        <v>336</v>
      </c>
      <c r="E240" s="206">
        <f>COUNTIF(ÇAĞIRKAN!$W$5:$W$200,"&lt;99")-COUNTIF(ÇAĞIRKAN!$W$5:$W$200,"&lt;85")</f>
        <v>2</v>
      </c>
      <c r="F240" s="214">
        <f>E240/SUM(E236:E241)*100</f>
        <v>20</v>
      </c>
      <c r="G240"/>
      <c r="H240"/>
      <c r="I240"/>
      <c r="J240"/>
      <c r="K240"/>
      <c r="L240"/>
      <c r="M240"/>
      <c r="N240"/>
      <c r="O240"/>
      <c r="P240"/>
      <c r="Q240"/>
      <c r="R240"/>
    </row>
    <row r="241" spans="2:18" ht="18" customHeight="1" thickBot="1" x14ac:dyDescent="0.3">
      <c r="B241" s="328"/>
      <c r="C241" s="331"/>
      <c r="D241" s="184">
        <v>100</v>
      </c>
      <c r="E241" s="208">
        <f>COUNTIF(ÇAĞIRKAN!$W$5:$W$200,"=100")</f>
        <v>1</v>
      </c>
      <c r="F241" s="215">
        <f>E241/SUM(E236:E241)*100</f>
        <v>10</v>
      </c>
      <c r="G241"/>
      <c r="H241"/>
      <c r="I241"/>
      <c r="J241"/>
      <c r="K241"/>
      <c r="L241"/>
      <c r="M241"/>
      <c r="N241"/>
      <c r="O241"/>
      <c r="P241"/>
      <c r="Q241"/>
      <c r="R241"/>
    </row>
    <row r="242" spans="2:18" ht="18" customHeight="1" x14ac:dyDescent="0.25">
      <c r="B242" s="326" t="str">
        <f>"ÇAĞIRKAN HMY ORTAOKULU
"&amp;"ÖĞRENCİ SAYISI = "&amp;SUM(E242:E247)</f>
        <v>ÇAĞIRKAN HMY ORTAOKULU
ÖĞRENCİ SAYISI = 10</v>
      </c>
      <c r="C242" s="329" t="s">
        <v>23</v>
      </c>
      <c r="D242" s="182" t="s">
        <v>332</v>
      </c>
      <c r="E242" s="204">
        <f>COUNTIF(ÇAĞIRKAN!$Z$5:$Z$200,"&lt;45")</f>
        <v>1</v>
      </c>
      <c r="F242" s="213">
        <f>E242/SUM(E242:E247)*100</f>
        <v>10</v>
      </c>
      <c r="G242"/>
      <c r="H242"/>
      <c r="I242"/>
      <c r="J242"/>
      <c r="K242"/>
      <c r="L242"/>
      <c r="M242"/>
      <c r="N242"/>
      <c r="O242"/>
      <c r="P242"/>
      <c r="Q242"/>
      <c r="R242"/>
    </row>
    <row r="243" spans="2:18" ht="18" customHeight="1" x14ac:dyDescent="0.25">
      <c r="B243" s="327"/>
      <c r="C243" s="330"/>
      <c r="D243" s="183" t="s">
        <v>333</v>
      </c>
      <c r="E243" s="206">
        <f>COUNTIF(ÇAĞIRKAN!$Z$5:$Z$200,"&lt;55")-COUNTIF(ÇAĞIRKAN!$Z$5:$Z$200,"&lt;45")</f>
        <v>0</v>
      </c>
      <c r="F243" s="214">
        <f>E243/SUM(E242:E247)*100</f>
        <v>0</v>
      </c>
      <c r="G243"/>
      <c r="H243"/>
      <c r="I243"/>
      <c r="J243"/>
      <c r="K243"/>
      <c r="L243"/>
      <c r="M243"/>
      <c r="N243"/>
      <c r="O243"/>
      <c r="P243"/>
      <c r="Q243"/>
      <c r="R243"/>
    </row>
    <row r="244" spans="2:18" ht="18" customHeight="1" x14ac:dyDescent="0.25">
      <c r="B244" s="327"/>
      <c r="C244" s="330"/>
      <c r="D244" s="183" t="s">
        <v>334</v>
      </c>
      <c r="E244" s="206">
        <f>COUNTIF(ÇAĞIRKAN!$Z$5:$Z$200,"&lt;70")-COUNTIF(ÇAĞIRKAN!$Z$5:$Z$200,"&lt;55")</f>
        <v>0</v>
      </c>
      <c r="F244" s="214">
        <f>E244/SUM(E242:E247)*100</f>
        <v>0</v>
      </c>
      <c r="G244"/>
      <c r="H244"/>
      <c r="I244"/>
      <c r="J244"/>
      <c r="K244"/>
      <c r="L244"/>
      <c r="M244"/>
      <c r="N244"/>
      <c r="O244"/>
      <c r="P244"/>
      <c r="Q244"/>
      <c r="R244"/>
    </row>
    <row r="245" spans="2:18" ht="18" customHeight="1" x14ac:dyDescent="0.25">
      <c r="B245" s="327"/>
      <c r="C245" s="330"/>
      <c r="D245" s="183" t="s">
        <v>335</v>
      </c>
      <c r="E245" s="206">
        <f>COUNTIF(ÇAĞIRKAN!$Z$5:$Z$200,"&lt;85")-COUNTIF(ÇAĞIRKAN!Z$5:$Z$200,"&lt;70")</f>
        <v>2</v>
      </c>
      <c r="F245" s="214">
        <f>E245/SUM(E242:E247)*100</f>
        <v>20</v>
      </c>
      <c r="G245"/>
      <c r="H245"/>
      <c r="I245"/>
      <c r="J245"/>
      <c r="K245"/>
      <c r="L245"/>
      <c r="M245"/>
      <c r="N245"/>
      <c r="O245"/>
      <c r="P245"/>
      <c r="Q245"/>
      <c r="R245"/>
    </row>
    <row r="246" spans="2:18" ht="18" customHeight="1" x14ac:dyDescent="0.25">
      <c r="B246" s="327"/>
      <c r="C246" s="330"/>
      <c r="D246" s="183" t="s">
        <v>336</v>
      </c>
      <c r="E246" s="206">
        <f>COUNTIF(ÇAĞIRKAN!$Z$5:$Z$200,"&lt;99")-COUNTIF(ÇAĞIRKAN!$Z$5:$Z$200,"&lt;85")</f>
        <v>6</v>
      </c>
      <c r="F246" s="214">
        <f>E246/SUM(E242:E247)*100</f>
        <v>60</v>
      </c>
      <c r="G246"/>
      <c r="H246"/>
      <c r="I246"/>
      <c r="J246"/>
      <c r="K246"/>
      <c r="L246"/>
      <c r="M246"/>
      <c r="N246"/>
      <c r="O246"/>
      <c r="P246"/>
      <c r="Q246"/>
      <c r="R246"/>
    </row>
    <row r="247" spans="2:18" ht="18" customHeight="1" thickBot="1" x14ac:dyDescent="0.3">
      <c r="B247" s="328"/>
      <c r="C247" s="331"/>
      <c r="D247" s="184">
        <v>100</v>
      </c>
      <c r="E247" s="208">
        <f>COUNTIF(ÇAĞIRKAN!$Z$5:$Z$200,"=100")</f>
        <v>1</v>
      </c>
      <c r="F247" s="215">
        <f>E247/SUM(E242:E247)*100</f>
        <v>10</v>
      </c>
      <c r="G247"/>
      <c r="H247"/>
      <c r="I247"/>
      <c r="J247"/>
      <c r="K247"/>
      <c r="L247"/>
      <c r="M247"/>
      <c r="N247"/>
      <c r="O247"/>
      <c r="P247"/>
      <c r="Q247"/>
      <c r="R247"/>
    </row>
    <row r="248" spans="2:18" ht="18" customHeight="1" x14ac:dyDescent="0.25"/>
    <row r="249" spans="2:18" ht="18" customHeight="1" thickBot="1" x14ac:dyDescent="0.3"/>
    <row r="250" spans="2:18" ht="18" customHeight="1" x14ac:dyDescent="0.25">
      <c r="B250" s="332" t="s">
        <v>385</v>
      </c>
      <c r="C250" s="332" t="s">
        <v>872</v>
      </c>
      <c r="D250" s="335" t="s">
        <v>873</v>
      </c>
      <c r="E250" s="342" t="s">
        <v>361</v>
      </c>
      <c r="F250" s="343"/>
      <c r="G250"/>
      <c r="H250"/>
      <c r="I250"/>
      <c r="J250"/>
      <c r="K250"/>
      <c r="L250"/>
      <c r="M250"/>
      <c r="N250"/>
      <c r="O250"/>
      <c r="P250"/>
      <c r="Q250"/>
      <c r="R250"/>
    </row>
    <row r="251" spans="2:18" ht="18" customHeight="1" x14ac:dyDescent="0.25">
      <c r="B251" s="333"/>
      <c r="C251" s="333"/>
      <c r="D251" s="336"/>
      <c r="E251" s="340" t="s">
        <v>881</v>
      </c>
      <c r="F251" s="341"/>
      <c r="G251"/>
      <c r="H251"/>
      <c r="I251"/>
      <c r="J251"/>
      <c r="K251"/>
      <c r="L251"/>
      <c r="M251"/>
      <c r="N251"/>
      <c r="O251"/>
      <c r="P251"/>
      <c r="Q251"/>
      <c r="R251"/>
    </row>
    <row r="252" spans="2:18" ht="29.25" thickBot="1" x14ac:dyDescent="0.3">
      <c r="B252" s="334"/>
      <c r="C252" s="334"/>
      <c r="D252" s="337"/>
      <c r="E252" s="212" t="s">
        <v>871</v>
      </c>
      <c r="F252" s="211" t="s">
        <v>883</v>
      </c>
      <c r="G252"/>
      <c r="H252"/>
      <c r="I252"/>
      <c r="J252"/>
      <c r="K252"/>
      <c r="L252"/>
      <c r="M252"/>
      <c r="N252"/>
      <c r="O252"/>
      <c r="P252"/>
      <c r="Q252"/>
      <c r="R252"/>
    </row>
    <row r="253" spans="2:18" ht="18" customHeight="1" x14ac:dyDescent="0.25">
      <c r="B253" s="326" t="str">
        <f>"DEMİRLİ ORTAOKULU
"&amp;"ÖĞRENCİ SAYISI = "&amp;SUM(E253:E258)</f>
        <v>DEMİRLİ ORTAOKULU
ÖĞRENCİ SAYISI = 14</v>
      </c>
      <c r="C253" s="329" t="s">
        <v>2</v>
      </c>
      <c r="D253" s="182" t="s">
        <v>332</v>
      </c>
      <c r="E253" s="204">
        <f>COUNTIF(DEMİRLİ!$K$5:$K$200,"&lt;45")</f>
        <v>6</v>
      </c>
      <c r="F253" s="213">
        <f>E253/SUM(E253:E258)*100</f>
        <v>42.857142857142854</v>
      </c>
      <c r="G253"/>
      <c r="H253"/>
      <c r="I253"/>
      <c r="J253"/>
      <c r="K253"/>
      <c r="L253"/>
      <c r="M253"/>
      <c r="N253"/>
      <c r="O253"/>
      <c r="P253"/>
      <c r="Q253"/>
      <c r="R253"/>
    </row>
    <row r="254" spans="2:18" ht="18" customHeight="1" x14ac:dyDescent="0.25">
      <c r="B254" s="327"/>
      <c r="C254" s="330"/>
      <c r="D254" s="183" t="s">
        <v>333</v>
      </c>
      <c r="E254" s="206">
        <f>COUNTIF(DEMİRLİ!$K$5:$K$200,"&lt;55")-COUNTIF(DEMİRLİ!$K$5:$K$200,"&lt;45")</f>
        <v>1</v>
      </c>
      <c r="F254" s="214">
        <f>E254/SUM(E253:E258)*100</f>
        <v>7.1428571428571423</v>
      </c>
      <c r="G254"/>
      <c r="H254"/>
      <c r="I254"/>
      <c r="J254"/>
      <c r="K254"/>
      <c r="L254"/>
      <c r="M254"/>
      <c r="N254"/>
      <c r="O254"/>
      <c r="P254"/>
      <c r="Q254"/>
      <c r="R254"/>
    </row>
    <row r="255" spans="2:18" ht="18" customHeight="1" x14ac:dyDescent="0.25">
      <c r="B255" s="327"/>
      <c r="C255" s="330"/>
      <c r="D255" s="183" t="s">
        <v>334</v>
      </c>
      <c r="E255" s="206">
        <f>COUNTIF(DEMİRLİ!$K$5:$K$200,"&lt;70")-COUNTIF(DEMİRLİ!$K$5:$K$200,"&lt;55")</f>
        <v>1</v>
      </c>
      <c r="F255" s="214">
        <f>E255/SUM(E253:E258)*100</f>
        <v>7.1428571428571423</v>
      </c>
      <c r="G255"/>
      <c r="H255"/>
      <c r="I255"/>
      <c r="J255"/>
      <c r="K255"/>
      <c r="L255"/>
      <c r="M255"/>
      <c r="N255"/>
      <c r="O255"/>
      <c r="P255"/>
      <c r="Q255"/>
      <c r="R255"/>
    </row>
    <row r="256" spans="2:18" ht="18" customHeight="1" x14ac:dyDescent="0.25">
      <c r="B256" s="327"/>
      <c r="C256" s="330"/>
      <c r="D256" s="183" t="s">
        <v>335</v>
      </c>
      <c r="E256" s="206">
        <f>COUNTIF(DEMİRLİ!$K$5:$K$200,"&lt;85")-COUNTIF(DEMİRLİ!$K$5:$K$200,"&lt;70")</f>
        <v>4</v>
      </c>
      <c r="F256" s="214">
        <f>E256/SUM(E253:E258)*100</f>
        <v>28.571428571428569</v>
      </c>
      <c r="G256"/>
      <c r="H256"/>
      <c r="I256"/>
      <c r="J256"/>
      <c r="K256"/>
      <c r="L256"/>
      <c r="M256"/>
      <c r="N256"/>
      <c r="O256"/>
      <c r="P256"/>
      <c r="Q256"/>
      <c r="R256"/>
    </row>
    <row r="257" spans="2:18" ht="18" customHeight="1" x14ac:dyDescent="0.25">
      <c r="B257" s="327"/>
      <c r="C257" s="330"/>
      <c r="D257" s="183" t="s">
        <v>336</v>
      </c>
      <c r="E257" s="206">
        <f>COUNTIF(DEMİRLİ!$K$5:$K$200,"&lt;99")-COUNTIF(DEMİRLİ!$K$5:$K$200,"&lt;85")</f>
        <v>2</v>
      </c>
      <c r="F257" s="214">
        <f>E257/SUM(E253:E258)*100</f>
        <v>14.285714285714285</v>
      </c>
      <c r="G257"/>
      <c r="H257"/>
      <c r="I257"/>
      <c r="J257"/>
      <c r="K257"/>
      <c r="L257"/>
      <c r="M257"/>
      <c r="N257"/>
      <c r="O257"/>
      <c r="P257"/>
      <c r="Q257"/>
      <c r="R257"/>
    </row>
    <row r="258" spans="2:18" ht="18" customHeight="1" thickBot="1" x14ac:dyDescent="0.3">
      <c r="B258" s="328"/>
      <c r="C258" s="331"/>
      <c r="D258" s="184">
        <v>100</v>
      </c>
      <c r="E258" s="208">
        <f>COUNTIF(DEMİRLİ!$K$5:$K$200,"=100")</f>
        <v>0</v>
      </c>
      <c r="F258" s="215">
        <f>E258/SUM(E253:E258)*100</f>
        <v>0</v>
      </c>
      <c r="G258"/>
      <c r="H258"/>
      <c r="I258"/>
      <c r="J258"/>
      <c r="K258"/>
      <c r="L258"/>
      <c r="M258"/>
      <c r="N258"/>
      <c r="O258"/>
      <c r="P258"/>
      <c r="Q258"/>
      <c r="R258"/>
    </row>
    <row r="259" spans="2:18" ht="18" customHeight="1" x14ac:dyDescent="0.25">
      <c r="B259" s="326" t="str">
        <f>"DEMİRLİ ORTAOKULU
"&amp;"ÖĞRENCİ SAYISI = "&amp;SUM(E259:E264)</f>
        <v>DEMİRLİ ORTAOKULU
ÖĞRENCİ SAYISI = 14</v>
      </c>
      <c r="C259" s="329" t="s">
        <v>3</v>
      </c>
      <c r="D259" s="182" t="s">
        <v>332</v>
      </c>
      <c r="E259" s="204">
        <f>COUNTIF(DEMİRLİ!$N$5:$N$200,"&lt;45")</f>
        <v>7</v>
      </c>
      <c r="F259" s="213">
        <f>E259/SUM(E259:E264)*100</f>
        <v>50</v>
      </c>
      <c r="G259"/>
      <c r="H259"/>
      <c r="I259"/>
      <c r="J259"/>
      <c r="K259"/>
      <c r="L259"/>
      <c r="M259"/>
      <c r="N259"/>
      <c r="O259"/>
      <c r="P259"/>
      <c r="Q259"/>
      <c r="R259"/>
    </row>
    <row r="260" spans="2:18" ht="18" customHeight="1" x14ac:dyDescent="0.25">
      <c r="B260" s="327"/>
      <c r="C260" s="330"/>
      <c r="D260" s="183" t="s">
        <v>333</v>
      </c>
      <c r="E260" s="206">
        <f>COUNTIF(DEMİRLİ!$N$5:$N$200,"&lt;55")-COUNTIF(DEMİRLİ!$N$5:$N$200,"&lt;45")</f>
        <v>3</v>
      </c>
      <c r="F260" s="214">
        <f>E260/SUM(E259:E264)*100</f>
        <v>21.428571428571427</v>
      </c>
      <c r="G260"/>
      <c r="H260"/>
      <c r="I260"/>
      <c r="J260"/>
      <c r="K260"/>
      <c r="L260"/>
      <c r="M260"/>
      <c r="N260"/>
      <c r="O260"/>
      <c r="P260"/>
      <c r="Q260"/>
      <c r="R260"/>
    </row>
    <row r="261" spans="2:18" ht="18" customHeight="1" x14ac:dyDescent="0.25">
      <c r="B261" s="327"/>
      <c r="C261" s="330"/>
      <c r="D261" s="183" t="s">
        <v>334</v>
      </c>
      <c r="E261" s="206">
        <f>COUNTIF(DEMİRLİ!$N$5:$N$200,"&lt;70")-COUNTIF(DEMİRLİ!$N$5:$N$200,"&lt;55")</f>
        <v>1</v>
      </c>
      <c r="F261" s="214">
        <f>E261/SUM(E259:E264)*100</f>
        <v>7.1428571428571423</v>
      </c>
      <c r="G261"/>
      <c r="H261"/>
      <c r="I261"/>
      <c r="J261"/>
      <c r="K261"/>
      <c r="L261"/>
      <c r="M261"/>
      <c r="N261"/>
      <c r="O261"/>
      <c r="P261"/>
      <c r="Q261"/>
      <c r="R261"/>
    </row>
    <row r="262" spans="2:18" ht="18" customHeight="1" x14ac:dyDescent="0.25">
      <c r="B262" s="327"/>
      <c r="C262" s="330"/>
      <c r="D262" s="183" t="s">
        <v>335</v>
      </c>
      <c r="E262" s="206">
        <f>COUNTIF(DEMİRLİ!$N$5:$N$200,"&lt;85")-COUNTIF(DEMİRLİ!$N$5:$N$200,"&lt;70")</f>
        <v>1</v>
      </c>
      <c r="F262" s="214">
        <f>E262/SUM(E259:E264)*100</f>
        <v>7.1428571428571423</v>
      </c>
      <c r="G262"/>
      <c r="H262"/>
      <c r="I262"/>
      <c r="J262"/>
      <c r="K262"/>
      <c r="L262"/>
      <c r="M262"/>
      <c r="N262"/>
      <c r="O262"/>
      <c r="P262"/>
      <c r="Q262"/>
      <c r="R262"/>
    </row>
    <row r="263" spans="2:18" ht="18" customHeight="1" x14ac:dyDescent="0.25">
      <c r="B263" s="327"/>
      <c r="C263" s="330"/>
      <c r="D263" s="183" t="s">
        <v>336</v>
      </c>
      <c r="E263" s="206">
        <f>COUNTIF(DEMİRLİ!$N$5:$N$200,"&lt;99")-COUNTIF(DEMİRLİ!$N$5:$N$200,"&lt;85")</f>
        <v>2</v>
      </c>
      <c r="F263" s="214">
        <f>E263/SUM(E259:E264)*100</f>
        <v>14.285714285714285</v>
      </c>
      <c r="G263"/>
      <c r="H263"/>
      <c r="I263"/>
      <c r="J263"/>
      <c r="K263"/>
      <c r="L263"/>
      <c r="M263"/>
      <c r="N263"/>
      <c r="O263"/>
      <c r="P263"/>
      <c r="Q263"/>
      <c r="R263"/>
    </row>
    <row r="264" spans="2:18" ht="18" customHeight="1" thickBot="1" x14ac:dyDescent="0.3">
      <c r="B264" s="328"/>
      <c r="C264" s="331"/>
      <c r="D264" s="184">
        <v>100</v>
      </c>
      <c r="E264" s="208">
        <f>COUNTIF(DEMİRLİ!$N$5:$N$200,"=100")</f>
        <v>0</v>
      </c>
      <c r="F264" s="215">
        <f>E264/SUM(E259:E264)*100</f>
        <v>0</v>
      </c>
      <c r="G264"/>
      <c r="H264"/>
      <c r="I264"/>
      <c r="J264"/>
      <c r="K264"/>
      <c r="L264"/>
      <c r="M264"/>
      <c r="N264"/>
      <c r="O264"/>
      <c r="P264"/>
      <c r="Q264"/>
      <c r="R264"/>
    </row>
    <row r="265" spans="2:18" ht="18" customHeight="1" x14ac:dyDescent="0.25">
      <c r="B265" s="326" t="str">
        <f>"DEMİRLİ ORTAOKULU
"&amp;"ÖĞRENCİ SAYISI = "&amp;SUM(E265:E270)</f>
        <v>DEMİRLİ ORTAOKULU
ÖĞRENCİ SAYISI = 14</v>
      </c>
      <c r="C265" s="329" t="s">
        <v>10</v>
      </c>
      <c r="D265" s="182" t="s">
        <v>332</v>
      </c>
      <c r="E265" s="204">
        <f>COUNTIF(DEMİRLİ!$Q$5:$Q$200,"&lt;45")</f>
        <v>4</v>
      </c>
      <c r="F265" s="213">
        <f>E265/SUM(E265:E270)*100</f>
        <v>28.571428571428569</v>
      </c>
      <c r="G265"/>
      <c r="H265"/>
      <c r="I265"/>
      <c r="J265"/>
      <c r="K265"/>
      <c r="L265"/>
      <c r="M265"/>
      <c r="N265"/>
      <c r="O265"/>
      <c r="P265"/>
      <c r="Q265"/>
      <c r="R265"/>
    </row>
    <row r="266" spans="2:18" ht="18" customHeight="1" x14ac:dyDescent="0.25">
      <c r="B266" s="327"/>
      <c r="C266" s="330"/>
      <c r="D266" s="183" t="s">
        <v>333</v>
      </c>
      <c r="E266" s="206">
        <f>COUNTIF(DEMİRLİ!$Q$5:$Q$200,"&lt;55")-COUNTIF(DEMİRLİ!$Q$5:$Q$200,"&lt;45")</f>
        <v>1</v>
      </c>
      <c r="F266" s="214">
        <f>E266/SUM(E265:E270)*100</f>
        <v>7.1428571428571423</v>
      </c>
      <c r="G266"/>
      <c r="H266"/>
      <c r="I266"/>
      <c r="J266"/>
      <c r="K266"/>
      <c r="L266"/>
      <c r="M266"/>
      <c r="N266"/>
      <c r="O266"/>
      <c r="P266"/>
      <c r="Q266"/>
      <c r="R266"/>
    </row>
    <row r="267" spans="2:18" ht="18" customHeight="1" x14ac:dyDescent="0.25">
      <c r="B267" s="327"/>
      <c r="C267" s="330"/>
      <c r="D267" s="183" t="s">
        <v>334</v>
      </c>
      <c r="E267" s="206">
        <f>COUNTIF(DEMİRLİ!$Q$5:$Q$200,"&lt;70")-COUNTIF(DEMİRLİ!$Q$5:$Q$200,"&lt;55")</f>
        <v>4</v>
      </c>
      <c r="F267" s="214">
        <f>E267/SUM(E265:E270)*100</f>
        <v>28.571428571428569</v>
      </c>
      <c r="G267"/>
      <c r="H267"/>
      <c r="I267"/>
      <c r="J267"/>
      <c r="K267"/>
      <c r="L267"/>
      <c r="M267"/>
      <c r="N267"/>
      <c r="O267"/>
      <c r="P267"/>
      <c r="Q267"/>
      <c r="R267"/>
    </row>
    <row r="268" spans="2:18" ht="18" customHeight="1" x14ac:dyDescent="0.25">
      <c r="B268" s="327"/>
      <c r="C268" s="330"/>
      <c r="D268" s="183" t="s">
        <v>335</v>
      </c>
      <c r="E268" s="206">
        <f>COUNTIF(DEMİRLİ!$Q$5:$Q$200,"&lt;85")-COUNTIF(DEMİRLİ!$Q$5:$Q$200,"&lt;70")</f>
        <v>2</v>
      </c>
      <c r="F268" s="214">
        <f>E268/SUM(E265:E270)*100</f>
        <v>14.285714285714285</v>
      </c>
      <c r="G268"/>
      <c r="H268"/>
      <c r="I268"/>
      <c r="J268"/>
      <c r="K268"/>
      <c r="L268"/>
      <c r="M268"/>
      <c r="N268"/>
      <c r="O268"/>
      <c r="P268"/>
      <c r="Q268"/>
      <c r="R268"/>
    </row>
    <row r="269" spans="2:18" ht="18" customHeight="1" x14ac:dyDescent="0.25">
      <c r="B269" s="327"/>
      <c r="C269" s="330"/>
      <c r="D269" s="183" t="s">
        <v>336</v>
      </c>
      <c r="E269" s="206">
        <f>COUNTIF(DEMİRLİ!$Q$5:$Q$200,"&lt;99")-COUNTIF(DEMİRLİ!$Q$5:$Q$200,"&lt;85")</f>
        <v>3</v>
      </c>
      <c r="F269" s="214">
        <f>E269/SUM(E265:E270)*100</f>
        <v>21.428571428571427</v>
      </c>
      <c r="G269"/>
      <c r="H269"/>
      <c r="I269"/>
      <c r="J269"/>
      <c r="K269"/>
      <c r="L269"/>
      <c r="M269"/>
      <c r="N269"/>
      <c r="O269"/>
      <c r="P269"/>
      <c r="Q269"/>
      <c r="R269"/>
    </row>
    <row r="270" spans="2:18" ht="18" customHeight="1" thickBot="1" x14ac:dyDescent="0.3">
      <c r="B270" s="328"/>
      <c r="C270" s="331"/>
      <c r="D270" s="184">
        <v>100</v>
      </c>
      <c r="E270" s="208">
        <f>COUNTIF(DEMİRLİ!$Q$5:$Q$200,"=100")</f>
        <v>0</v>
      </c>
      <c r="F270" s="215">
        <f>E270/SUM(E265:E270)*100</f>
        <v>0</v>
      </c>
      <c r="G270"/>
      <c r="H270"/>
      <c r="I270"/>
      <c r="J270"/>
      <c r="K270"/>
      <c r="L270"/>
      <c r="M270"/>
      <c r="N270"/>
      <c r="O270"/>
      <c r="P270"/>
      <c r="Q270"/>
      <c r="R270"/>
    </row>
    <row r="271" spans="2:18" ht="18" customHeight="1" x14ac:dyDescent="0.25">
      <c r="B271" s="326" t="str">
        <f>"DEMİRLİ ORTAOKULU
"&amp;"ÖĞRENCİ SAYISI = "&amp;SUM(E271:E276)</f>
        <v>DEMİRLİ ORTAOKULU
ÖĞRENCİ SAYISI = 14</v>
      </c>
      <c r="C271" s="329" t="s">
        <v>338</v>
      </c>
      <c r="D271" s="182" t="s">
        <v>332</v>
      </c>
      <c r="E271" s="204">
        <f>COUNTIF(DEMİRLİ!$T$5:$T$200,"&lt;45")</f>
        <v>5</v>
      </c>
      <c r="F271" s="213">
        <f>E271/SUM(E271:E276)*100</f>
        <v>35.714285714285715</v>
      </c>
      <c r="G271"/>
      <c r="H271"/>
      <c r="I271"/>
      <c r="J271"/>
      <c r="K271"/>
      <c r="L271"/>
      <c r="M271"/>
      <c r="N271"/>
      <c r="O271"/>
      <c r="P271"/>
      <c r="Q271"/>
      <c r="R271"/>
    </row>
    <row r="272" spans="2:18" ht="18" customHeight="1" x14ac:dyDescent="0.25">
      <c r="B272" s="327"/>
      <c r="C272" s="330"/>
      <c r="D272" s="183" t="s">
        <v>333</v>
      </c>
      <c r="E272" s="206">
        <f>COUNTIF(DEMİRLİ!$T$5:$T$200,"&lt;55")-COUNTIF(DEMİRLİ!$T$5:$T$200,"&lt;45")</f>
        <v>0</v>
      </c>
      <c r="F272" s="214">
        <f>E272/SUM(E271:E276)*100</f>
        <v>0</v>
      </c>
      <c r="G272"/>
      <c r="H272"/>
      <c r="I272"/>
      <c r="J272"/>
      <c r="K272"/>
      <c r="L272"/>
      <c r="M272"/>
      <c r="N272"/>
      <c r="O272"/>
      <c r="P272"/>
      <c r="Q272"/>
      <c r="R272"/>
    </row>
    <row r="273" spans="2:18" ht="18" customHeight="1" x14ac:dyDescent="0.25">
      <c r="B273" s="327"/>
      <c r="C273" s="330"/>
      <c r="D273" s="183" t="s">
        <v>334</v>
      </c>
      <c r="E273" s="206">
        <f>COUNTIF(DEMİRLİ!$T$5:$T$200,"&lt;70")-COUNTIF(DEMİRLİ!$T$5:$T$200,"&lt;55")</f>
        <v>2</v>
      </c>
      <c r="F273" s="214">
        <f>E273/SUM(E271:E276)*100</f>
        <v>14.285714285714285</v>
      </c>
      <c r="G273"/>
      <c r="H273"/>
      <c r="I273"/>
      <c r="J273"/>
      <c r="K273"/>
      <c r="L273"/>
      <c r="M273"/>
      <c r="N273"/>
      <c r="O273"/>
      <c r="P273"/>
      <c r="Q273"/>
      <c r="R273"/>
    </row>
    <row r="274" spans="2:18" ht="18" customHeight="1" x14ac:dyDescent="0.25">
      <c r="B274" s="327"/>
      <c r="C274" s="330"/>
      <c r="D274" s="183" t="s">
        <v>335</v>
      </c>
      <c r="E274" s="206">
        <f>COUNTIF(DEMİRLİ!$T$5:$T$200,"&lt;85")-COUNTIF(DEMİRLİ!$T$5:$T$200,"&lt;70")</f>
        <v>0</v>
      </c>
      <c r="F274" s="214">
        <f>E274/SUM(E271:E276)*100</f>
        <v>0</v>
      </c>
      <c r="G274"/>
      <c r="H274"/>
      <c r="I274"/>
      <c r="J274"/>
      <c r="K274"/>
      <c r="L274"/>
      <c r="M274"/>
      <c r="N274"/>
      <c r="O274"/>
      <c r="P274"/>
      <c r="Q274"/>
      <c r="R274"/>
    </row>
    <row r="275" spans="2:18" ht="18" customHeight="1" x14ac:dyDescent="0.25">
      <c r="B275" s="327"/>
      <c r="C275" s="330"/>
      <c r="D275" s="183" t="s">
        <v>336</v>
      </c>
      <c r="E275" s="206">
        <f>COUNTIF(DEMİRLİ!$T$5:$T$200,"&lt;99")-COUNTIF(DEMİRLİ!$T$5:$T$200,"&lt;85")</f>
        <v>7</v>
      </c>
      <c r="F275" s="214">
        <f>E275/SUM(E271:E276)*100</f>
        <v>50</v>
      </c>
      <c r="G275"/>
      <c r="H275"/>
      <c r="I275"/>
      <c r="J275"/>
      <c r="K275"/>
      <c r="L275"/>
      <c r="M275"/>
      <c r="N275"/>
      <c r="O275"/>
      <c r="P275"/>
      <c r="Q275"/>
      <c r="R275"/>
    </row>
    <row r="276" spans="2:18" ht="18" customHeight="1" thickBot="1" x14ac:dyDescent="0.3">
      <c r="B276" s="328"/>
      <c r="C276" s="331"/>
      <c r="D276" s="184">
        <v>100</v>
      </c>
      <c r="E276" s="208">
        <f>COUNTIF(DEMİRLİ!$T$5:$T$200,"=100")</f>
        <v>0</v>
      </c>
      <c r="F276" s="215">
        <f>E276/SUM(E271:E276)*100</f>
        <v>0</v>
      </c>
      <c r="G276"/>
      <c r="H276"/>
      <c r="I276"/>
      <c r="J276"/>
      <c r="K276"/>
      <c r="L276"/>
      <c r="M276"/>
      <c r="N276"/>
      <c r="O276"/>
      <c r="P276"/>
      <c r="Q276"/>
      <c r="R276"/>
    </row>
    <row r="277" spans="2:18" ht="18" customHeight="1" x14ac:dyDescent="0.25">
      <c r="B277" s="326" t="str">
        <f>"DEMİRLİ ORTAOKULU
"&amp;"ÖĞRENCİ SAYISI = "&amp;SUM(E277:E282)</f>
        <v>DEMİRLİ ORTAOKULU
ÖĞRENCİ SAYISI = 13</v>
      </c>
      <c r="C277" s="329" t="s">
        <v>4</v>
      </c>
      <c r="D277" s="182" t="s">
        <v>332</v>
      </c>
      <c r="E277" s="204">
        <f>COUNTIF(DEMİRLİ!$W$5:$W$200,"&lt;45")</f>
        <v>3</v>
      </c>
      <c r="F277" s="213">
        <f>E277/SUM(E277:E282)*100</f>
        <v>23.076923076923077</v>
      </c>
      <c r="G277"/>
      <c r="H277"/>
      <c r="I277"/>
      <c r="J277"/>
      <c r="K277"/>
      <c r="L277"/>
      <c r="M277"/>
      <c r="N277"/>
      <c r="O277"/>
      <c r="P277"/>
      <c r="Q277"/>
      <c r="R277"/>
    </row>
    <row r="278" spans="2:18" ht="18" customHeight="1" x14ac:dyDescent="0.25">
      <c r="B278" s="327"/>
      <c r="C278" s="330"/>
      <c r="D278" s="183" t="s">
        <v>333</v>
      </c>
      <c r="E278" s="206">
        <f>COUNTIF(DEMİRLİ!$W$5:$W$200,"&lt;55")-COUNTIF(DEMİRLİ!$W$5:$W$200,"&lt;45")</f>
        <v>0</v>
      </c>
      <c r="F278" s="214">
        <f>E278/SUM(E277:E282)*100</f>
        <v>0</v>
      </c>
      <c r="G278"/>
      <c r="H278"/>
      <c r="I278"/>
      <c r="J278"/>
      <c r="K278"/>
      <c r="L278"/>
      <c r="M278"/>
      <c r="N278"/>
      <c r="O278"/>
      <c r="P278"/>
      <c r="Q278"/>
      <c r="R278"/>
    </row>
    <row r="279" spans="2:18" ht="18" customHeight="1" x14ac:dyDescent="0.25">
      <c r="B279" s="327"/>
      <c r="C279" s="330"/>
      <c r="D279" s="183" t="s">
        <v>334</v>
      </c>
      <c r="E279" s="206">
        <f>COUNTIF(DEMİRLİ!$W$5:$W$200,"&lt;70")-COUNTIF(DEMİRLİ!$W$5:$W$200,"&lt;55")</f>
        <v>5</v>
      </c>
      <c r="F279" s="214">
        <f>E279/SUM(E277:E282)*100</f>
        <v>38.461538461538467</v>
      </c>
      <c r="G279"/>
      <c r="H279"/>
      <c r="I279"/>
      <c r="J279"/>
      <c r="K279"/>
      <c r="L279"/>
      <c r="M279"/>
      <c r="N279"/>
      <c r="O279"/>
      <c r="P279"/>
      <c r="Q279"/>
      <c r="R279"/>
    </row>
    <row r="280" spans="2:18" ht="18" customHeight="1" x14ac:dyDescent="0.25">
      <c r="B280" s="327"/>
      <c r="C280" s="330"/>
      <c r="D280" s="183" t="s">
        <v>335</v>
      </c>
      <c r="E280" s="206">
        <f>COUNTIF(DEMİRLİ!$W$5:$W$200,"&lt;85")-COUNTIF(DEMİRLİ!$W$5:$W$200,"&lt;70")</f>
        <v>2</v>
      </c>
      <c r="F280" s="214">
        <f>E280/SUM(E277:E282)*100</f>
        <v>15.384615384615385</v>
      </c>
      <c r="G280"/>
      <c r="H280"/>
      <c r="I280"/>
      <c r="J280"/>
      <c r="K280"/>
      <c r="L280"/>
      <c r="M280"/>
      <c r="N280"/>
      <c r="O280"/>
      <c r="P280"/>
      <c r="Q280"/>
      <c r="R280"/>
    </row>
    <row r="281" spans="2:18" ht="18" customHeight="1" x14ac:dyDescent="0.25">
      <c r="B281" s="327"/>
      <c r="C281" s="330"/>
      <c r="D281" s="183" t="s">
        <v>336</v>
      </c>
      <c r="E281" s="206">
        <f>COUNTIF(DEMİRLİ!$W$5:$W$200,"&lt;99")-COUNTIF(DEMİRLİ!$W$5:$W$200,"&lt;85")</f>
        <v>3</v>
      </c>
      <c r="F281" s="214">
        <f>E281/SUM(E277:E282)*100</f>
        <v>23.076923076923077</v>
      </c>
      <c r="G281"/>
      <c r="H281"/>
      <c r="I281"/>
      <c r="J281"/>
      <c r="K281"/>
      <c r="L281"/>
      <c r="M281"/>
      <c r="N281"/>
      <c r="O281"/>
      <c r="P281"/>
      <c r="Q281"/>
      <c r="R281"/>
    </row>
    <row r="282" spans="2:18" ht="18" customHeight="1" thickBot="1" x14ac:dyDescent="0.3">
      <c r="B282" s="328"/>
      <c r="C282" s="331"/>
      <c r="D282" s="184">
        <v>100</v>
      </c>
      <c r="E282" s="208">
        <f>COUNTIF(DEMİRLİ!$W$5:$W$200,"=100")</f>
        <v>0</v>
      </c>
      <c r="F282" s="215">
        <f>E282/SUM(E277:E282)*100</f>
        <v>0</v>
      </c>
      <c r="G282"/>
      <c r="H282"/>
      <c r="I282"/>
      <c r="J282"/>
      <c r="K282"/>
      <c r="L282"/>
      <c r="M282"/>
      <c r="N282"/>
      <c r="O282"/>
      <c r="P282"/>
      <c r="Q282"/>
      <c r="R282"/>
    </row>
    <row r="283" spans="2:18" ht="18" customHeight="1" x14ac:dyDescent="0.25">
      <c r="B283" s="326" t="str">
        <f>"DEMİRLİ ORTAOKULU
"&amp;"ÖĞRENCİ SAYISI = "&amp;SUM(E283:E288)</f>
        <v>DEMİRLİ ORTAOKULU
ÖĞRENCİ SAYISI = 14</v>
      </c>
      <c r="C283" s="329" t="s">
        <v>23</v>
      </c>
      <c r="D283" s="182" t="s">
        <v>332</v>
      </c>
      <c r="E283" s="204">
        <f>COUNTIF(DEMİRLİ!$Z$5:$Z$200,"&lt;45")</f>
        <v>2</v>
      </c>
      <c r="F283" s="213">
        <f>E283/SUM(E283:E288)*100</f>
        <v>14.285714285714285</v>
      </c>
      <c r="G283"/>
      <c r="H283"/>
      <c r="I283"/>
      <c r="J283"/>
      <c r="K283"/>
      <c r="L283"/>
      <c r="M283"/>
      <c r="N283"/>
      <c r="O283"/>
      <c r="P283"/>
      <c r="Q283"/>
      <c r="R283"/>
    </row>
    <row r="284" spans="2:18" ht="18" customHeight="1" x14ac:dyDescent="0.25">
      <c r="B284" s="327"/>
      <c r="C284" s="330"/>
      <c r="D284" s="183" t="s">
        <v>333</v>
      </c>
      <c r="E284" s="206">
        <f>COUNTIF(DEMİRLİ!$Z$5:$Z$200,"&lt;55")-COUNTIF(DEMİRLİ!$Z$5:$Z$200,"&lt;45")</f>
        <v>1</v>
      </c>
      <c r="F284" s="214">
        <f>E284/SUM(E283:E288)*100</f>
        <v>7.1428571428571423</v>
      </c>
      <c r="G284"/>
      <c r="H284"/>
      <c r="I284"/>
      <c r="J284"/>
      <c r="K284"/>
      <c r="L284"/>
      <c r="M284"/>
      <c r="N284"/>
      <c r="O284"/>
      <c r="P284"/>
      <c r="Q284"/>
      <c r="R284"/>
    </row>
    <row r="285" spans="2:18" ht="18" customHeight="1" x14ac:dyDescent="0.25">
      <c r="B285" s="327"/>
      <c r="C285" s="330"/>
      <c r="D285" s="183" t="s">
        <v>334</v>
      </c>
      <c r="E285" s="206">
        <f>COUNTIF(DEMİRLİ!$Z$5:$Z$200,"&lt;70")-COUNTIF(DEMİRLİ!$Z$5:$Z$200,"&lt;55")</f>
        <v>1</v>
      </c>
      <c r="F285" s="214">
        <f>E285/SUM(E283:E288)*100</f>
        <v>7.1428571428571423</v>
      </c>
      <c r="G285"/>
      <c r="H285"/>
      <c r="I285"/>
      <c r="J285"/>
      <c r="K285"/>
      <c r="L285"/>
      <c r="M285"/>
      <c r="N285"/>
      <c r="O285"/>
      <c r="P285"/>
      <c r="Q285"/>
      <c r="R285"/>
    </row>
    <row r="286" spans="2:18" ht="18" customHeight="1" x14ac:dyDescent="0.25">
      <c r="B286" s="327"/>
      <c r="C286" s="330"/>
      <c r="D286" s="183" t="s">
        <v>335</v>
      </c>
      <c r="E286" s="206">
        <f>COUNTIF(DEMİRLİ!$Z$5:$Z$200,"&lt;85")-COUNTIF(DEMİRLİ!Z$5:$Z$200,"&lt;70")</f>
        <v>2</v>
      </c>
      <c r="F286" s="214">
        <f>E286/SUM(E283:E288)*100</f>
        <v>14.285714285714285</v>
      </c>
      <c r="G286"/>
      <c r="H286"/>
      <c r="I286"/>
      <c r="J286"/>
      <c r="K286"/>
      <c r="L286"/>
      <c r="M286"/>
      <c r="N286"/>
      <c r="O286"/>
      <c r="P286"/>
      <c r="Q286"/>
      <c r="R286"/>
    </row>
    <row r="287" spans="2:18" ht="18" customHeight="1" x14ac:dyDescent="0.25">
      <c r="B287" s="327"/>
      <c r="C287" s="330"/>
      <c r="D287" s="183" t="s">
        <v>336</v>
      </c>
      <c r="E287" s="206">
        <f>COUNTIF(DEMİRLİ!$Z$5:$Z$200,"&lt;99")-COUNTIF(DEMİRLİ!$Z$5:$Z$200,"&lt;85")</f>
        <v>5</v>
      </c>
      <c r="F287" s="214">
        <f>E287/SUM(E283:E288)*100</f>
        <v>35.714285714285715</v>
      </c>
      <c r="G287"/>
      <c r="H287"/>
      <c r="I287"/>
      <c r="J287"/>
      <c r="K287"/>
      <c r="L287"/>
      <c r="M287"/>
      <c r="N287"/>
      <c r="O287"/>
      <c r="P287"/>
      <c r="Q287"/>
      <c r="R287"/>
    </row>
    <row r="288" spans="2:18" ht="18" customHeight="1" thickBot="1" x14ac:dyDescent="0.3">
      <c r="B288" s="328"/>
      <c r="C288" s="331"/>
      <c r="D288" s="184">
        <v>100</v>
      </c>
      <c r="E288" s="208">
        <f>COUNTIF(DEMİRLİ!$Z$5:$Z$200,"=100")</f>
        <v>3</v>
      </c>
      <c r="F288" s="215">
        <f>E288/SUM(E283:E288)*100</f>
        <v>21.428571428571427</v>
      </c>
      <c r="G288"/>
      <c r="H288"/>
      <c r="I288"/>
      <c r="J288"/>
      <c r="K288"/>
      <c r="L288"/>
      <c r="M288"/>
      <c r="N288"/>
      <c r="O288"/>
      <c r="P288"/>
      <c r="Q288"/>
      <c r="R288"/>
    </row>
    <row r="289" spans="2:18" ht="18" customHeight="1" x14ac:dyDescent="0.25">
      <c r="F289" s="222"/>
    </row>
    <row r="290" spans="2:18" ht="18" customHeight="1" thickBot="1" x14ac:dyDescent="0.3"/>
    <row r="291" spans="2:18" ht="18" customHeight="1" x14ac:dyDescent="0.25">
      <c r="B291" s="332" t="s">
        <v>385</v>
      </c>
      <c r="C291" s="332" t="s">
        <v>872</v>
      </c>
      <c r="D291" s="335" t="s">
        <v>873</v>
      </c>
      <c r="E291" s="342" t="s">
        <v>361</v>
      </c>
      <c r="F291" s="343"/>
      <c r="G291"/>
      <c r="H291"/>
      <c r="I291"/>
      <c r="J291"/>
      <c r="K291"/>
      <c r="L291"/>
      <c r="M291"/>
      <c r="N291"/>
      <c r="O291"/>
      <c r="P291"/>
      <c r="Q291"/>
      <c r="R291"/>
    </row>
    <row r="292" spans="2:18" ht="18" customHeight="1" x14ac:dyDescent="0.25">
      <c r="B292" s="333"/>
      <c r="C292" s="333"/>
      <c r="D292" s="336"/>
      <c r="E292" s="340" t="s">
        <v>881</v>
      </c>
      <c r="F292" s="341"/>
      <c r="G292"/>
      <c r="H292"/>
      <c r="I292"/>
      <c r="J292"/>
      <c r="K292"/>
      <c r="L292"/>
      <c r="M292"/>
      <c r="N292"/>
      <c r="O292"/>
      <c r="P292"/>
      <c r="Q292"/>
      <c r="R292"/>
    </row>
    <row r="293" spans="2:18" ht="29.25" thickBot="1" x14ac:dyDescent="0.3">
      <c r="B293" s="334"/>
      <c r="C293" s="334"/>
      <c r="D293" s="337"/>
      <c r="E293" s="212" t="s">
        <v>871</v>
      </c>
      <c r="F293" s="211" t="s">
        <v>883</v>
      </c>
      <c r="G293"/>
      <c r="H293"/>
      <c r="I293"/>
      <c r="J293"/>
      <c r="K293"/>
      <c r="L293"/>
      <c r="M293"/>
      <c r="N293"/>
      <c r="O293"/>
      <c r="P293"/>
      <c r="Q293"/>
      <c r="R293"/>
    </row>
    <row r="294" spans="2:18" ht="18" customHeight="1" x14ac:dyDescent="0.25">
      <c r="B294" s="326" t="str">
        <f>"HAMİT ŞVD ORTAOKULU
"&amp;"ÖĞRENCİ SAYISI = "&amp;SUM(E294:E299)</f>
        <v>HAMİT ŞVD ORTAOKULU
ÖĞRENCİ SAYISI = 12</v>
      </c>
      <c r="C294" s="329" t="s">
        <v>2</v>
      </c>
      <c r="D294" s="182" t="s">
        <v>332</v>
      </c>
      <c r="E294" s="204">
        <f>COUNTIF(HAMİT!$K$5:$K$200,"&lt;45")</f>
        <v>2</v>
      </c>
      <c r="F294" s="213">
        <f>E294/SUM(E294:E299)*100</f>
        <v>16.666666666666664</v>
      </c>
      <c r="G294"/>
      <c r="H294"/>
      <c r="I294"/>
      <c r="J294"/>
      <c r="K294"/>
      <c r="L294"/>
      <c r="M294"/>
      <c r="N294"/>
      <c r="O294"/>
      <c r="P294"/>
      <c r="Q294"/>
      <c r="R294"/>
    </row>
    <row r="295" spans="2:18" ht="18" customHeight="1" x14ac:dyDescent="0.25">
      <c r="B295" s="327"/>
      <c r="C295" s="330"/>
      <c r="D295" s="183" t="s">
        <v>333</v>
      </c>
      <c r="E295" s="206">
        <f>COUNTIF(HAMİT!$K$5:$K$200,"&lt;55")-COUNTIF(HAMİT!$K$5:$K$200,"&lt;45")</f>
        <v>0</v>
      </c>
      <c r="F295" s="214">
        <f>E295/SUM(E294:E299)*100</f>
        <v>0</v>
      </c>
      <c r="G295"/>
      <c r="H295"/>
      <c r="I295"/>
      <c r="J295"/>
      <c r="K295"/>
      <c r="L295"/>
      <c r="M295"/>
      <c r="N295"/>
      <c r="O295"/>
      <c r="P295"/>
      <c r="Q295"/>
      <c r="R295"/>
    </row>
    <row r="296" spans="2:18" ht="18" customHeight="1" x14ac:dyDescent="0.25">
      <c r="B296" s="327"/>
      <c r="C296" s="330"/>
      <c r="D296" s="183" t="s">
        <v>334</v>
      </c>
      <c r="E296" s="206">
        <f>COUNTIF(HAMİT!$K$5:$K$200,"&lt;70")-COUNTIF(HAMİT!$K$5:$K$200,"&lt;55")</f>
        <v>6</v>
      </c>
      <c r="F296" s="214">
        <f>E296/SUM(E294:E299)*100</f>
        <v>50</v>
      </c>
      <c r="G296"/>
      <c r="H296"/>
      <c r="I296"/>
      <c r="J296"/>
      <c r="K296"/>
      <c r="L296"/>
      <c r="M296"/>
      <c r="N296"/>
      <c r="O296"/>
      <c r="P296"/>
      <c r="Q296"/>
      <c r="R296"/>
    </row>
    <row r="297" spans="2:18" ht="18" customHeight="1" x14ac:dyDescent="0.25">
      <c r="B297" s="327"/>
      <c r="C297" s="330"/>
      <c r="D297" s="183" t="s">
        <v>335</v>
      </c>
      <c r="E297" s="206">
        <f>COUNTIF(HAMİT!$K$5:$K$200,"&lt;85")-COUNTIF(HAMİT!$K$5:$K$200,"&lt;70")</f>
        <v>3</v>
      </c>
      <c r="F297" s="214">
        <f>E297/SUM(E294:E299)*100</f>
        <v>25</v>
      </c>
      <c r="G297"/>
      <c r="H297"/>
      <c r="I297"/>
      <c r="J297"/>
      <c r="K297"/>
      <c r="L297"/>
      <c r="M297"/>
      <c r="N297"/>
      <c r="O297"/>
      <c r="P297"/>
      <c r="Q297"/>
      <c r="R297"/>
    </row>
    <row r="298" spans="2:18" ht="18" customHeight="1" x14ac:dyDescent="0.25">
      <c r="B298" s="327"/>
      <c r="C298" s="330"/>
      <c r="D298" s="183" t="s">
        <v>336</v>
      </c>
      <c r="E298" s="206">
        <f>COUNTIF(HAMİT!$K$5:$K$200,"&lt;99")-COUNTIF(HAMİT!$K$5:$K$200,"&lt;85")</f>
        <v>0</v>
      </c>
      <c r="F298" s="214">
        <f>E298/SUM(E294:E299)*100</f>
        <v>0</v>
      </c>
      <c r="G298"/>
      <c r="H298"/>
      <c r="I298"/>
      <c r="J298"/>
      <c r="K298"/>
      <c r="L298"/>
      <c r="M298"/>
      <c r="N298"/>
      <c r="O298"/>
      <c r="P298"/>
      <c r="Q298"/>
      <c r="R298"/>
    </row>
    <row r="299" spans="2:18" ht="18" customHeight="1" thickBot="1" x14ac:dyDescent="0.3">
      <c r="B299" s="328"/>
      <c r="C299" s="331"/>
      <c r="D299" s="184">
        <v>100</v>
      </c>
      <c r="E299" s="208">
        <f>COUNTIF(HAMİT!$K$5:$K$200,"=100")</f>
        <v>1</v>
      </c>
      <c r="F299" s="215">
        <f>E299/SUM(E294:E299)*100</f>
        <v>8.3333333333333321</v>
      </c>
      <c r="G299"/>
      <c r="H299"/>
      <c r="I299"/>
      <c r="J299"/>
      <c r="K299"/>
      <c r="L299"/>
      <c r="M299"/>
      <c r="N299"/>
      <c r="O299"/>
      <c r="P299"/>
      <c r="Q299"/>
      <c r="R299"/>
    </row>
    <row r="300" spans="2:18" ht="18" customHeight="1" x14ac:dyDescent="0.25">
      <c r="B300" s="326" t="str">
        <f>"HAMİT ŞVD ORTAOKULU
"&amp;"ÖĞRENCİ SAYISI = "&amp;SUM(E300:E305)</f>
        <v>HAMİT ŞVD ORTAOKULU
ÖĞRENCİ SAYISI = 12</v>
      </c>
      <c r="C300" s="329" t="s">
        <v>3</v>
      </c>
      <c r="D300" s="182" t="s">
        <v>332</v>
      </c>
      <c r="E300" s="204">
        <f>COUNTIF(HAMİT!$N$5:$N$200,"&lt;45")</f>
        <v>6</v>
      </c>
      <c r="F300" s="213">
        <f>E300/SUM(E300:E305)*100</f>
        <v>50</v>
      </c>
      <c r="G300"/>
      <c r="H300"/>
      <c r="I300"/>
      <c r="J300"/>
      <c r="K300"/>
      <c r="L300"/>
      <c r="M300"/>
      <c r="N300"/>
      <c r="O300"/>
      <c r="P300"/>
      <c r="Q300"/>
      <c r="R300"/>
    </row>
    <row r="301" spans="2:18" ht="18" customHeight="1" x14ac:dyDescent="0.25">
      <c r="B301" s="327"/>
      <c r="C301" s="330"/>
      <c r="D301" s="183" t="s">
        <v>333</v>
      </c>
      <c r="E301" s="206">
        <f>COUNTIF(HAMİT!$N$5:$N$200,"&lt;55")-COUNTIF(HAMİT!$N$5:$N$200,"&lt;45")</f>
        <v>2</v>
      </c>
      <c r="F301" s="214">
        <f>E301/SUM(E300:E305)*100</f>
        <v>16.666666666666664</v>
      </c>
      <c r="G301"/>
      <c r="H301"/>
      <c r="I301"/>
      <c r="J301"/>
      <c r="K301"/>
      <c r="L301"/>
      <c r="M301"/>
      <c r="N301"/>
      <c r="O301"/>
      <c r="P301"/>
      <c r="Q301"/>
      <c r="R301"/>
    </row>
    <row r="302" spans="2:18" ht="18" customHeight="1" x14ac:dyDescent="0.25">
      <c r="B302" s="327"/>
      <c r="C302" s="330"/>
      <c r="D302" s="183" t="s">
        <v>334</v>
      </c>
      <c r="E302" s="206">
        <f>COUNTIF(HAMİT!$N$5:$N$200,"&lt;70")-COUNTIF(HAMİT!$N$5:$N$200,"&lt;55")</f>
        <v>2</v>
      </c>
      <c r="F302" s="214">
        <f>E302/SUM(E300:E305)*100</f>
        <v>16.666666666666664</v>
      </c>
      <c r="G302"/>
      <c r="H302"/>
      <c r="I302"/>
      <c r="J302"/>
      <c r="K302"/>
      <c r="L302"/>
      <c r="M302"/>
      <c r="N302"/>
      <c r="O302"/>
      <c r="P302"/>
      <c r="Q302"/>
      <c r="R302"/>
    </row>
    <row r="303" spans="2:18" ht="18" customHeight="1" x14ac:dyDescent="0.25">
      <c r="B303" s="327"/>
      <c r="C303" s="330"/>
      <c r="D303" s="183" t="s">
        <v>335</v>
      </c>
      <c r="E303" s="206">
        <f>COUNTIF(HAMİT!$N$5:$N$200,"&lt;85")-COUNTIF(HAMİT!$N$5:$N$200,"&lt;70")</f>
        <v>2</v>
      </c>
      <c r="F303" s="214">
        <f>E303/SUM(E300:E305)*100</f>
        <v>16.666666666666664</v>
      </c>
      <c r="G303"/>
      <c r="H303"/>
      <c r="I303"/>
      <c r="J303"/>
      <c r="K303"/>
      <c r="L303"/>
      <c r="M303"/>
      <c r="N303"/>
      <c r="O303"/>
      <c r="P303"/>
      <c r="Q303"/>
      <c r="R303"/>
    </row>
    <row r="304" spans="2:18" ht="18" customHeight="1" x14ac:dyDescent="0.25">
      <c r="B304" s="327"/>
      <c r="C304" s="330"/>
      <c r="D304" s="183" t="s">
        <v>336</v>
      </c>
      <c r="E304" s="206">
        <f>COUNTIF(HAMİT!$N$5:$N$200,"&lt;99")-COUNTIF(HAMİT!$N$5:$N$200,"&lt;85")</f>
        <v>0</v>
      </c>
      <c r="F304" s="214">
        <f>E304/SUM(E300:E305)*100</f>
        <v>0</v>
      </c>
      <c r="G304"/>
      <c r="H304"/>
      <c r="I304"/>
      <c r="J304"/>
      <c r="K304"/>
      <c r="L304"/>
      <c r="M304"/>
      <c r="N304"/>
      <c r="O304"/>
      <c r="P304"/>
      <c r="Q304"/>
      <c r="R304"/>
    </row>
    <row r="305" spans="2:18" ht="18" customHeight="1" thickBot="1" x14ac:dyDescent="0.3">
      <c r="B305" s="328"/>
      <c r="C305" s="331"/>
      <c r="D305" s="184">
        <v>100</v>
      </c>
      <c r="E305" s="208">
        <f>COUNTIF(HAMİT!$N$5:$N$200,"=100")</f>
        <v>0</v>
      </c>
      <c r="F305" s="215">
        <f>E305/SUM(E300:E305)*100</f>
        <v>0</v>
      </c>
      <c r="G305"/>
      <c r="H305"/>
      <c r="I305"/>
      <c r="J305"/>
      <c r="K305"/>
      <c r="L305"/>
      <c r="M305"/>
      <c r="N305"/>
      <c r="O305"/>
      <c r="P305"/>
      <c r="Q305"/>
      <c r="R305"/>
    </row>
    <row r="306" spans="2:18" ht="18" customHeight="1" x14ac:dyDescent="0.25">
      <c r="B306" s="326" t="str">
        <f>"HAMİT ŞVD ORTAOKULU
"&amp;"ÖĞRENCİ SAYISI = "&amp;SUM(E306:E311)</f>
        <v>HAMİT ŞVD ORTAOKULU
ÖĞRENCİ SAYISI = 12</v>
      </c>
      <c r="C306" s="329" t="s">
        <v>10</v>
      </c>
      <c r="D306" s="182" t="s">
        <v>332</v>
      </c>
      <c r="E306" s="204">
        <f>COUNTIF(HAMİT!$Q$5:$Q$200,"&lt;45")</f>
        <v>1</v>
      </c>
      <c r="F306" s="213">
        <f>E306/SUM(E306:E311)*100</f>
        <v>8.3333333333333321</v>
      </c>
      <c r="G306"/>
      <c r="H306"/>
      <c r="I306"/>
      <c r="J306"/>
      <c r="K306"/>
      <c r="L306"/>
      <c r="M306"/>
      <c r="N306"/>
      <c r="O306"/>
      <c r="P306"/>
      <c r="Q306"/>
      <c r="R306"/>
    </row>
    <row r="307" spans="2:18" ht="18" customHeight="1" x14ac:dyDescent="0.25">
      <c r="B307" s="327"/>
      <c r="C307" s="330"/>
      <c r="D307" s="183" t="s">
        <v>333</v>
      </c>
      <c r="E307" s="206">
        <f>COUNTIF(HAMİT!$Q$5:$Q$200,"&lt;55")-COUNTIF(HAMİT!$Q$5:$Q$200,"&lt;45")</f>
        <v>0</v>
      </c>
      <c r="F307" s="214">
        <f>E307/SUM(E306:E311)*100</f>
        <v>0</v>
      </c>
      <c r="G307"/>
      <c r="H307"/>
      <c r="I307"/>
      <c r="J307"/>
      <c r="K307"/>
      <c r="L307"/>
      <c r="M307"/>
      <c r="N307"/>
      <c r="O307"/>
      <c r="P307"/>
      <c r="Q307"/>
      <c r="R307"/>
    </row>
    <row r="308" spans="2:18" ht="18" customHeight="1" x14ac:dyDescent="0.25">
      <c r="B308" s="327"/>
      <c r="C308" s="330"/>
      <c r="D308" s="183" t="s">
        <v>334</v>
      </c>
      <c r="E308" s="206">
        <f>COUNTIF(HAMİT!$Q$5:$Q$200,"&lt;70")-COUNTIF(HAMİT!$Q$5:$Q$200,"&lt;55")</f>
        <v>4</v>
      </c>
      <c r="F308" s="214">
        <f>E308/SUM(E306:E311)*100</f>
        <v>33.333333333333329</v>
      </c>
      <c r="G308"/>
      <c r="H308"/>
      <c r="I308"/>
      <c r="J308"/>
      <c r="K308"/>
      <c r="L308"/>
      <c r="M308"/>
      <c r="N308"/>
      <c r="O308"/>
      <c r="P308"/>
      <c r="Q308"/>
      <c r="R308"/>
    </row>
    <row r="309" spans="2:18" ht="18" customHeight="1" x14ac:dyDescent="0.25">
      <c r="B309" s="327"/>
      <c r="C309" s="330"/>
      <c r="D309" s="183" t="s">
        <v>335</v>
      </c>
      <c r="E309" s="206">
        <f>COUNTIF(HAMİT!$Q$5:$Q$200,"&lt;85")-COUNTIF(HAMİT!$Q$5:$Q$200,"&lt;70")</f>
        <v>5</v>
      </c>
      <c r="F309" s="214">
        <f>E309/SUM(E306:E311)*100</f>
        <v>41.666666666666671</v>
      </c>
      <c r="G309"/>
      <c r="H309"/>
      <c r="I309"/>
      <c r="J309"/>
      <c r="K309"/>
      <c r="L309"/>
      <c r="M309"/>
      <c r="N309"/>
      <c r="O309"/>
      <c r="P309"/>
      <c r="Q309"/>
      <c r="R309"/>
    </row>
    <row r="310" spans="2:18" ht="18" customHeight="1" x14ac:dyDescent="0.25">
      <c r="B310" s="327"/>
      <c r="C310" s="330"/>
      <c r="D310" s="183" t="s">
        <v>336</v>
      </c>
      <c r="E310" s="206">
        <f>COUNTIF(HAMİT!$Q$5:$Q$200,"&lt;99")-COUNTIF(HAMİT!$Q$5:$Q$200,"&lt;85")</f>
        <v>2</v>
      </c>
      <c r="F310" s="214">
        <f>E310/SUM(E306:E311)*100</f>
        <v>16.666666666666664</v>
      </c>
      <c r="G310"/>
      <c r="H310"/>
      <c r="I310"/>
      <c r="J310"/>
      <c r="K310"/>
      <c r="L310"/>
      <c r="M310"/>
      <c r="N310"/>
      <c r="O310"/>
      <c r="P310"/>
      <c r="Q310"/>
      <c r="R310"/>
    </row>
    <row r="311" spans="2:18" ht="18" customHeight="1" thickBot="1" x14ac:dyDescent="0.3">
      <c r="B311" s="328"/>
      <c r="C311" s="331"/>
      <c r="D311" s="184">
        <v>100</v>
      </c>
      <c r="E311" s="208">
        <f>COUNTIF(HAMİT!$Q$5:$Q$200,"=100")</f>
        <v>0</v>
      </c>
      <c r="F311" s="215">
        <f>E311/SUM(E306:E311)*100</f>
        <v>0</v>
      </c>
      <c r="G311"/>
      <c r="H311"/>
      <c r="I311"/>
      <c r="J311"/>
      <c r="K311"/>
      <c r="L311"/>
      <c r="M311"/>
      <c r="N311"/>
      <c r="O311"/>
      <c r="P311"/>
      <c r="Q311"/>
      <c r="R311"/>
    </row>
    <row r="312" spans="2:18" ht="18" customHeight="1" x14ac:dyDescent="0.25">
      <c r="B312" s="326" t="str">
        <f>"HAMİT ŞVD ORTAOKULU
"&amp;"ÖĞRENCİ SAYISI = "&amp;SUM(E312:E317)</f>
        <v>HAMİT ŞVD ORTAOKULU
ÖĞRENCİ SAYISI = 12</v>
      </c>
      <c r="C312" s="329" t="s">
        <v>338</v>
      </c>
      <c r="D312" s="182" t="s">
        <v>332</v>
      </c>
      <c r="E312" s="204">
        <f>COUNTIF(HAMİT!$T$5:$T$200,"&lt;45")</f>
        <v>2</v>
      </c>
      <c r="F312" s="213">
        <f>E312/SUM(E312:E317)*100</f>
        <v>16.666666666666664</v>
      </c>
      <c r="G312"/>
      <c r="H312"/>
      <c r="I312"/>
      <c r="J312"/>
      <c r="K312"/>
      <c r="L312"/>
      <c r="M312"/>
      <c r="N312"/>
      <c r="O312"/>
      <c r="P312"/>
      <c r="Q312"/>
      <c r="R312"/>
    </row>
    <row r="313" spans="2:18" ht="18" customHeight="1" x14ac:dyDescent="0.25">
      <c r="B313" s="327"/>
      <c r="C313" s="330"/>
      <c r="D313" s="183" t="s">
        <v>333</v>
      </c>
      <c r="E313" s="206">
        <f>COUNTIF(HAMİT!$T$5:$T$200,"&lt;55")-COUNTIF(HAMİT!$T$5:$T$200,"&lt;45")</f>
        <v>2</v>
      </c>
      <c r="F313" s="214">
        <f>E313/SUM(E312:E317)*100</f>
        <v>16.666666666666664</v>
      </c>
      <c r="G313"/>
      <c r="H313"/>
      <c r="I313"/>
      <c r="J313"/>
      <c r="K313"/>
      <c r="L313"/>
      <c r="M313"/>
      <c r="N313"/>
      <c r="O313"/>
      <c r="P313"/>
      <c r="Q313"/>
      <c r="R313"/>
    </row>
    <row r="314" spans="2:18" ht="18" customHeight="1" x14ac:dyDescent="0.25">
      <c r="B314" s="327"/>
      <c r="C314" s="330"/>
      <c r="D314" s="183" t="s">
        <v>334</v>
      </c>
      <c r="E314" s="206">
        <f>COUNTIF(HAMİT!$T$5:$T$200,"&lt;70")-COUNTIF(HAMİT!$T$5:$T$200,"&lt;55")</f>
        <v>2</v>
      </c>
      <c r="F314" s="214">
        <f>E314/SUM(E312:E317)*100</f>
        <v>16.666666666666664</v>
      </c>
      <c r="G314"/>
      <c r="H314"/>
      <c r="I314"/>
      <c r="J314"/>
      <c r="K314"/>
      <c r="L314"/>
      <c r="M314"/>
      <c r="N314"/>
      <c r="O314"/>
      <c r="P314"/>
      <c r="Q314"/>
      <c r="R314"/>
    </row>
    <row r="315" spans="2:18" ht="18" customHeight="1" x14ac:dyDescent="0.25">
      <c r="B315" s="327"/>
      <c r="C315" s="330"/>
      <c r="D315" s="183" t="s">
        <v>335</v>
      </c>
      <c r="E315" s="206">
        <f>COUNTIF(HAMİT!$T$5:$T$200,"&lt;85")-COUNTIF(HAMİT!$T$5:$T$200,"&lt;70")</f>
        <v>3</v>
      </c>
      <c r="F315" s="214">
        <f>E315/SUM(E312:E317)*100</f>
        <v>25</v>
      </c>
      <c r="G315"/>
      <c r="H315"/>
      <c r="I315"/>
      <c r="J315"/>
      <c r="K315"/>
      <c r="L315"/>
      <c r="M315"/>
      <c r="N315"/>
      <c r="O315"/>
      <c r="P315"/>
      <c r="Q315"/>
      <c r="R315"/>
    </row>
    <row r="316" spans="2:18" ht="18" customHeight="1" x14ac:dyDescent="0.25">
      <c r="B316" s="327"/>
      <c r="C316" s="330"/>
      <c r="D316" s="183" t="s">
        <v>336</v>
      </c>
      <c r="E316" s="206">
        <f>COUNTIF(HAMİT!$T$5:$T$200,"&lt;99")-COUNTIF(HAMİT!$T$5:$T$200,"&lt;85")</f>
        <v>3</v>
      </c>
      <c r="F316" s="214">
        <f>E316/SUM(E312:E317)*100</f>
        <v>25</v>
      </c>
      <c r="G316"/>
      <c r="H316"/>
      <c r="I316"/>
      <c r="J316"/>
      <c r="K316"/>
      <c r="L316"/>
      <c r="M316"/>
      <c r="N316"/>
      <c r="O316"/>
      <c r="P316"/>
      <c r="Q316"/>
      <c r="R316"/>
    </row>
    <row r="317" spans="2:18" ht="18" customHeight="1" thickBot="1" x14ac:dyDescent="0.3">
      <c r="B317" s="328"/>
      <c r="C317" s="331"/>
      <c r="D317" s="184">
        <v>100</v>
      </c>
      <c r="E317" s="208">
        <f>COUNTIF(HAMİT!$T$5:$T$200,"=100")</f>
        <v>0</v>
      </c>
      <c r="F317" s="215">
        <f>E317/SUM(E312:E317)*100</f>
        <v>0</v>
      </c>
      <c r="G317"/>
      <c r="H317"/>
      <c r="I317"/>
      <c r="J317"/>
      <c r="K317"/>
      <c r="L317"/>
      <c r="M317"/>
      <c r="N317"/>
      <c r="O317"/>
      <c r="P317"/>
      <c r="Q317"/>
      <c r="R317"/>
    </row>
    <row r="318" spans="2:18" ht="18" customHeight="1" x14ac:dyDescent="0.25">
      <c r="B318" s="326" t="str">
        <f>"HAMİT ŞVD ORTAOKULU
"&amp;"ÖĞRENCİ SAYISI = "&amp;SUM(E318:E323)</f>
        <v>HAMİT ŞVD ORTAOKULU
ÖĞRENCİ SAYISI = 11</v>
      </c>
      <c r="C318" s="329" t="s">
        <v>4</v>
      </c>
      <c r="D318" s="182" t="s">
        <v>332</v>
      </c>
      <c r="E318" s="204">
        <f>COUNTIF(HAMİT!$W$5:$W$200,"&lt;45")</f>
        <v>0</v>
      </c>
      <c r="F318" s="213">
        <f>E318/SUM(E318:E323)*100</f>
        <v>0</v>
      </c>
      <c r="G318"/>
      <c r="H318"/>
      <c r="I318"/>
      <c r="J318"/>
      <c r="K318"/>
      <c r="L318"/>
      <c r="M318"/>
      <c r="N318"/>
      <c r="O318"/>
      <c r="P318"/>
      <c r="Q318"/>
      <c r="R318"/>
    </row>
    <row r="319" spans="2:18" ht="18" customHeight="1" x14ac:dyDescent="0.25">
      <c r="B319" s="327"/>
      <c r="C319" s="330"/>
      <c r="D319" s="183" t="s">
        <v>333</v>
      </c>
      <c r="E319" s="206">
        <f>COUNTIF(HAMİT!$W$5:$W$200,"&lt;55")-COUNTIF(HAMİT!$W$5:$W$200,"&lt;45")</f>
        <v>1</v>
      </c>
      <c r="F319" s="214">
        <f>E319/SUM(E318:E323)*100</f>
        <v>9.0909090909090917</v>
      </c>
      <c r="G319"/>
      <c r="H319"/>
      <c r="I319"/>
      <c r="J319"/>
      <c r="K319"/>
      <c r="L319"/>
      <c r="M319"/>
      <c r="N319"/>
      <c r="O319"/>
      <c r="P319"/>
      <c r="Q319"/>
      <c r="R319"/>
    </row>
    <row r="320" spans="2:18" ht="18" customHeight="1" x14ac:dyDescent="0.25">
      <c r="B320" s="327"/>
      <c r="C320" s="330"/>
      <c r="D320" s="183" t="s">
        <v>334</v>
      </c>
      <c r="E320" s="206">
        <f>COUNTIF(HAMİT!$W$5:$W$200,"&lt;70")-COUNTIF(HAMİT!$W$5:$W$200,"&lt;55")</f>
        <v>2</v>
      </c>
      <c r="F320" s="214">
        <f>E320/SUM(E318:E323)*100</f>
        <v>18.181818181818183</v>
      </c>
      <c r="G320"/>
      <c r="H320"/>
      <c r="I320"/>
      <c r="J320"/>
      <c r="K320"/>
      <c r="L320"/>
      <c r="M320"/>
      <c r="N320"/>
      <c r="O320"/>
      <c r="P320"/>
      <c r="Q320"/>
      <c r="R320"/>
    </row>
    <row r="321" spans="2:18" ht="18" customHeight="1" x14ac:dyDescent="0.25">
      <c r="B321" s="327"/>
      <c r="C321" s="330"/>
      <c r="D321" s="183" t="s">
        <v>335</v>
      </c>
      <c r="E321" s="206">
        <f>COUNTIF(HAMİT!$W$5:$W$200,"&lt;85")-COUNTIF(HAMİT!$W$5:$W$200,"&lt;70")</f>
        <v>3</v>
      </c>
      <c r="F321" s="214">
        <f>E321/SUM(E318:E323)*100</f>
        <v>27.27272727272727</v>
      </c>
      <c r="G321"/>
      <c r="H321"/>
      <c r="I321"/>
      <c r="J321"/>
      <c r="K321"/>
      <c r="L321"/>
      <c r="M321"/>
      <c r="N321"/>
      <c r="O321"/>
      <c r="P321"/>
      <c r="Q321"/>
      <c r="R321"/>
    </row>
    <row r="322" spans="2:18" ht="18" customHeight="1" x14ac:dyDescent="0.25">
      <c r="B322" s="327"/>
      <c r="C322" s="330"/>
      <c r="D322" s="183" t="s">
        <v>336</v>
      </c>
      <c r="E322" s="206">
        <f>COUNTIF(HAMİT!$W$5:$W$200,"&lt;99")-COUNTIF(HAMİT!$W$5:$W$200,"&lt;85")</f>
        <v>4</v>
      </c>
      <c r="F322" s="214">
        <f>E322/SUM(E318:E323)*100</f>
        <v>36.363636363636367</v>
      </c>
      <c r="G322"/>
      <c r="H322"/>
      <c r="I322"/>
      <c r="J322"/>
      <c r="K322"/>
      <c r="L322"/>
      <c r="M322"/>
      <c r="N322"/>
      <c r="O322"/>
      <c r="P322"/>
      <c r="Q322"/>
      <c r="R322"/>
    </row>
    <row r="323" spans="2:18" ht="18" customHeight="1" thickBot="1" x14ac:dyDescent="0.3">
      <c r="B323" s="328"/>
      <c r="C323" s="331"/>
      <c r="D323" s="184">
        <v>100</v>
      </c>
      <c r="E323" s="208">
        <f>COUNTIF(HAMİT!$W$5:$W$200,"=100")</f>
        <v>1</v>
      </c>
      <c r="F323" s="215">
        <f>E323/SUM(E318:E323)*100</f>
        <v>9.0909090909090917</v>
      </c>
      <c r="G323"/>
      <c r="H323"/>
      <c r="I323"/>
      <c r="J323"/>
      <c r="K323"/>
      <c r="L323"/>
      <c r="M323"/>
      <c r="N323"/>
      <c r="O323"/>
      <c r="P323"/>
      <c r="Q323"/>
      <c r="R323"/>
    </row>
    <row r="324" spans="2:18" ht="18" customHeight="1" x14ac:dyDescent="0.25">
      <c r="B324" s="326" t="str">
        <f>"HAMİT ŞVD ORTAOKULU
"&amp;"ÖĞRENCİ SAYISI = "&amp;SUM(E324:E329)</f>
        <v>HAMİT ŞVD ORTAOKULU
ÖĞRENCİ SAYISI = 12</v>
      </c>
      <c r="C324" s="329" t="s">
        <v>23</v>
      </c>
      <c r="D324" s="182" t="s">
        <v>332</v>
      </c>
      <c r="E324" s="204">
        <f>COUNTIF(HAMİT!$Z$5:$Z$200,"&lt;45")</f>
        <v>1</v>
      </c>
      <c r="F324" s="213">
        <f>E324/SUM(E324:E329)*100</f>
        <v>8.3333333333333321</v>
      </c>
      <c r="G324"/>
      <c r="H324"/>
      <c r="I324"/>
      <c r="J324"/>
      <c r="K324"/>
      <c r="L324"/>
      <c r="M324"/>
      <c r="N324"/>
      <c r="O324"/>
      <c r="P324"/>
      <c r="Q324"/>
      <c r="R324"/>
    </row>
    <row r="325" spans="2:18" ht="18" customHeight="1" x14ac:dyDescent="0.25">
      <c r="B325" s="327"/>
      <c r="C325" s="330"/>
      <c r="D325" s="183" t="s">
        <v>333</v>
      </c>
      <c r="E325" s="206">
        <f>COUNTIF(HAMİT!$Z$5:$Z$200,"&lt;55")-COUNTIF(HAMİT!$Z$5:$Z$200,"&lt;45")</f>
        <v>0</v>
      </c>
      <c r="F325" s="214">
        <f>E325/SUM(E324:E329)*100</f>
        <v>0</v>
      </c>
      <c r="G325"/>
      <c r="H325"/>
      <c r="I325"/>
      <c r="J325"/>
      <c r="K325"/>
      <c r="L325"/>
      <c r="M325"/>
      <c r="N325"/>
      <c r="O325"/>
      <c r="P325"/>
      <c r="Q325"/>
      <c r="R325"/>
    </row>
    <row r="326" spans="2:18" ht="18" customHeight="1" x14ac:dyDescent="0.25">
      <c r="B326" s="327"/>
      <c r="C326" s="330"/>
      <c r="D326" s="183" t="s">
        <v>334</v>
      </c>
      <c r="E326" s="206">
        <f>COUNTIF(HAMİT!$Z$5:$Z$200,"&lt;70")-COUNTIF(HAMİT!$Z$5:$Z$200,"&lt;55")</f>
        <v>0</v>
      </c>
      <c r="F326" s="214">
        <f>E326/SUM(E324:E329)*100</f>
        <v>0</v>
      </c>
      <c r="G326"/>
      <c r="H326"/>
      <c r="I326"/>
      <c r="J326"/>
      <c r="K326"/>
      <c r="L326"/>
      <c r="M326"/>
      <c r="N326"/>
      <c r="O326"/>
      <c r="P326"/>
      <c r="Q326"/>
      <c r="R326"/>
    </row>
    <row r="327" spans="2:18" ht="18" customHeight="1" x14ac:dyDescent="0.25">
      <c r="B327" s="327"/>
      <c r="C327" s="330"/>
      <c r="D327" s="183" t="s">
        <v>335</v>
      </c>
      <c r="E327" s="206">
        <f>COUNTIF(HAMİT!$Z$5:$Z$200,"&lt;85")-COUNTIF(HAMİT!Z$5:$Z$200,"&lt;70")</f>
        <v>1</v>
      </c>
      <c r="F327" s="214">
        <f>E327/SUM(E324:E329)*100</f>
        <v>8.3333333333333321</v>
      </c>
      <c r="G327"/>
      <c r="H327"/>
      <c r="I327"/>
      <c r="J327"/>
      <c r="K327"/>
      <c r="L327"/>
      <c r="M327"/>
      <c r="N327"/>
      <c r="O327"/>
      <c r="P327"/>
      <c r="Q327"/>
      <c r="R327"/>
    </row>
    <row r="328" spans="2:18" ht="18" customHeight="1" x14ac:dyDescent="0.25">
      <c r="B328" s="327"/>
      <c r="C328" s="330"/>
      <c r="D328" s="183" t="s">
        <v>336</v>
      </c>
      <c r="E328" s="206">
        <f>COUNTIF(HAMİT!$Z$5:$Z$200,"&lt;99")-COUNTIF(HAMİT!$Z$5:$Z$200,"&lt;85")</f>
        <v>8</v>
      </c>
      <c r="F328" s="214">
        <f>E328/SUM(E324:E329)*100</f>
        <v>66.666666666666657</v>
      </c>
      <c r="G328"/>
      <c r="H328"/>
      <c r="I328"/>
      <c r="J328"/>
      <c r="K328"/>
      <c r="L328"/>
      <c r="M328"/>
      <c r="N328"/>
      <c r="O328"/>
      <c r="P328"/>
      <c r="Q328"/>
      <c r="R328"/>
    </row>
    <row r="329" spans="2:18" ht="18" customHeight="1" thickBot="1" x14ac:dyDescent="0.3">
      <c r="B329" s="328"/>
      <c r="C329" s="331"/>
      <c r="D329" s="184">
        <v>100</v>
      </c>
      <c r="E329" s="208">
        <f>COUNTIF(HAMİT!$Z$5:$Z$200,"=100")</f>
        <v>2</v>
      </c>
      <c r="F329" s="215">
        <f>E329/SUM(E324:E329)*100</f>
        <v>16.666666666666664</v>
      </c>
      <c r="G329"/>
      <c r="H329"/>
      <c r="I329"/>
      <c r="J329"/>
      <c r="K329"/>
      <c r="L329"/>
      <c r="M329"/>
      <c r="N329"/>
      <c r="O329"/>
      <c r="P329"/>
      <c r="Q329"/>
      <c r="R329"/>
    </row>
    <row r="330" spans="2:18" ht="18" customHeight="1" x14ac:dyDescent="0.25"/>
    <row r="331" spans="2:18" ht="18" customHeight="1" thickBot="1" x14ac:dyDescent="0.3"/>
    <row r="332" spans="2:18" ht="18" customHeight="1" x14ac:dyDescent="0.25">
      <c r="B332" s="332" t="s">
        <v>385</v>
      </c>
      <c r="C332" s="332" t="s">
        <v>872</v>
      </c>
      <c r="D332" s="335" t="s">
        <v>873</v>
      </c>
      <c r="E332" s="342" t="s">
        <v>361</v>
      </c>
      <c r="F332" s="343"/>
      <c r="G332"/>
      <c r="H332"/>
      <c r="I332"/>
      <c r="J332"/>
      <c r="K332"/>
      <c r="L332"/>
      <c r="M332"/>
      <c r="N332"/>
      <c r="O332"/>
      <c r="P332"/>
      <c r="Q332"/>
      <c r="R332"/>
    </row>
    <row r="333" spans="2:18" ht="18" customHeight="1" x14ac:dyDescent="0.25">
      <c r="B333" s="333"/>
      <c r="C333" s="333"/>
      <c r="D333" s="336"/>
      <c r="E333" s="340" t="s">
        <v>881</v>
      </c>
      <c r="F333" s="341"/>
      <c r="G333"/>
      <c r="H333"/>
      <c r="I333"/>
      <c r="J333"/>
      <c r="K333"/>
      <c r="L333"/>
      <c r="M333"/>
      <c r="N333"/>
      <c r="O333"/>
      <c r="P333"/>
      <c r="Q333"/>
      <c r="R333"/>
    </row>
    <row r="334" spans="2:18" ht="29.25" thickBot="1" x14ac:dyDescent="0.3">
      <c r="B334" s="334"/>
      <c r="C334" s="334"/>
      <c r="D334" s="337"/>
      <c r="E334" s="212" t="s">
        <v>871</v>
      </c>
      <c r="F334" s="211" t="s">
        <v>883</v>
      </c>
      <c r="G334"/>
      <c r="H334"/>
      <c r="I334"/>
      <c r="J334"/>
      <c r="K334"/>
      <c r="L334"/>
      <c r="M334"/>
      <c r="N334"/>
      <c r="O334"/>
      <c r="P334"/>
      <c r="Q334"/>
      <c r="R334"/>
    </row>
    <row r="335" spans="2:18" ht="18" customHeight="1" x14ac:dyDescent="0.25">
      <c r="B335" s="326" t="str">
        <f>"İSAHOCALI SELAMOĞLU ORTAOKULU
"&amp;"ÖĞRENCİ SAYISI = "&amp;SUM(E335:E340)</f>
        <v>İSAHOCALI SELAMOĞLU ORTAOKULU
ÖĞRENCİ SAYISI = 9</v>
      </c>
      <c r="C335" s="329" t="s">
        <v>2</v>
      </c>
      <c r="D335" s="182" t="s">
        <v>332</v>
      </c>
      <c r="E335" s="204">
        <f>COUNTIF(İSAHOCALI!$K$5:$K$200,"&lt;45")</f>
        <v>1</v>
      </c>
      <c r="F335" s="213">
        <f>E335/SUM(E335:E340)*100</f>
        <v>11.111111111111111</v>
      </c>
      <c r="G335"/>
      <c r="H335"/>
      <c r="I335"/>
      <c r="J335"/>
      <c r="K335"/>
      <c r="L335"/>
      <c r="M335"/>
      <c r="N335"/>
      <c r="O335"/>
      <c r="P335"/>
      <c r="Q335"/>
      <c r="R335"/>
    </row>
    <row r="336" spans="2:18" ht="18" customHeight="1" x14ac:dyDescent="0.25">
      <c r="B336" s="327"/>
      <c r="C336" s="330"/>
      <c r="D336" s="183" t="s">
        <v>333</v>
      </c>
      <c r="E336" s="206">
        <f>COUNTIF(İSAHOCALI!$K$5:$K$200,"&lt;55")-COUNTIF(İSAHOCALI!$K$5:$K$200,"&lt;45")</f>
        <v>1</v>
      </c>
      <c r="F336" s="214">
        <f>E336/SUM(E335:E340)*100</f>
        <v>11.111111111111111</v>
      </c>
      <c r="G336"/>
      <c r="H336"/>
      <c r="I336"/>
      <c r="J336"/>
      <c r="K336"/>
      <c r="L336"/>
      <c r="M336"/>
      <c r="N336"/>
      <c r="O336"/>
      <c r="P336"/>
      <c r="Q336"/>
      <c r="R336"/>
    </row>
    <row r="337" spans="2:18" ht="18" customHeight="1" x14ac:dyDescent="0.25">
      <c r="B337" s="327"/>
      <c r="C337" s="330"/>
      <c r="D337" s="183" t="s">
        <v>334</v>
      </c>
      <c r="E337" s="206">
        <f>COUNTIF(İSAHOCALI!$K$5:$K$200,"&lt;70")-COUNTIF(İSAHOCALI!$K$5:$K$200,"&lt;55")</f>
        <v>4</v>
      </c>
      <c r="F337" s="214">
        <f>E337/SUM(E335:E340)*100</f>
        <v>44.444444444444443</v>
      </c>
      <c r="G337"/>
      <c r="H337"/>
      <c r="I337"/>
      <c r="J337"/>
      <c r="K337"/>
      <c r="L337"/>
      <c r="M337"/>
      <c r="N337"/>
      <c r="O337"/>
      <c r="P337"/>
      <c r="Q337"/>
      <c r="R337"/>
    </row>
    <row r="338" spans="2:18" ht="18" customHeight="1" x14ac:dyDescent="0.25">
      <c r="B338" s="327"/>
      <c r="C338" s="330"/>
      <c r="D338" s="183" t="s">
        <v>335</v>
      </c>
      <c r="E338" s="206">
        <f>COUNTIF(İSAHOCALI!$K$5:$K$200,"&lt;85")-COUNTIF(İSAHOCALI!$K$5:$K$200,"&lt;70")</f>
        <v>3</v>
      </c>
      <c r="F338" s="214">
        <f>E338/SUM(E335:E340)*100</f>
        <v>33.333333333333329</v>
      </c>
      <c r="G338"/>
      <c r="H338"/>
      <c r="I338"/>
      <c r="J338"/>
      <c r="K338"/>
      <c r="L338"/>
      <c r="M338"/>
      <c r="N338"/>
      <c r="O338"/>
      <c r="P338"/>
      <c r="Q338"/>
      <c r="R338"/>
    </row>
    <row r="339" spans="2:18" ht="18" customHeight="1" x14ac:dyDescent="0.25">
      <c r="B339" s="327"/>
      <c r="C339" s="330"/>
      <c r="D339" s="183" t="s">
        <v>336</v>
      </c>
      <c r="E339" s="206">
        <f>COUNTIF(İSAHOCALI!$K$5:$K$200,"&lt;99")-COUNTIF(İSAHOCALI!$K$5:$K$200,"&lt;85")</f>
        <v>0</v>
      </c>
      <c r="F339" s="214">
        <f>E339/SUM(E335:E340)*100</f>
        <v>0</v>
      </c>
      <c r="G339"/>
      <c r="H339"/>
      <c r="I339"/>
      <c r="J339"/>
      <c r="K339"/>
      <c r="L339"/>
      <c r="M339"/>
      <c r="N339"/>
      <c r="O339"/>
      <c r="P339"/>
      <c r="Q339"/>
      <c r="R339"/>
    </row>
    <row r="340" spans="2:18" ht="18" customHeight="1" thickBot="1" x14ac:dyDescent="0.3">
      <c r="B340" s="328"/>
      <c r="C340" s="331"/>
      <c r="D340" s="184">
        <v>100</v>
      </c>
      <c r="E340" s="208">
        <f>COUNTIF(İSAHOCALI!$K$5:$K$200,"=100")</f>
        <v>0</v>
      </c>
      <c r="F340" s="215">
        <f>E340/SUM(E335:E340)*100</f>
        <v>0</v>
      </c>
      <c r="G340"/>
      <c r="H340"/>
      <c r="I340"/>
      <c r="J340"/>
      <c r="K340"/>
      <c r="L340"/>
      <c r="M340"/>
      <c r="N340"/>
      <c r="O340"/>
      <c r="P340"/>
      <c r="Q340"/>
      <c r="R340"/>
    </row>
    <row r="341" spans="2:18" ht="18" customHeight="1" x14ac:dyDescent="0.25">
      <c r="B341" s="326" t="str">
        <f>"İSAHOCALI SELAMOĞLU ORTAOKULU
"&amp;"ÖĞRENCİ SAYISI = "&amp;SUM(E341:E346)</f>
        <v>İSAHOCALI SELAMOĞLU ORTAOKULU
ÖĞRENCİ SAYISI = 9</v>
      </c>
      <c r="C341" s="329" t="s">
        <v>3</v>
      </c>
      <c r="D341" s="182" t="s">
        <v>332</v>
      </c>
      <c r="E341" s="204">
        <f>COUNTIF(İSAHOCALI!$N$5:$N$200,"&lt;45")</f>
        <v>8</v>
      </c>
      <c r="F341" s="213">
        <f>E341/SUM(E341:E346)*100</f>
        <v>88.888888888888886</v>
      </c>
      <c r="G341"/>
      <c r="H341"/>
      <c r="I341"/>
      <c r="J341"/>
      <c r="K341"/>
      <c r="L341"/>
      <c r="M341"/>
      <c r="N341"/>
      <c r="O341"/>
      <c r="P341"/>
      <c r="Q341"/>
      <c r="R341"/>
    </row>
    <row r="342" spans="2:18" ht="18" customHeight="1" x14ac:dyDescent="0.25">
      <c r="B342" s="327"/>
      <c r="C342" s="330"/>
      <c r="D342" s="183" t="s">
        <v>333</v>
      </c>
      <c r="E342" s="206">
        <f>COUNTIF(İSAHOCALI!$N$5:$N$200,"&lt;55")-COUNTIF(İSAHOCALI!$N$5:$N$200,"&lt;45")</f>
        <v>1</v>
      </c>
      <c r="F342" s="214">
        <f>E342/SUM(E341:E346)*100</f>
        <v>11.111111111111111</v>
      </c>
      <c r="G342"/>
      <c r="H342"/>
      <c r="I342"/>
      <c r="J342"/>
      <c r="K342"/>
      <c r="L342"/>
      <c r="M342"/>
      <c r="N342"/>
      <c r="O342"/>
      <c r="P342"/>
      <c r="Q342"/>
      <c r="R342"/>
    </row>
    <row r="343" spans="2:18" ht="18" customHeight="1" x14ac:dyDescent="0.25">
      <c r="B343" s="327"/>
      <c r="C343" s="330"/>
      <c r="D343" s="183" t="s">
        <v>334</v>
      </c>
      <c r="E343" s="206">
        <f>COUNTIF(İSAHOCALI!$N$5:$N$200,"&lt;70")-COUNTIF(İSAHOCALI!$N$5:$N$200,"&lt;55")</f>
        <v>0</v>
      </c>
      <c r="F343" s="214">
        <f>E343/SUM(E341:E346)*100</f>
        <v>0</v>
      </c>
      <c r="G343"/>
      <c r="H343"/>
      <c r="I343"/>
      <c r="J343"/>
      <c r="K343"/>
      <c r="L343"/>
      <c r="M343"/>
      <c r="N343"/>
      <c r="O343"/>
      <c r="P343"/>
      <c r="Q343"/>
      <c r="R343"/>
    </row>
    <row r="344" spans="2:18" ht="18" customHeight="1" x14ac:dyDescent="0.25">
      <c r="B344" s="327"/>
      <c r="C344" s="330"/>
      <c r="D344" s="183" t="s">
        <v>335</v>
      </c>
      <c r="E344" s="206">
        <f>COUNTIF(İSAHOCALI!$N$5:$N$200,"&lt;85")-COUNTIF(İSAHOCALI!$N$5:$N$200,"&lt;70")</f>
        <v>0</v>
      </c>
      <c r="F344" s="214">
        <f>E344/SUM(E341:E346)*100</f>
        <v>0</v>
      </c>
      <c r="G344"/>
      <c r="H344"/>
      <c r="I344"/>
      <c r="J344"/>
      <c r="K344"/>
      <c r="L344"/>
      <c r="M344"/>
      <c r="N344"/>
      <c r="O344"/>
      <c r="P344"/>
      <c r="Q344"/>
      <c r="R344"/>
    </row>
    <row r="345" spans="2:18" ht="18" customHeight="1" x14ac:dyDescent="0.25">
      <c r="B345" s="327"/>
      <c r="C345" s="330"/>
      <c r="D345" s="183" t="s">
        <v>336</v>
      </c>
      <c r="E345" s="206">
        <f>COUNTIF(İSAHOCALI!$N$5:$N$200,"&lt;99")-COUNTIF(İSAHOCALI!$N$5:$N$200,"&lt;85")</f>
        <v>0</v>
      </c>
      <c r="F345" s="214">
        <f>E345/SUM(E341:E346)*100</f>
        <v>0</v>
      </c>
      <c r="G345"/>
      <c r="H345"/>
      <c r="I345"/>
      <c r="J345"/>
      <c r="K345"/>
      <c r="L345"/>
      <c r="M345"/>
      <c r="N345"/>
      <c r="O345"/>
      <c r="P345"/>
      <c r="Q345"/>
      <c r="R345"/>
    </row>
    <row r="346" spans="2:18" ht="18" customHeight="1" thickBot="1" x14ac:dyDescent="0.3">
      <c r="B346" s="328"/>
      <c r="C346" s="331"/>
      <c r="D346" s="184">
        <v>100</v>
      </c>
      <c r="E346" s="208">
        <f>COUNTIF(İSAHOCALI!$N$5:$N$200,"=100")</f>
        <v>0</v>
      </c>
      <c r="F346" s="215">
        <f>E346/SUM(E341:E346)*100</f>
        <v>0</v>
      </c>
      <c r="G346"/>
      <c r="H346"/>
      <c r="I346"/>
      <c r="J346"/>
      <c r="K346"/>
      <c r="L346"/>
      <c r="M346"/>
      <c r="N346"/>
      <c r="O346"/>
      <c r="P346"/>
      <c r="Q346"/>
      <c r="R346"/>
    </row>
    <row r="347" spans="2:18" ht="18" customHeight="1" x14ac:dyDescent="0.25">
      <c r="B347" s="326" t="str">
        <f>"İSAHOCALI SELAMOĞLU ORTAOKULU
"&amp;"ÖĞRENCİ SAYISI = "&amp;SUM(E347:E352)</f>
        <v>İSAHOCALI SELAMOĞLU ORTAOKULU
ÖĞRENCİ SAYISI = 9</v>
      </c>
      <c r="C347" s="329" t="s">
        <v>10</v>
      </c>
      <c r="D347" s="182" t="s">
        <v>332</v>
      </c>
      <c r="E347" s="204">
        <f>COUNTIF(İSAHOCALI!$Q$5:$Q$200,"&lt;45")</f>
        <v>2</v>
      </c>
      <c r="F347" s="213">
        <f>E347/SUM(E347:E352)*100</f>
        <v>22.222222222222221</v>
      </c>
      <c r="G347"/>
      <c r="H347"/>
      <c r="I347"/>
      <c r="J347"/>
      <c r="K347"/>
      <c r="L347"/>
      <c r="M347"/>
      <c r="N347"/>
      <c r="O347"/>
      <c r="P347"/>
      <c r="Q347"/>
      <c r="R347"/>
    </row>
    <row r="348" spans="2:18" ht="18" customHeight="1" x14ac:dyDescent="0.25">
      <c r="B348" s="327"/>
      <c r="C348" s="330"/>
      <c r="D348" s="183" t="s">
        <v>333</v>
      </c>
      <c r="E348" s="206">
        <f>COUNTIF(İSAHOCALI!$Q$5:$Q$200,"&lt;55")-COUNTIF(İSAHOCALI!$Q$5:$Q$200,"&lt;45")</f>
        <v>2</v>
      </c>
      <c r="F348" s="214">
        <f>E348/SUM(E347:E352)*100</f>
        <v>22.222222222222221</v>
      </c>
      <c r="G348"/>
      <c r="H348"/>
      <c r="I348"/>
      <c r="J348"/>
      <c r="K348"/>
      <c r="L348"/>
      <c r="M348"/>
      <c r="N348"/>
      <c r="O348"/>
      <c r="P348"/>
      <c r="Q348"/>
      <c r="R348"/>
    </row>
    <row r="349" spans="2:18" ht="18" customHeight="1" x14ac:dyDescent="0.25">
      <c r="B349" s="327"/>
      <c r="C349" s="330"/>
      <c r="D349" s="183" t="s">
        <v>334</v>
      </c>
      <c r="E349" s="206">
        <f>COUNTIF(İSAHOCALI!$Q$5:$Q$200,"&lt;70")-COUNTIF(İSAHOCALI!$Q$5:$Q$200,"&lt;55")</f>
        <v>5</v>
      </c>
      <c r="F349" s="214">
        <f>E349/SUM(E347:E352)*100</f>
        <v>55.555555555555557</v>
      </c>
      <c r="G349"/>
      <c r="H349"/>
      <c r="I349"/>
      <c r="J349"/>
      <c r="K349"/>
      <c r="L349"/>
      <c r="M349"/>
      <c r="N349"/>
      <c r="O349"/>
      <c r="P349"/>
      <c r="Q349"/>
      <c r="R349"/>
    </row>
    <row r="350" spans="2:18" ht="18" customHeight="1" x14ac:dyDescent="0.25">
      <c r="B350" s="327"/>
      <c r="C350" s="330"/>
      <c r="D350" s="183" t="s">
        <v>335</v>
      </c>
      <c r="E350" s="206">
        <f>COUNTIF(İSAHOCALI!$Q$5:$Q$200,"&lt;85")-COUNTIF(İSAHOCALI!$Q$5:$Q$200,"&lt;70")</f>
        <v>0</v>
      </c>
      <c r="F350" s="214">
        <f>E350/SUM(E347:E352)*100</f>
        <v>0</v>
      </c>
      <c r="G350"/>
      <c r="H350"/>
      <c r="I350"/>
      <c r="J350"/>
      <c r="K350"/>
      <c r="L350"/>
      <c r="M350"/>
      <c r="N350"/>
      <c r="O350"/>
      <c r="P350"/>
      <c r="Q350"/>
      <c r="R350"/>
    </row>
    <row r="351" spans="2:18" ht="18" customHeight="1" x14ac:dyDescent="0.25">
      <c r="B351" s="327"/>
      <c r="C351" s="330"/>
      <c r="D351" s="183" t="s">
        <v>336</v>
      </c>
      <c r="E351" s="206">
        <f>COUNTIF(İSAHOCALI!$Q$5:$Q$200,"&lt;99")-COUNTIF(İSAHOCALI!$Q$5:$Q$200,"&lt;85")</f>
        <v>0</v>
      </c>
      <c r="F351" s="214">
        <f>E351/SUM(E347:E352)*100</f>
        <v>0</v>
      </c>
      <c r="G351"/>
      <c r="H351"/>
      <c r="I351"/>
      <c r="J351"/>
      <c r="K351"/>
      <c r="L351"/>
      <c r="M351"/>
      <c r="N351"/>
      <c r="O351"/>
      <c r="P351"/>
      <c r="Q351"/>
      <c r="R351"/>
    </row>
    <row r="352" spans="2:18" ht="18" customHeight="1" thickBot="1" x14ac:dyDescent="0.3">
      <c r="B352" s="328"/>
      <c r="C352" s="331"/>
      <c r="D352" s="184">
        <v>100</v>
      </c>
      <c r="E352" s="208">
        <f>COUNTIF(İSAHOCALI!$Q$5:$Q$200,"=100")</f>
        <v>0</v>
      </c>
      <c r="F352" s="215">
        <f>E352/SUM(E347:E352)*100</f>
        <v>0</v>
      </c>
      <c r="G352"/>
      <c r="H352"/>
      <c r="I352"/>
      <c r="J352"/>
      <c r="K352"/>
      <c r="L352"/>
      <c r="M352"/>
      <c r="N352"/>
      <c r="O352"/>
      <c r="P352"/>
      <c r="Q352"/>
      <c r="R352"/>
    </row>
    <row r="353" spans="2:18" ht="18" customHeight="1" x14ac:dyDescent="0.25">
      <c r="B353" s="326" t="str">
        <f>"İSAHOCALI SELAMOĞLU ORTAOKULU
"&amp;"ÖĞRENCİ SAYISI = "&amp;SUM(E353:E358)</f>
        <v>İSAHOCALI SELAMOĞLU ORTAOKULU
ÖĞRENCİ SAYISI = 9</v>
      </c>
      <c r="C353" s="329" t="s">
        <v>338</v>
      </c>
      <c r="D353" s="182" t="s">
        <v>332</v>
      </c>
      <c r="E353" s="204">
        <f>COUNTIF(İSAHOCALI!$T$5:$T$200,"&lt;45")</f>
        <v>3</v>
      </c>
      <c r="F353" s="213">
        <f>E353/SUM(E353:E358)*100</f>
        <v>33.333333333333329</v>
      </c>
      <c r="G353"/>
      <c r="H353"/>
      <c r="I353"/>
      <c r="J353"/>
      <c r="K353"/>
      <c r="L353"/>
      <c r="M353"/>
      <c r="N353"/>
      <c r="O353"/>
      <c r="P353"/>
      <c r="Q353"/>
      <c r="R353"/>
    </row>
    <row r="354" spans="2:18" ht="18" customHeight="1" x14ac:dyDescent="0.25">
      <c r="B354" s="327"/>
      <c r="C354" s="330"/>
      <c r="D354" s="183" t="s">
        <v>333</v>
      </c>
      <c r="E354" s="206">
        <f>COUNTIF(İSAHOCALI!$T$5:$T$200,"&lt;55")-COUNTIF(İSAHOCALI!$T$5:$T$200,"&lt;45")</f>
        <v>1</v>
      </c>
      <c r="F354" s="214">
        <f>E354/SUM(E353:E358)*100</f>
        <v>11.111111111111111</v>
      </c>
      <c r="G354"/>
      <c r="H354"/>
      <c r="I354"/>
      <c r="J354"/>
      <c r="K354"/>
      <c r="L354"/>
      <c r="M354"/>
      <c r="N354"/>
      <c r="O354"/>
      <c r="P354"/>
      <c r="Q354"/>
      <c r="R354"/>
    </row>
    <row r="355" spans="2:18" ht="18" customHeight="1" x14ac:dyDescent="0.25">
      <c r="B355" s="327"/>
      <c r="C355" s="330"/>
      <c r="D355" s="183" t="s">
        <v>334</v>
      </c>
      <c r="E355" s="206">
        <f>COUNTIF(İSAHOCALI!$T$5:$T$200,"&lt;70")-COUNTIF(İSAHOCALI!$T$5:$T$200,"&lt;55")</f>
        <v>0</v>
      </c>
      <c r="F355" s="214">
        <f>E355/SUM(E353:E358)*100</f>
        <v>0</v>
      </c>
      <c r="G355"/>
      <c r="H355"/>
      <c r="I355"/>
      <c r="J355"/>
      <c r="K355"/>
      <c r="L355"/>
      <c r="M355"/>
      <c r="N355"/>
      <c r="O355"/>
      <c r="P355"/>
      <c r="Q355"/>
      <c r="R355"/>
    </row>
    <row r="356" spans="2:18" ht="18" customHeight="1" x14ac:dyDescent="0.25">
      <c r="B356" s="327"/>
      <c r="C356" s="330"/>
      <c r="D356" s="183" t="s">
        <v>335</v>
      </c>
      <c r="E356" s="206">
        <f>COUNTIF(İSAHOCALI!$T$5:$T$200,"&lt;85")-COUNTIF(İSAHOCALI!$T$5:$T$200,"&lt;70")</f>
        <v>2</v>
      </c>
      <c r="F356" s="214">
        <f>E356/SUM(E353:E358)*100</f>
        <v>22.222222222222221</v>
      </c>
      <c r="G356"/>
      <c r="H356"/>
      <c r="I356"/>
      <c r="J356"/>
      <c r="K356"/>
      <c r="L356"/>
      <c r="M356"/>
      <c r="N356"/>
      <c r="O356"/>
      <c r="P356"/>
      <c r="Q356"/>
      <c r="R356"/>
    </row>
    <row r="357" spans="2:18" ht="18" customHeight="1" x14ac:dyDescent="0.25">
      <c r="B357" s="327"/>
      <c r="C357" s="330"/>
      <c r="D357" s="183" t="s">
        <v>336</v>
      </c>
      <c r="E357" s="206">
        <f>COUNTIF(İSAHOCALI!$T$5:$T$200,"&lt;99")-COUNTIF(İSAHOCALI!$T$5:$T$200,"&lt;85")</f>
        <v>3</v>
      </c>
      <c r="F357" s="214">
        <f>E357/SUM(E353:E358)*100</f>
        <v>33.333333333333329</v>
      </c>
      <c r="G357"/>
      <c r="H357"/>
      <c r="I357"/>
      <c r="J357"/>
      <c r="K357"/>
      <c r="L357"/>
      <c r="M357"/>
      <c r="N357"/>
      <c r="O357"/>
      <c r="P357"/>
      <c r="Q357"/>
      <c r="R357"/>
    </row>
    <row r="358" spans="2:18" ht="18" customHeight="1" thickBot="1" x14ac:dyDescent="0.3">
      <c r="B358" s="328"/>
      <c r="C358" s="331"/>
      <c r="D358" s="184">
        <v>100</v>
      </c>
      <c r="E358" s="208">
        <f>COUNTIF(İSAHOCALI!$T$5:$T$200,"=100")</f>
        <v>0</v>
      </c>
      <c r="F358" s="215">
        <f>E358/SUM(E353:E358)*100</f>
        <v>0</v>
      </c>
      <c r="G358"/>
      <c r="H358"/>
      <c r="I358"/>
      <c r="J358"/>
      <c r="K358"/>
      <c r="L358"/>
      <c r="M358"/>
      <c r="N358"/>
      <c r="O358"/>
      <c r="P358"/>
      <c r="Q358"/>
      <c r="R358"/>
    </row>
    <row r="359" spans="2:18" ht="18" customHeight="1" x14ac:dyDescent="0.25">
      <c r="B359" s="326" t="str">
        <f>"İSAHOCALI SELAMOĞLU ORTAOKULU
"&amp;"ÖĞRENCİ SAYISI = "&amp;SUM(E359:E364)</f>
        <v>İSAHOCALI SELAMOĞLU ORTAOKULU
ÖĞRENCİ SAYISI = 8</v>
      </c>
      <c r="C359" s="329" t="s">
        <v>4</v>
      </c>
      <c r="D359" s="182" t="s">
        <v>332</v>
      </c>
      <c r="E359" s="204">
        <f>COUNTIF(İSAHOCALI!$W$5:$W$200,"&lt;45")</f>
        <v>6</v>
      </c>
      <c r="F359" s="213">
        <f>E359/SUM(E359:E364)*100</f>
        <v>75</v>
      </c>
      <c r="G359"/>
      <c r="H359"/>
      <c r="I359"/>
      <c r="J359"/>
      <c r="K359"/>
      <c r="L359"/>
      <c r="M359"/>
      <c r="N359"/>
      <c r="O359"/>
      <c r="P359"/>
      <c r="Q359"/>
      <c r="R359"/>
    </row>
    <row r="360" spans="2:18" ht="18" customHeight="1" x14ac:dyDescent="0.25">
      <c r="B360" s="327"/>
      <c r="C360" s="330"/>
      <c r="D360" s="183" t="s">
        <v>333</v>
      </c>
      <c r="E360" s="206">
        <f>COUNTIF(İSAHOCALI!$W$5:$W$200,"&lt;55")-COUNTIF(İSAHOCALI!$W$5:$W$200,"&lt;45")</f>
        <v>0</v>
      </c>
      <c r="F360" s="214">
        <f>E360/SUM(E359:E364)*100</f>
        <v>0</v>
      </c>
      <c r="G360"/>
      <c r="H360"/>
      <c r="I360"/>
      <c r="J360"/>
      <c r="K360"/>
      <c r="L360"/>
      <c r="M360"/>
      <c r="N360"/>
      <c r="O360"/>
      <c r="P360"/>
      <c r="Q360"/>
      <c r="R360"/>
    </row>
    <row r="361" spans="2:18" ht="18" customHeight="1" x14ac:dyDescent="0.25">
      <c r="B361" s="327"/>
      <c r="C361" s="330"/>
      <c r="D361" s="183" t="s">
        <v>334</v>
      </c>
      <c r="E361" s="206">
        <f>COUNTIF(İSAHOCALI!$W$5:$W$200,"&lt;70")-COUNTIF(İSAHOCALI!$W$5:$W$200,"&lt;55")</f>
        <v>2</v>
      </c>
      <c r="F361" s="214">
        <f>E361/SUM(E359:E364)*100</f>
        <v>25</v>
      </c>
      <c r="G361"/>
      <c r="H361"/>
      <c r="I361"/>
      <c r="J361"/>
      <c r="K361"/>
      <c r="L361"/>
      <c r="M361"/>
      <c r="N361"/>
      <c r="O361"/>
      <c r="P361"/>
      <c r="Q361"/>
      <c r="R361"/>
    </row>
    <row r="362" spans="2:18" ht="18" customHeight="1" x14ac:dyDescent="0.25">
      <c r="B362" s="327"/>
      <c r="C362" s="330"/>
      <c r="D362" s="183" t="s">
        <v>335</v>
      </c>
      <c r="E362" s="206">
        <f>COUNTIF(İSAHOCALI!$W$5:$W$200,"&lt;85")-COUNTIF(İSAHOCALI!$W$5:$W$200,"&lt;70")</f>
        <v>0</v>
      </c>
      <c r="F362" s="214">
        <f>E362/SUM(E359:E364)*100</f>
        <v>0</v>
      </c>
      <c r="G362"/>
      <c r="H362"/>
      <c r="I362"/>
      <c r="J362"/>
      <c r="K362"/>
      <c r="L362"/>
      <c r="M362"/>
      <c r="N362"/>
      <c r="O362"/>
      <c r="P362"/>
      <c r="Q362"/>
      <c r="R362"/>
    </row>
    <row r="363" spans="2:18" ht="18" customHeight="1" x14ac:dyDescent="0.25">
      <c r="B363" s="327"/>
      <c r="C363" s="330"/>
      <c r="D363" s="183" t="s">
        <v>336</v>
      </c>
      <c r="E363" s="206">
        <f>COUNTIF(İSAHOCALI!$W$5:$W$200,"&lt;99")-COUNTIF(İSAHOCALI!$W$5:$W$200,"&lt;85")</f>
        <v>0</v>
      </c>
      <c r="F363" s="214">
        <f>E363/SUM(E359:E364)*100</f>
        <v>0</v>
      </c>
      <c r="G363"/>
      <c r="H363"/>
      <c r="I363"/>
      <c r="J363"/>
      <c r="K363"/>
      <c r="L363"/>
      <c r="M363"/>
      <c r="N363"/>
      <c r="O363"/>
      <c r="P363"/>
      <c r="Q363"/>
      <c r="R363"/>
    </row>
    <row r="364" spans="2:18" ht="18" customHeight="1" thickBot="1" x14ac:dyDescent="0.3">
      <c r="B364" s="328"/>
      <c r="C364" s="331"/>
      <c r="D364" s="184">
        <v>100</v>
      </c>
      <c r="E364" s="208">
        <f>COUNTIF(İSAHOCALI!$W$5:$W$200,"=100")</f>
        <v>0</v>
      </c>
      <c r="F364" s="215">
        <f>E364/SUM(E359:E364)*100</f>
        <v>0</v>
      </c>
      <c r="G364"/>
      <c r="H364"/>
      <c r="I364"/>
      <c r="J364"/>
      <c r="K364"/>
      <c r="L364"/>
      <c r="M364"/>
      <c r="N364"/>
      <c r="O364"/>
      <c r="P364"/>
      <c r="Q364"/>
      <c r="R364"/>
    </row>
    <row r="365" spans="2:18" ht="18" customHeight="1" x14ac:dyDescent="0.25">
      <c r="B365" s="326" t="str">
        <f>"İSAHOCALI SELAMOĞLU ORTAOKULU
"&amp;"ÖĞRENCİ SAYISI = "&amp;SUM(E365:E370)</f>
        <v>İSAHOCALI SELAMOĞLU ORTAOKULU
ÖĞRENCİ SAYISI = 9</v>
      </c>
      <c r="C365" s="329" t="s">
        <v>23</v>
      </c>
      <c r="D365" s="182" t="s">
        <v>332</v>
      </c>
      <c r="E365" s="204">
        <f>COUNTIF(İSAHOCALI!$Z$5:$Z$200,"&lt;45")</f>
        <v>2</v>
      </c>
      <c r="F365" s="213">
        <f>E365/SUM(E365:E370)*100</f>
        <v>22.222222222222221</v>
      </c>
      <c r="G365"/>
      <c r="H365"/>
      <c r="I365"/>
      <c r="J365"/>
      <c r="K365"/>
      <c r="L365"/>
      <c r="M365"/>
      <c r="N365"/>
      <c r="O365"/>
      <c r="P365"/>
      <c r="Q365"/>
      <c r="R365"/>
    </row>
    <row r="366" spans="2:18" ht="18" customHeight="1" x14ac:dyDescent="0.25">
      <c r="B366" s="327"/>
      <c r="C366" s="330"/>
      <c r="D366" s="183" t="s">
        <v>333</v>
      </c>
      <c r="E366" s="206">
        <f>COUNTIF(İSAHOCALI!$Z$5:$Z$200,"&lt;55")-COUNTIF(İSAHOCALI!$Z$5:$Z$200,"&lt;45")</f>
        <v>0</v>
      </c>
      <c r="F366" s="214">
        <f>E366/SUM(E365:E370)*100</f>
        <v>0</v>
      </c>
      <c r="G366"/>
      <c r="H366"/>
      <c r="I366"/>
      <c r="J366"/>
      <c r="K366"/>
      <c r="L366"/>
      <c r="M366"/>
      <c r="N366"/>
      <c r="O366"/>
      <c r="P366"/>
      <c r="Q366"/>
      <c r="R366"/>
    </row>
    <row r="367" spans="2:18" ht="18" customHeight="1" x14ac:dyDescent="0.25">
      <c r="B367" s="327"/>
      <c r="C367" s="330"/>
      <c r="D367" s="183" t="s">
        <v>334</v>
      </c>
      <c r="E367" s="206">
        <f>COUNTIF(İSAHOCALI!$Z$5:$Z$200,"&lt;70")-COUNTIF(İSAHOCALI!$Z$5:$Z$200,"&lt;55")</f>
        <v>0</v>
      </c>
      <c r="F367" s="214">
        <f>E367/SUM(E365:E370)*100</f>
        <v>0</v>
      </c>
      <c r="G367"/>
      <c r="H367"/>
      <c r="I367"/>
      <c r="J367"/>
      <c r="K367"/>
      <c r="L367"/>
      <c r="M367"/>
      <c r="N367"/>
      <c r="O367"/>
      <c r="P367"/>
      <c r="Q367"/>
      <c r="R367"/>
    </row>
    <row r="368" spans="2:18" ht="18" customHeight="1" x14ac:dyDescent="0.25">
      <c r="B368" s="327"/>
      <c r="C368" s="330"/>
      <c r="D368" s="183" t="s">
        <v>335</v>
      </c>
      <c r="E368" s="206">
        <f>COUNTIF(İSAHOCALI!$Z$5:$Z$200,"&lt;85")-COUNTIF(İSAHOCALI!Z$5:$Z$200,"&lt;70")</f>
        <v>6</v>
      </c>
      <c r="F368" s="214">
        <f>E368/SUM(E365:E370)*100</f>
        <v>66.666666666666657</v>
      </c>
      <c r="G368"/>
      <c r="H368"/>
      <c r="I368"/>
      <c r="J368"/>
      <c r="K368"/>
      <c r="L368"/>
      <c r="M368"/>
      <c r="N368"/>
      <c r="O368"/>
      <c r="P368"/>
      <c r="Q368"/>
      <c r="R368"/>
    </row>
    <row r="369" spans="2:18" ht="18" customHeight="1" x14ac:dyDescent="0.25">
      <c r="B369" s="327"/>
      <c r="C369" s="330"/>
      <c r="D369" s="183" t="s">
        <v>336</v>
      </c>
      <c r="E369" s="206">
        <f>COUNTIF(İSAHOCALI!$Z$5:$Z$200,"&lt;99")-COUNTIF(İSAHOCALI!$Z$5:$Z$200,"&lt;85")</f>
        <v>1</v>
      </c>
      <c r="F369" s="214">
        <f>E369/SUM(E365:E370)*100</f>
        <v>11.111111111111111</v>
      </c>
      <c r="G369"/>
      <c r="H369"/>
      <c r="I369"/>
      <c r="J369"/>
      <c r="K369"/>
      <c r="L369"/>
      <c r="M369"/>
      <c r="N369"/>
      <c r="O369"/>
      <c r="P369"/>
      <c r="Q369"/>
      <c r="R369"/>
    </row>
    <row r="370" spans="2:18" ht="18" customHeight="1" thickBot="1" x14ac:dyDescent="0.3">
      <c r="B370" s="328"/>
      <c r="C370" s="331"/>
      <c r="D370" s="184">
        <v>100</v>
      </c>
      <c r="E370" s="208">
        <f>COUNTIF(İSAHOCALI!$Z$5:$Z$200,"=100")</f>
        <v>0</v>
      </c>
      <c r="F370" s="215">
        <f>E370/SUM(E365:E370)*100</f>
        <v>0</v>
      </c>
      <c r="G370"/>
      <c r="H370"/>
      <c r="I370"/>
      <c r="J370"/>
      <c r="K370"/>
      <c r="L370"/>
      <c r="M370"/>
      <c r="N370"/>
      <c r="O370"/>
      <c r="P370"/>
      <c r="Q370"/>
      <c r="R370"/>
    </row>
    <row r="371" spans="2:18" ht="18" customHeight="1" x14ac:dyDescent="0.25"/>
    <row r="372" spans="2:18" ht="18" customHeight="1" thickBot="1" x14ac:dyDescent="0.3"/>
    <row r="373" spans="2:18" ht="18" customHeight="1" x14ac:dyDescent="0.25">
      <c r="B373" s="332" t="s">
        <v>385</v>
      </c>
      <c r="C373" s="332" t="s">
        <v>872</v>
      </c>
      <c r="D373" s="335" t="s">
        <v>873</v>
      </c>
      <c r="E373" s="342" t="s">
        <v>361</v>
      </c>
      <c r="F373" s="343"/>
      <c r="G373"/>
      <c r="H373"/>
      <c r="I373"/>
      <c r="J373"/>
      <c r="K373"/>
      <c r="L373"/>
      <c r="M373"/>
      <c r="N373"/>
      <c r="O373"/>
      <c r="P373"/>
      <c r="Q373"/>
      <c r="R373"/>
    </row>
    <row r="374" spans="2:18" ht="18" customHeight="1" x14ac:dyDescent="0.25">
      <c r="B374" s="333"/>
      <c r="C374" s="333"/>
      <c r="D374" s="336"/>
      <c r="E374" s="340" t="s">
        <v>881</v>
      </c>
      <c r="F374" s="341"/>
      <c r="G374"/>
      <c r="H374"/>
      <c r="I374"/>
      <c r="J374"/>
      <c r="K374"/>
      <c r="L374"/>
      <c r="M374"/>
      <c r="N374"/>
      <c r="O374"/>
      <c r="P374"/>
      <c r="Q374"/>
      <c r="R374"/>
    </row>
    <row r="375" spans="2:18" ht="29.25" thickBot="1" x14ac:dyDescent="0.3">
      <c r="B375" s="334"/>
      <c r="C375" s="334"/>
      <c r="D375" s="337"/>
      <c r="E375" s="212" t="s">
        <v>871</v>
      </c>
      <c r="F375" s="211" t="s">
        <v>883</v>
      </c>
      <c r="G375"/>
      <c r="H375"/>
      <c r="I375"/>
      <c r="J375"/>
      <c r="K375"/>
      <c r="L375"/>
      <c r="M375"/>
      <c r="N375"/>
      <c r="O375"/>
      <c r="P375"/>
      <c r="Q375"/>
      <c r="R375"/>
    </row>
    <row r="376" spans="2:18" ht="18" customHeight="1" x14ac:dyDescent="0.25">
      <c r="B376" s="326" t="str">
        <f>"KARGIN YENİCE MAE ORTAOKULU
"&amp;"ÖĞRENCİ SAYISI = "&amp;SUM(E376:E381)</f>
        <v>KARGIN YENİCE MAE ORTAOKULU
ÖĞRENCİ SAYISI = 19</v>
      </c>
      <c r="C376" s="329" t="s">
        <v>2</v>
      </c>
      <c r="D376" s="182" t="s">
        <v>332</v>
      </c>
      <c r="E376" s="204">
        <f>COUNTIF(YENİCE!$K$5:$K$200,"&lt;45")</f>
        <v>9</v>
      </c>
      <c r="F376" s="213">
        <f>E376/SUM(E376:E381)*100</f>
        <v>47.368421052631575</v>
      </c>
      <c r="G376"/>
      <c r="H376"/>
      <c r="I376"/>
      <c r="J376"/>
      <c r="K376"/>
      <c r="L376"/>
      <c r="M376"/>
      <c r="N376"/>
      <c r="O376"/>
      <c r="P376"/>
      <c r="Q376"/>
      <c r="R376"/>
    </row>
    <row r="377" spans="2:18" ht="18" customHeight="1" x14ac:dyDescent="0.25">
      <c r="B377" s="327"/>
      <c r="C377" s="330"/>
      <c r="D377" s="183" t="s">
        <v>333</v>
      </c>
      <c r="E377" s="206">
        <f>COUNTIF(YENİCE!$K$5:$K$200,"&lt;55")-COUNTIF(YENİCE!$K$5:$K$200,"&lt;45")</f>
        <v>4</v>
      </c>
      <c r="F377" s="214">
        <f>E377/SUM(E376:E381)*100</f>
        <v>21.052631578947366</v>
      </c>
      <c r="G377"/>
      <c r="H377"/>
      <c r="I377"/>
      <c r="J377"/>
      <c r="K377"/>
      <c r="L377"/>
      <c r="M377"/>
      <c r="N377"/>
      <c r="O377"/>
      <c r="P377"/>
      <c r="Q377"/>
      <c r="R377"/>
    </row>
    <row r="378" spans="2:18" ht="18" customHeight="1" x14ac:dyDescent="0.25">
      <c r="B378" s="327"/>
      <c r="C378" s="330"/>
      <c r="D378" s="183" t="s">
        <v>334</v>
      </c>
      <c r="E378" s="206">
        <f>COUNTIF(YENİCE!$K$5:$K$200,"&lt;70")-COUNTIF(YENİCE!$K$5:$K$200,"&lt;55")</f>
        <v>4</v>
      </c>
      <c r="F378" s="214">
        <f>E378/SUM(E376:E381)*100</f>
        <v>21.052631578947366</v>
      </c>
      <c r="G378"/>
      <c r="H378"/>
      <c r="I378"/>
      <c r="J378"/>
      <c r="K378"/>
      <c r="L378"/>
      <c r="M378"/>
      <c r="N378"/>
      <c r="O378"/>
      <c r="P378"/>
      <c r="Q378"/>
      <c r="R378"/>
    </row>
    <row r="379" spans="2:18" ht="18" customHeight="1" x14ac:dyDescent="0.25">
      <c r="B379" s="327"/>
      <c r="C379" s="330"/>
      <c r="D379" s="183" t="s">
        <v>335</v>
      </c>
      <c r="E379" s="206">
        <f>COUNTIF(YENİCE!$K$5:$K$200,"&lt;85")-COUNTIF(YENİCE!$K$5:$K$200,"&lt;70")</f>
        <v>2</v>
      </c>
      <c r="F379" s="214">
        <f>E379/SUM(E376:E381)*100</f>
        <v>10.526315789473683</v>
      </c>
      <c r="G379"/>
      <c r="H379"/>
      <c r="I379"/>
      <c r="J379"/>
      <c r="K379"/>
      <c r="L379"/>
      <c r="M379"/>
      <c r="N379"/>
      <c r="O379"/>
      <c r="P379"/>
      <c r="Q379"/>
      <c r="R379"/>
    </row>
    <row r="380" spans="2:18" ht="18" customHeight="1" x14ac:dyDescent="0.25">
      <c r="B380" s="327"/>
      <c r="C380" s="330"/>
      <c r="D380" s="183" t="s">
        <v>336</v>
      </c>
      <c r="E380" s="206">
        <f>COUNTIF(YENİCE!$K$5:$K$200,"&lt;99")-COUNTIF(YENİCE!$K$5:$K$200,"&lt;85")</f>
        <v>0</v>
      </c>
      <c r="F380" s="214">
        <f>E380/SUM(E376:E381)*100</f>
        <v>0</v>
      </c>
      <c r="G380"/>
      <c r="H380"/>
      <c r="I380"/>
      <c r="J380"/>
      <c r="K380"/>
      <c r="L380"/>
      <c r="M380"/>
      <c r="N380"/>
      <c r="O380"/>
      <c r="P380"/>
      <c r="Q380"/>
      <c r="R380"/>
    </row>
    <row r="381" spans="2:18" ht="18" customHeight="1" thickBot="1" x14ac:dyDescent="0.3">
      <c r="B381" s="328"/>
      <c r="C381" s="331"/>
      <c r="D381" s="184">
        <v>100</v>
      </c>
      <c r="E381" s="208">
        <f>COUNTIF(YENİCE!$K$5:$K$200,"=100")</f>
        <v>0</v>
      </c>
      <c r="F381" s="215">
        <f>E381/SUM(E376:E381)*100</f>
        <v>0</v>
      </c>
      <c r="G381"/>
      <c r="H381"/>
      <c r="I381"/>
      <c r="J381"/>
      <c r="K381"/>
      <c r="L381"/>
      <c r="M381"/>
      <c r="N381"/>
      <c r="O381"/>
      <c r="P381"/>
      <c r="Q381"/>
      <c r="R381"/>
    </row>
    <row r="382" spans="2:18" ht="18" customHeight="1" x14ac:dyDescent="0.25">
      <c r="B382" s="326" t="str">
        <f>"KARGIN YENİCE MAE ORTAOKULU
"&amp;"ÖĞRENCİ SAYISI = "&amp;SUM(E382:E387)</f>
        <v>KARGIN YENİCE MAE ORTAOKULU
ÖĞRENCİ SAYISI = 19</v>
      </c>
      <c r="C382" s="329" t="s">
        <v>3</v>
      </c>
      <c r="D382" s="182" t="s">
        <v>332</v>
      </c>
      <c r="E382" s="204">
        <f>COUNTIF(YENİCE!$N$5:$N$200,"&lt;45")</f>
        <v>14</v>
      </c>
      <c r="F382" s="213">
        <f>E382/SUM(E382:E387)*100</f>
        <v>73.68421052631578</v>
      </c>
      <c r="G382"/>
      <c r="H382"/>
      <c r="I382"/>
      <c r="J382"/>
      <c r="K382"/>
      <c r="L382"/>
      <c r="M382"/>
      <c r="N382"/>
      <c r="O382"/>
      <c r="P382"/>
      <c r="Q382"/>
      <c r="R382"/>
    </row>
    <row r="383" spans="2:18" ht="18" customHeight="1" x14ac:dyDescent="0.25">
      <c r="B383" s="327"/>
      <c r="C383" s="330"/>
      <c r="D383" s="183" t="s">
        <v>333</v>
      </c>
      <c r="E383" s="206">
        <f>COUNTIF(YENİCE!$N$5:$N$200,"&lt;55")-COUNTIF(YENİCE!$N$5:$N$200,"&lt;45")</f>
        <v>1</v>
      </c>
      <c r="F383" s="214">
        <f>E383/SUM(E382:E387)*100</f>
        <v>5.2631578947368416</v>
      </c>
      <c r="G383"/>
      <c r="H383"/>
      <c r="I383"/>
      <c r="J383"/>
      <c r="K383"/>
      <c r="L383"/>
      <c r="M383"/>
      <c r="N383"/>
      <c r="O383"/>
      <c r="P383"/>
      <c r="Q383"/>
      <c r="R383"/>
    </row>
    <row r="384" spans="2:18" ht="18" customHeight="1" x14ac:dyDescent="0.25">
      <c r="B384" s="327"/>
      <c r="C384" s="330"/>
      <c r="D384" s="183" t="s">
        <v>334</v>
      </c>
      <c r="E384" s="206">
        <f>COUNTIF(YENİCE!$N$5:$N$200,"&lt;70")-COUNTIF(YENİCE!$N$5:$N$200,"&lt;55")</f>
        <v>2</v>
      </c>
      <c r="F384" s="214">
        <f>E384/SUM(E382:E387)*100</f>
        <v>10.526315789473683</v>
      </c>
      <c r="G384"/>
      <c r="H384"/>
      <c r="I384"/>
      <c r="J384"/>
      <c r="K384"/>
      <c r="L384"/>
      <c r="M384"/>
      <c r="N384"/>
      <c r="O384"/>
      <c r="P384"/>
      <c r="Q384"/>
      <c r="R384"/>
    </row>
    <row r="385" spans="2:18" ht="18" customHeight="1" x14ac:dyDescent="0.25">
      <c r="B385" s="327"/>
      <c r="C385" s="330"/>
      <c r="D385" s="183" t="s">
        <v>335</v>
      </c>
      <c r="E385" s="206">
        <f>COUNTIF(YENİCE!$N$5:$N$200,"&lt;85")-COUNTIF(YENİCE!$N$5:$N$200,"&lt;70")</f>
        <v>2</v>
      </c>
      <c r="F385" s="214">
        <f>E385/SUM(E382:E387)*100</f>
        <v>10.526315789473683</v>
      </c>
      <c r="G385"/>
      <c r="H385"/>
      <c r="I385"/>
      <c r="J385"/>
      <c r="K385"/>
      <c r="L385"/>
      <c r="M385"/>
      <c r="N385"/>
      <c r="O385"/>
      <c r="P385"/>
      <c r="Q385"/>
      <c r="R385"/>
    </row>
    <row r="386" spans="2:18" ht="18" customHeight="1" x14ac:dyDescent="0.25">
      <c r="B386" s="327"/>
      <c r="C386" s="330"/>
      <c r="D386" s="183" t="s">
        <v>336</v>
      </c>
      <c r="E386" s="206">
        <f>COUNTIF(YENİCE!$N$5:$N$200,"&lt;99")-COUNTIF(YENİCE!$N$5:$N$200,"&lt;85")</f>
        <v>0</v>
      </c>
      <c r="F386" s="214">
        <f>E386/SUM(E382:E387)*100</f>
        <v>0</v>
      </c>
      <c r="G386"/>
      <c r="H386"/>
      <c r="I386"/>
      <c r="J386"/>
      <c r="K386"/>
      <c r="L386"/>
      <c r="M386"/>
      <c r="N386"/>
      <c r="O386"/>
      <c r="P386"/>
      <c r="Q386"/>
      <c r="R386"/>
    </row>
    <row r="387" spans="2:18" ht="18" customHeight="1" thickBot="1" x14ac:dyDescent="0.3">
      <c r="B387" s="328"/>
      <c r="C387" s="331"/>
      <c r="D387" s="184">
        <v>100</v>
      </c>
      <c r="E387" s="208">
        <f>COUNTIF(YENİCE!$N$5:$N$200,"=100")</f>
        <v>0</v>
      </c>
      <c r="F387" s="215">
        <f>E387/SUM(E382:E387)*100</f>
        <v>0</v>
      </c>
      <c r="G387"/>
      <c r="H387"/>
      <c r="I387"/>
      <c r="J387"/>
      <c r="K387"/>
      <c r="L387"/>
      <c r="M387"/>
      <c r="N387"/>
      <c r="O387"/>
      <c r="P387"/>
      <c r="Q387"/>
      <c r="R387"/>
    </row>
    <row r="388" spans="2:18" ht="18" customHeight="1" x14ac:dyDescent="0.25">
      <c r="B388" s="326" t="str">
        <f>"KARGIN YENİCE MAE ORTAOKULU
"&amp;"ÖĞRENCİ SAYISI = "&amp;SUM(E388:E393)</f>
        <v>KARGIN YENİCE MAE ORTAOKULU
ÖĞRENCİ SAYISI = 19</v>
      </c>
      <c r="C388" s="329" t="s">
        <v>10</v>
      </c>
      <c r="D388" s="182" t="s">
        <v>332</v>
      </c>
      <c r="E388" s="204">
        <f>COUNTIF(YENİCE!$Q$5:$Q$200,"&lt;45")</f>
        <v>6</v>
      </c>
      <c r="F388" s="213">
        <f>E388/SUM(E388:E393)*100</f>
        <v>31.578947368421051</v>
      </c>
      <c r="G388"/>
      <c r="H388"/>
      <c r="I388"/>
      <c r="J388"/>
      <c r="K388"/>
      <c r="L388"/>
      <c r="M388"/>
      <c r="N388"/>
      <c r="O388"/>
      <c r="P388"/>
      <c r="Q388"/>
      <c r="R388"/>
    </row>
    <row r="389" spans="2:18" ht="18" customHeight="1" x14ac:dyDescent="0.25">
      <c r="B389" s="327"/>
      <c r="C389" s="330"/>
      <c r="D389" s="183" t="s">
        <v>333</v>
      </c>
      <c r="E389" s="206">
        <f>COUNTIF(YENİCE!$Q$5:$Q$200,"&lt;55")-COUNTIF(YENİCE!$Q$5:$Q$200,"&lt;45")</f>
        <v>6</v>
      </c>
      <c r="F389" s="214">
        <f>E389/SUM(E388:E393)*100</f>
        <v>31.578947368421051</v>
      </c>
      <c r="G389"/>
      <c r="H389"/>
      <c r="I389"/>
      <c r="J389"/>
      <c r="K389"/>
      <c r="L389"/>
      <c r="M389"/>
      <c r="N389"/>
      <c r="O389"/>
      <c r="P389"/>
      <c r="Q389"/>
      <c r="R389"/>
    </row>
    <row r="390" spans="2:18" ht="18" customHeight="1" x14ac:dyDescent="0.25">
      <c r="B390" s="327"/>
      <c r="C390" s="330"/>
      <c r="D390" s="183" t="s">
        <v>334</v>
      </c>
      <c r="E390" s="206">
        <f>COUNTIF(YENİCE!$Q$5:$Q$200,"&lt;70")-COUNTIF(YENİCE!$Q$5:$Q$200,"&lt;55")</f>
        <v>3</v>
      </c>
      <c r="F390" s="214">
        <f>E390/SUM(E388:E393)*100</f>
        <v>15.789473684210526</v>
      </c>
      <c r="G390"/>
      <c r="H390"/>
      <c r="I390"/>
      <c r="J390"/>
      <c r="K390"/>
      <c r="L390"/>
      <c r="M390"/>
      <c r="N390"/>
      <c r="O390"/>
      <c r="P390"/>
      <c r="Q390"/>
      <c r="R390"/>
    </row>
    <row r="391" spans="2:18" ht="18" customHeight="1" x14ac:dyDescent="0.25">
      <c r="B391" s="327"/>
      <c r="C391" s="330"/>
      <c r="D391" s="183" t="s">
        <v>335</v>
      </c>
      <c r="E391" s="206">
        <f>COUNTIF(YENİCE!$Q$5:$Q$200,"&lt;85")-COUNTIF(YENİCE!$Q$5:$Q$200,"&lt;70")</f>
        <v>2</v>
      </c>
      <c r="F391" s="214">
        <f>E391/SUM(E388:E393)*100</f>
        <v>10.526315789473683</v>
      </c>
      <c r="G391"/>
      <c r="H391"/>
      <c r="I391"/>
      <c r="J391"/>
      <c r="K391"/>
      <c r="L391"/>
      <c r="M391"/>
      <c r="N391"/>
      <c r="O391"/>
      <c r="P391"/>
      <c r="Q391"/>
      <c r="R391"/>
    </row>
    <row r="392" spans="2:18" ht="18" customHeight="1" x14ac:dyDescent="0.25">
      <c r="B392" s="327"/>
      <c r="C392" s="330"/>
      <c r="D392" s="183" t="s">
        <v>336</v>
      </c>
      <c r="E392" s="206">
        <f>COUNTIF(YENİCE!$Q$5:$Q$200,"&lt;99")-COUNTIF(YENİCE!$Q$5:$Q$200,"&lt;85")</f>
        <v>1</v>
      </c>
      <c r="F392" s="214">
        <f>E392/SUM(E388:E393)*100</f>
        <v>5.2631578947368416</v>
      </c>
      <c r="G392"/>
      <c r="H392"/>
      <c r="I392"/>
      <c r="J392"/>
      <c r="K392"/>
      <c r="L392"/>
      <c r="M392"/>
      <c r="N392"/>
      <c r="O392"/>
      <c r="P392"/>
      <c r="Q392"/>
      <c r="R392"/>
    </row>
    <row r="393" spans="2:18" ht="18" customHeight="1" thickBot="1" x14ac:dyDescent="0.3">
      <c r="B393" s="328"/>
      <c r="C393" s="331"/>
      <c r="D393" s="184">
        <v>100</v>
      </c>
      <c r="E393" s="208">
        <f>COUNTIF(YENİCE!$Q$5:$Q$200,"=100")</f>
        <v>1</v>
      </c>
      <c r="F393" s="215">
        <f>E393/SUM(E388:E393)*100</f>
        <v>5.2631578947368416</v>
      </c>
      <c r="G393"/>
      <c r="H393"/>
      <c r="I393"/>
      <c r="J393"/>
      <c r="K393"/>
      <c r="L393"/>
      <c r="M393"/>
      <c r="N393"/>
      <c r="O393"/>
      <c r="P393"/>
      <c r="Q393"/>
      <c r="R393"/>
    </row>
    <row r="394" spans="2:18" ht="18" customHeight="1" x14ac:dyDescent="0.25">
      <c r="B394" s="326" t="str">
        <f>"KARGIN YENİCE MAE ORTAOKULU
"&amp;"ÖĞRENCİ SAYISI = "&amp;SUM(E394:E399)</f>
        <v>KARGIN YENİCE MAE ORTAOKULU
ÖĞRENCİ SAYISI = 19</v>
      </c>
      <c r="C394" s="329" t="s">
        <v>338</v>
      </c>
      <c r="D394" s="182" t="s">
        <v>332</v>
      </c>
      <c r="E394" s="204">
        <f>COUNTIF(YENİCE!$T$5:$T$200,"&lt;45")</f>
        <v>10</v>
      </c>
      <c r="F394" s="213">
        <f>E394/SUM(E394:E399)*100</f>
        <v>52.631578947368418</v>
      </c>
      <c r="G394"/>
      <c r="H394"/>
      <c r="I394"/>
      <c r="J394"/>
      <c r="K394"/>
      <c r="L394"/>
      <c r="M394"/>
      <c r="N394"/>
      <c r="O394"/>
      <c r="P394"/>
      <c r="Q394"/>
      <c r="R394"/>
    </row>
    <row r="395" spans="2:18" ht="18" customHeight="1" x14ac:dyDescent="0.25">
      <c r="B395" s="327"/>
      <c r="C395" s="330"/>
      <c r="D395" s="183" t="s">
        <v>333</v>
      </c>
      <c r="E395" s="206">
        <f>COUNTIF(YENİCE!$T$5:$T$200,"&lt;55")-COUNTIF(YENİCE!$T$5:$T$200,"&lt;45")</f>
        <v>1</v>
      </c>
      <c r="F395" s="214">
        <f>E395/SUM(E394:E399)*100</f>
        <v>5.2631578947368416</v>
      </c>
      <c r="G395"/>
      <c r="H395"/>
      <c r="I395"/>
      <c r="J395"/>
      <c r="K395"/>
      <c r="L395"/>
      <c r="M395"/>
      <c r="N395"/>
      <c r="O395"/>
      <c r="P395"/>
      <c r="Q395"/>
      <c r="R395"/>
    </row>
    <row r="396" spans="2:18" ht="18" customHeight="1" x14ac:dyDescent="0.25">
      <c r="B396" s="327"/>
      <c r="C396" s="330"/>
      <c r="D396" s="183" t="s">
        <v>334</v>
      </c>
      <c r="E396" s="206">
        <f>COUNTIF(YENİCE!$T$5:$T$200,"&lt;70")-COUNTIF(YENİCE!$T$5:$T$200,"&lt;55")</f>
        <v>3</v>
      </c>
      <c r="F396" s="214">
        <f>E396/SUM(E394:E399)*100</f>
        <v>15.789473684210526</v>
      </c>
      <c r="G396"/>
      <c r="H396"/>
      <c r="I396"/>
      <c r="J396"/>
      <c r="K396"/>
      <c r="L396"/>
      <c r="M396"/>
      <c r="N396"/>
      <c r="O396"/>
      <c r="P396"/>
      <c r="Q396"/>
      <c r="R396"/>
    </row>
    <row r="397" spans="2:18" ht="18" customHeight="1" x14ac:dyDescent="0.25">
      <c r="B397" s="327"/>
      <c r="C397" s="330"/>
      <c r="D397" s="183" t="s">
        <v>335</v>
      </c>
      <c r="E397" s="206">
        <f>COUNTIF(YENİCE!$T$5:$T$200,"&lt;85")-COUNTIF(YENİCE!$T$5:$T$200,"&lt;70")</f>
        <v>3</v>
      </c>
      <c r="F397" s="214">
        <f>E397/SUM(E394:E399)*100</f>
        <v>15.789473684210526</v>
      </c>
      <c r="G397"/>
      <c r="H397"/>
      <c r="I397"/>
      <c r="J397"/>
      <c r="K397"/>
      <c r="L397"/>
      <c r="M397"/>
      <c r="N397"/>
      <c r="O397"/>
      <c r="P397"/>
      <c r="Q397"/>
      <c r="R397"/>
    </row>
    <row r="398" spans="2:18" ht="18" customHeight="1" x14ac:dyDescent="0.25">
      <c r="B398" s="327"/>
      <c r="C398" s="330"/>
      <c r="D398" s="183" t="s">
        <v>336</v>
      </c>
      <c r="E398" s="206">
        <f>COUNTIF(YENİCE!$T$5:$T$200,"&lt;99")-COUNTIF(YENİCE!$T$5:$T$200,"&lt;85")</f>
        <v>2</v>
      </c>
      <c r="F398" s="214">
        <f>E398/SUM(E394:E399)*100</f>
        <v>10.526315789473683</v>
      </c>
      <c r="G398"/>
      <c r="H398"/>
      <c r="I398"/>
      <c r="J398"/>
      <c r="K398"/>
      <c r="L398"/>
      <c r="M398"/>
      <c r="N398"/>
      <c r="O398"/>
      <c r="P398"/>
      <c r="Q398"/>
      <c r="R398"/>
    </row>
    <row r="399" spans="2:18" ht="18" customHeight="1" thickBot="1" x14ac:dyDescent="0.3">
      <c r="B399" s="328"/>
      <c r="C399" s="331"/>
      <c r="D399" s="184">
        <v>100</v>
      </c>
      <c r="E399" s="208">
        <f>COUNTIF(YENİCE!$T$5:$T$200,"=100")</f>
        <v>0</v>
      </c>
      <c r="F399" s="215">
        <f>E399/SUM(E394:E399)*100</f>
        <v>0</v>
      </c>
      <c r="G399"/>
      <c r="H399"/>
      <c r="I399"/>
      <c r="J399"/>
      <c r="K399"/>
      <c r="L399"/>
      <c r="M399"/>
      <c r="N399"/>
      <c r="O399"/>
      <c r="P399"/>
      <c r="Q399"/>
      <c r="R399"/>
    </row>
    <row r="400" spans="2:18" ht="18" customHeight="1" x14ac:dyDescent="0.25">
      <c r="B400" s="326" t="str">
        <f>"KARGIN YENİCE MAE ORTAOKULU
"&amp;"ÖĞRENCİ SAYISI = "&amp;SUM(E400:E405)</f>
        <v>KARGIN YENİCE MAE ORTAOKULU
ÖĞRENCİ SAYISI = 19</v>
      </c>
      <c r="C400" s="329" t="s">
        <v>4</v>
      </c>
      <c r="D400" s="182" t="s">
        <v>332</v>
      </c>
      <c r="E400" s="204">
        <f>COUNTIF(YENİCE!$W$5:$W$200,"&lt;45")</f>
        <v>12</v>
      </c>
      <c r="F400" s="213">
        <f>E400/SUM(E400:E405)*100</f>
        <v>63.157894736842103</v>
      </c>
      <c r="G400"/>
      <c r="H400"/>
      <c r="I400"/>
      <c r="J400"/>
      <c r="K400"/>
      <c r="L400"/>
      <c r="M400"/>
      <c r="N400"/>
      <c r="O400"/>
      <c r="P400"/>
      <c r="Q400"/>
      <c r="R400"/>
    </row>
    <row r="401" spans="2:18" ht="18" customHeight="1" x14ac:dyDescent="0.25">
      <c r="B401" s="327"/>
      <c r="C401" s="330"/>
      <c r="D401" s="183" t="s">
        <v>333</v>
      </c>
      <c r="E401" s="206">
        <f>COUNTIF(YENİCE!$W$5:$W$200,"&lt;55")-COUNTIF(YENİCE!$W$5:$W$200,"&lt;45")</f>
        <v>2</v>
      </c>
      <c r="F401" s="214">
        <f>E401/SUM(E400:E405)*100</f>
        <v>10.526315789473683</v>
      </c>
      <c r="G401"/>
      <c r="H401"/>
      <c r="I401"/>
      <c r="J401"/>
      <c r="K401"/>
      <c r="L401"/>
      <c r="M401"/>
      <c r="N401"/>
      <c r="O401"/>
      <c r="P401"/>
      <c r="Q401"/>
      <c r="R401"/>
    </row>
    <row r="402" spans="2:18" ht="18" customHeight="1" x14ac:dyDescent="0.25">
      <c r="B402" s="327"/>
      <c r="C402" s="330"/>
      <c r="D402" s="183" t="s">
        <v>334</v>
      </c>
      <c r="E402" s="206">
        <f>COUNTIF(YENİCE!$W$5:$W$200,"&lt;70")-COUNTIF(YENİCE!$W$5:$W$200,"&lt;55")</f>
        <v>3</v>
      </c>
      <c r="F402" s="214">
        <f>E402/SUM(E400:E405)*100</f>
        <v>15.789473684210526</v>
      </c>
      <c r="G402"/>
      <c r="H402"/>
      <c r="I402"/>
      <c r="J402"/>
      <c r="K402"/>
      <c r="L402"/>
      <c r="M402"/>
      <c r="N402"/>
      <c r="O402"/>
      <c r="P402"/>
      <c r="Q402"/>
      <c r="R402"/>
    </row>
    <row r="403" spans="2:18" ht="18" customHeight="1" x14ac:dyDescent="0.25">
      <c r="B403" s="327"/>
      <c r="C403" s="330"/>
      <c r="D403" s="183" t="s">
        <v>335</v>
      </c>
      <c r="E403" s="206">
        <f>COUNTIF(YENİCE!$W$5:$W$200,"&lt;85")-COUNTIF(YENİCE!$W$5:$W$200,"&lt;70")</f>
        <v>0</v>
      </c>
      <c r="F403" s="214">
        <f>E403/SUM(E400:E405)*100</f>
        <v>0</v>
      </c>
      <c r="G403"/>
      <c r="H403"/>
      <c r="I403"/>
      <c r="J403"/>
      <c r="K403"/>
      <c r="L403"/>
      <c r="M403"/>
      <c r="N403"/>
      <c r="O403"/>
      <c r="P403"/>
      <c r="Q403"/>
      <c r="R403"/>
    </row>
    <row r="404" spans="2:18" ht="18" customHeight="1" x14ac:dyDescent="0.25">
      <c r="B404" s="327"/>
      <c r="C404" s="330"/>
      <c r="D404" s="183" t="s">
        <v>336</v>
      </c>
      <c r="E404" s="206">
        <f>COUNTIF(YENİCE!$W$5:$W$200,"&lt;99")-COUNTIF(YENİCE!$W$5:$W$200,"&lt;85")</f>
        <v>2</v>
      </c>
      <c r="F404" s="214">
        <f>E404/SUM(E400:E405)*100</f>
        <v>10.526315789473683</v>
      </c>
      <c r="G404"/>
      <c r="H404"/>
      <c r="I404"/>
      <c r="J404"/>
      <c r="K404"/>
      <c r="L404"/>
      <c r="M404"/>
      <c r="N404"/>
      <c r="O404"/>
      <c r="P404"/>
      <c r="Q404"/>
      <c r="R404"/>
    </row>
    <row r="405" spans="2:18" ht="18" customHeight="1" thickBot="1" x14ac:dyDescent="0.3">
      <c r="B405" s="328"/>
      <c r="C405" s="331"/>
      <c r="D405" s="184">
        <v>100</v>
      </c>
      <c r="E405" s="208">
        <f>COUNTIF(YENİCE!$W$5:$W$200,"=100")</f>
        <v>0</v>
      </c>
      <c r="F405" s="215">
        <f>E405/SUM(E400:E405)*100</f>
        <v>0</v>
      </c>
      <c r="G405"/>
      <c r="H405"/>
      <c r="I405"/>
      <c r="J405"/>
      <c r="K405"/>
      <c r="L405"/>
      <c r="M405"/>
      <c r="N405"/>
      <c r="O405"/>
      <c r="P405"/>
      <c r="Q405"/>
      <c r="R405"/>
    </row>
    <row r="406" spans="2:18" ht="18" customHeight="1" x14ac:dyDescent="0.25">
      <c r="B406" s="326" t="str">
        <f>"KARGIN YENİCE MAE ORTAOKULU
"&amp;"ÖĞRENCİ SAYISI = "&amp;SUM(E406:E411)</f>
        <v>KARGIN YENİCE MAE ORTAOKULU
ÖĞRENCİ SAYISI = 19</v>
      </c>
      <c r="C406" s="329" t="s">
        <v>23</v>
      </c>
      <c r="D406" s="182" t="s">
        <v>332</v>
      </c>
      <c r="E406" s="204">
        <f>COUNTIF(YENİCE!$Z$5:$Z$200,"&lt;45")</f>
        <v>6</v>
      </c>
      <c r="F406" s="213">
        <f>E406/SUM(E406:E411)*100</f>
        <v>31.578947368421051</v>
      </c>
      <c r="G406"/>
      <c r="H406"/>
      <c r="I406"/>
      <c r="J406"/>
      <c r="K406"/>
      <c r="L406"/>
      <c r="M406"/>
      <c r="N406"/>
      <c r="O406"/>
      <c r="P406"/>
      <c r="Q406"/>
      <c r="R406"/>
    </row>
    <row r="407" spans="2:18" ht="18" customHeight="1" x14ac:dyDescent="0.25">
      <c r="B407" s="327"/>
      <c r="C407" s="330"/>
      <c r="D407" s="183" t="s">
        <v>333</v>
      </c>
      <c r="E407" s="206">
        <f>COUNTIF(YENİCE!$Z$5:$Z$200,"&lt;55")-COUNTIF(YENİCE!$Z$5:$Z$200,"&lt;45")</f>
        <v>1</v>
      </c>
      <c r="F407" s="214">
        <f>E407/SUM(E406:E411)*100</f>
        <v>5.2631578947368416</v>
      </c>
      <c r="G407"/>
      <c r="H407"/>
      <c r="I407"/>
      <c r="J407"/>
      <c r="K407"/>
      <c r="L407"/>
      <c r="M407"/>
      <c r="N407"/>
      <c r="O407"/>
      <c r="P407"/>
      <c r="Q407"/>
      <c r="R407"/>
    </row>
    <row r="408" spans="2:18" ht="18" customHeight="1" x14ac:dyDescent="0.25">
      <c r="B408" s="327"/>
      <c r="C408" s="330"/>
      <c r="D408" s="183" t="s">
        <v>334</v>
      </c>
      <c r="E408" s="206">
        <f>COUNTIF(YENİCE!$Z$5:$Z$200,"&lt;70")-COUNTIF(YENİCE!$Z$5:$Z$200,"&lt;55")</f>
        <v>4</v>
      </c>
      <c r="F408" s="214">
        <f>E408/SUM(E406:E411)*100</f>
        <v>21.052631578947366</v>
      </c>
      <c r="G408"/>
      <c r="H408"/>
      <c r="I408"/>
      <c r="J408"/>
      <c r="K408"/>
      <c r="L408"/>
      <c r="M408"/>
      <c r="N408"/>
      <c r="O408"/>
      <c r="P408"/>
      <c r="Q408"/>
      <c r="R408"/>
    </row>
    <row r="409" spans="2:18" ht="18" customHeight="1" x14ac:dyDescent="0.25">
      <c r="B409" s="327"/>
      <c r="C409" s="330"/>
      <c r="D409" s="183" t="s">
        <v>335</v>
      </c>
      <c r="E409" s="206">
        <f>COUNTIF(YENİCE!$Z$5:$Z$200,"&lt;85")-COUNTIF(YENİCE!Z$5:$Z$200,"&lt;70")</f>
        <v>3</v>
      </c>
      <c r="F409" s="214">
        <f>E409/SUM(E406:E411)*100</f>
        <v>15.789473684210526</v>
      </c>
      <c r="G409"/>
      <c r="H409"/>
      <c r="I409"/>
      <c r="J409"/>
      <c r="K409"/>
      <c r="L409"/>
      <c r="M409"/>
      <c r="N409"/>
      <c r="O409"/>
      <c r="P409"/>
      <c r="Q409"/>
      <c r="R409"/>
    </row>
    <row r="410" spans="2:18" ht="18" customHeight="1" x14ac:dyDescent="0.25">
      <c r="B410" s="327"/>
      <c r="C410" s="330"/>
      <c r="D410" s="183" t="s">
        <v>336</v>
      </c>
      <c r="E410" s="206">
        <f>COUNTIF(YENİCE!$Z$5:$Z$200,"&lt;99")-COUNTIF(YENİCE!$Z$5:$Z$200,"&lt;85")</f>
        <v>5</v>
      </c>
      <c r="F410" s="214">
        <f>E410/SUM(E406:E411)*100</f>
        <v>26.315789473684209</v>
      </c>
      <c r="G410"/>
      <c r="H410"/>
      <c r="I410"/>
      <c r="J410"/>
      <c r="K410"/>
      <c r="L410"/>
      <c r="M410"/>
      <c r="N410"/>
      <c r="O410"/>
      <c r="P410"/>
      <c r="Q410"/>
      <c r="R410"/>
    </row>
    <row r="411" spans="2:18" ht="18" customHeight="1" thickBot="1" x14ac:dyDescent="0.3">
      <c r="B411" s="328"/>
      <c r="C411" s="331"/>
      <c r="D411" s="184">
        <v>100</v>
      </c>
      <c r="E411" s="208">
        <f>COUNTIF(YENİCE!$Z$5:$Z$200,"=100")</f>
        <v>0</v>
      </c>
      <c r="F411" s="215">
        <f>E411/SUM(E406:E411)*100</f>
        <v>0</v>
      </c>
      <c r="G411"/>
      <c r="H411"/>
      <c r="I411"/>
      <c r="J411"/>
      <c r="K411"/>
      <c r="L411"/>
      <c r="M411"/>
      <c r="N411"/>
      <c r="O411"/>
      <c r="P411"/>
      <c r="Q411"/>
      <c r="R411"/>
    </row>
    <row r="412" spans="2:18" ht="18" customHeight="1" x14ac:dyDescent="0.25">
      <c r="J412" s="222"/>
    </row>
    <row r="413" spans="2:18" ht="18" customHeight="1" thickBot="1" x14ac:dyDescent="0.3"/>
    <row r="414" spans="2:18" ht="18" customHeight="1" x14ac:dyDescent="0.25">
      <c r="B414" s="332" t="s">
        <v>385</v>
      </c>
      <c r="C414" s="332" t="s">
        <v>872</v>
      </c>
      <c r="D414" s="335" t="s">
        <v>873</v>
      </c>
      <c r="E414" s="349" t="s">
        <v>361</v>
      </c>
      <c r="F414" s="350"/>
      <c r="G414" s="350"/>
      <c r="H414" s="350"/>
      <c r="I414" s="350"/>
      <c r="J414" s="351"/>
      <c r="K414"/>
      <c r="L414"/>
      <c r="M414"/>
      <c r="N414"/>
      <c r="O414"/>
      <c r="P414"/>
      <c r="Q414"/>
      <c r="R414"/>
    </row>
    <row r="415" spans="2:18" ht="18" customHeight="1" x14ac:dyDescent="0.25">
      <c r="B415" s="333"/>
      <c r="C415" s="333"/>
      <c r="D415" s="336"/>
      <c r="E415" s="340" t="s">
        <v>877</v>
      </c>
      <c r="F415" s="341"/>
      <c r="G415" s="340" t="s">
        <v>878</v>
      </c>
      <c r="H415" s="341"/>
      <c r="I415" s="340" t="s">
        <v>881</v>
      </c>
      <c r="J415" s="341"/>
      <c r="K415"/>
      <c r="L415"/>
      <c r="M415"/>
      <c r="N415"/>
      <c r="O415"/>
      <c r="P415"/>
      <c r="Q415"/>
      <c r="R415"/>
    </row>
    <row r="416" spans="2:18" ht="29.25" thickBot="1" x14ac:dyDescent="0.3">
      <c r="B416" s="334"/>
      <c r="C416" s="334"/>
      <c r="D416" s="337"/>
      <c r="E416" s="210" t="s">
        <v>871</v>
      </c>
      <c r="F416" s="211" t="s">
        <v>883</v>
      </c>
      <c r="G416" s="212" t="s">
        <v>871</v>
      </c>
      <c r="H416" s="211" t="s">
        <v>883</v>
      </c>
      <c r="I416" s="212" t="s">
        <v>871</v>
      </c>
      <c r="J416" s="211" t="s">
        <v>883</v>
      </c>
      <c r="K416"/>
      <c r="L416"/>
      <c r="M416"/>
      <c r="N416"/>
      <c r="O416"/>
      <c r="P416"/>
      <c r="Q416"/>
      <c r="R416"/>
    </row>
    <row r="417" spans="2:18" ht="18" customHeight="1" x14ac:dyDescent="0.25">
      <c r="B417" s="326" t="str">
        <f>"KURANCILI ORTAOKULU
"&amp;"ÖĞRENCİ SAYISI = "&amp;SUM(I417:I422)</f>
        <v>KURANCILI ORTAOKULU
ÖĞRENCİ SAYISI = 31</v>
      </c>
      <c r="C417" s="329" t="s">
        <v>2</v>
      </c>
      <c r="D417" s="182" t="s">
        <v>332</v>
      </c>
      <c r="E417" s="229">
        <f>COUNTIF(KURANCILI!$K$5:$K$19,"&lt;45")</f>
        <v>2</v>
      </c>
      <c r="F417" s="223">
        <f>E417/SUM(E417:E422)*100</f>
        <v>13.333333333333334</v>
      </c>
      <c r="G417" s="232">
        <f>COUNTIF(KURANCILI!$K$20:$K$35,"&lt;45")</f>
        <v>5</v>
      </c>
      <c r="H417" s="226">
        <f>G417/SUM(G417:G422)*100</f>
        <v>31.25</v>
      </c>
      <c r="I417" s="204">
        <f>COUNTIF(KURANCILI!$K$5:$K$200,"&lt;45")</f>
        <v>7</v>
      </c>
      <c r="J417" s="213">
        <f>I417/SUM(I417:I422)*100</f>
        <v>22.58064516129032</v>
      </c>
      <c r="K417"/>
      <c r="L417"/>
      <c r="M417"/>
      <c r="N417"/>
      <c r="O417"/>
      <c r="P417"/>
      <c r="Q417"/>
      <c r="R417"/>
    </row>
    <row r="418" spans="2:18" ht="18" customHeight="1" x14ac:dyDescent="0.25">
      <c r="B418" s="327"/>
      <c r="C418" s="330"/>
      <c r="D418" s="183" t="s">
        <v>333</v>
      </c>
      <c r="E418" s="230">
        <f>COUNTIF(KURANCILI!$K$5:$K$19,"&lt;55")-COUNTIF(KURANCILI!$K$5:$K$19,"&lt;45")</f>
        <v>2</v>
      </c>
      <c r="F418" s="224">
        <f>E418/SUM(E417:E422)*100</f>
        <v>13.333333333333334</v>
      </c>
      <c r="G418" s="233">
        <f>COUNTIF(KURANCILI!$K$20:$K$35,"&lt;55")-COUNTIF(KURANCILI!$K$20:$K$35,"&lt;45")</f>
        <v>2</v>
      </c>
      <c r="H418" s="227">
        <f>G418/SUM(G417:G422)*100</f>
        <v>12.5</v>
      </c>
      <c r="I418" s="206">
        <f>COUNTIF(KURANCILI!$K$5:$K$200,"&lt;55")-COUNTIF(KURANCILI!$K$5:$K$200,"&lt;45")</f>
        <v>4</v>
      </c>
      <c r="J418" s="214">
        <f>I418/SUM(I417:I422)*100</f>
        <v>12.903225806451612</v>
      </c>
      <c r="K418"/>
      <c r="L418"/>
      <c r="M418"/>
      <c r="N418"/>
      <c r="O418"/>
      <c r="P418"/>
      <c r="Q418"/>
      <c r="R418"/>
    </row>
    <row r="419" spans="2:18" ht="18" customHeight="1" x14ac:dyDescent="0.25">
      <c r="B419" s="327"/>
      <c r="C419" s="330"/>
      <c r="D419" s="183" t="s">
        <v>334</v>
      </c>
      <c r="E419" s="230">
        <f>COUNTIF(KURANCILI!$K$5:$K$19,"&lt;70")-COUNTIF(KURANCILI!$K$5:$K$19,"&lt;55")</f>
        <v>4</v>
      </c>
      <c r="F419" s="224">
        <f>E419/SUM(E417:E422)*100</f>
        <v>26.666666666666668</v>
      </c>
      <c r="G419" s="233">
        <f>COUNTIF(KURANCILI!$K$20:$K$35,"&lt;70")-COUNTIF(KURANCILI!$K$20:$K$35,"&lt;55")</f>
        <v>4</v>
      </c>
      <c r="H419" s="227">
        <f>G419/SUM(G417:G422)*100</f>
        <v>25</v>
      </c>
      <c r="I419" s="206">
        <f>COUNTIF(KURANCILI!$K$5:$K$200,"&lt;70")-COUNTIF(KURANCILI!$K$5:$K$200,"&lt;55")</f>
        <v>8</v>
      </c>
      <c r="J419" s="214">
        <f>I419/SUM(I417:I422)*100</f>
        <v>25.806451612903224</v>
      </c>
      <c r="K419"/>
      <c r="L419"/>
      <c r="M419"/>
      <c r="N419"/>
      <c r="O419"/>
      <c r="P419"/>
      <c r="Q419"/>
      <c r="R419"/>
    </row>
    <row r="420" spans="2:18" ht="18" customHeight="1" x14ac:dyDescent="0.25">
      <c r="B420" s="327"/>
      <c r="C420" s="330"/>
      <c r="D420" s="183" t="s">
        <v>335</v>
      </c>
      <c r="E420" s="230">
        <f>COUNTIF(KURANCILI!$K$5:$K$19,"&lt;85")-COUNTIF(KURANCILI!$K$5:$K$19,"&lt;70")</f>
        <v>3</v>
      </c>
      <c r="F420" s="224">
        <f>E420/SUM(E417:E422)*100</f>
        <v>20</v>
      </c>
      <c r="G420" s="233">
        <f>COUNTIF(KURANCILI!$K$20:$K$35,"&lt;85")-COUNTIF(KURANCILI!$K$20:$K$35,"&lt;70")</f>
        <v>3</v>
      </c>
      <c r="H420" s="227">
        <f>G420/SUM(G417:G422)*100</f>
        <v>18.75</v>
      </c>
      <c r="I420" s="206">
        <f>COUNTIF(KURANCILI!$K$5:$K$200,"&lt;85")-COUNTIF(KURANCILI!$K$5:$K$200,"&lt;70")</f>
        <v>6</v>
      </c>
      <c r="J420" s="214">
        <f>I420/SUM(I417:I422)*100</f>
        <v>19.35483870967742</v>
      </c>
      <c r="K420"/>
      <c r="L420"/>
      <c r="M420"/>
      <c r="N420"/>
      <c r="O420"/>
      <c r="P420"/>
      <c r="Q420"/>
      <c r="R420"/>
    </row>
    <row r="421" spans="2:18" ht="18" customHeight="1" x14ac:dyDescent="0.25">
      <c r="B421" s="327"/>
      <c r="C421" s="330"/>
      <c r="D421" s="183" t="s">
        <v>336</v>
      </c>
      <c r="E421" s="230">
        <f>COUNTIF(KURANCILI!$K$5:$K$19,"&lt;99")-COUNTIF(KURANCILI!$K$5:$K$19,"&lt;85")</f>
        <v>4</v>
      </c>
      <c r="F421" s="224">
        <f>E421/SUM(E417:E422)*100</f>
        <v>26.666666666666668</v>
      </c>
      <c r="G421" s="233">
        <f>COUNTIF(KURANCILI!$K$20:$K$35,"&lt;99")-COUNTIF(KURANCILI!$K$20:$K$35,"&lt;85")</f>
        <v>1</v>
      </c>
      <c r="H421" s="227">
        <f>G421/SUM(G417:G422)*100</f>
        <v>6.25</v>
      </c>
      <c r="I421" s="206">
        <f>COUNTIF(KURANCILI!$K$5:$K$200,"&lt;99")-COUNTIF(KURANCILI!$K$5:$K$200,"&lt;85")</f>
        <v>5</v>
      </c>
      <c r="J421" s="214">
        <f>I421/SUM(I417:I422)*100</f>
        <v>16.129032258064516</v>
      </c>
      <c r="K421"/>
      <c r="L421"/>
      <c r="M421"/>
      <c r="N421"/>
      <c r="O421"/>
      <c r="P421"/>
      <c r="Q421"/>
      <c r="R421"/>
    </row>
    <row r="422" spans="2:18" ht="18" customHeight="1" thickBot="1" x14ac:dyDescent="0.3">
      <c r="B422" s="328"/>
      <c r="C422" s="331"/>
      <c r="D422" s="184">
        <v>100</v>
      </c>
      <c r="E422" s="231">
        <f>COUNTIF(KURANCILI!$K$5:$K$19,"=100")</f>
        <v>0</v>
      </c>
      <c r="F422" s="225">
        <f>E422/SUM(E417:E422)*100</f>
        <v>0</v>
      </c>
      <c r="G422" s="234">
        <f>COUNTIF(KURANCILI!$K$20:$K$35,"=100")</f>
        <v>1</v>
      </c>
      <c r="H422" s="228">
        <f>G422/SUM(G417:G422)*100</f>
        <v>6.25</v>
      </c>
      <c r="I422" s="208">
        <f>COUNTIF(KURANCILI!$K$5:$K$200,"=100")</f>
        <v>1</v>
      </c>
      <c r="J422" s="215">
        <f>I422/SUM(I417:I422)*100</f>
        <v>3.225806451612903</v>
      </c>
      <c r="K422"/>
      <c r="L422"/>
      <c r="M422"/>
      <c r="N422"/>
      <c r="O422"/>
      <c r="P422"/>
      <c r="Q422"/>
      <c r="R422"/>
    </row>
    <row r="423" spans="2:18" ht="18" customHeight="1" x14ac:dyDescent="0.25">
      <c r="B423" s="326" t="str">
        <f>"KURANCILI ORTAOKULU
"&amp;"ÖĞRENCİ SAYISI = "&amp;SUM(I423:I428)</f>
        <v>KURANCILI ORTAOKULU
ÖĞRENCİ SAYISI = 31</v>
      </c>
      <c r="C423" s="329" t="s">
        <v>3</v>
      </c>
      <c r="D423" s="182" t="s">
        <v>332</v>
      </c>
      <c r="E423" s="229">
        <f>COUNTIF(KURANCILI!$N$5:$N$19,"&lt;45")</f>
        <v>4</v>
      </c>
      <c r="F423" s="223">
        <f>E423/SUM(E423:E428)*100</f>
        <v>26.666666666666668</v>
      </c>
      <c r="G423" s="232">
        <f>COUNTIF(KURANCILI!$N$20:$N$35,"&lt;45")</f>
        <v>8</v>
      </c>
      <c r="H423" s="226">
        <f>G423/SUM(G423:G428)*100</f>
        <v>50</v>
      </c>
      <c r="I423" s="204">
        <f>COUNTIF(KURANCILI!$N$5:$N$200,"&lt;45")</f>
        <v>12</v>
      </c>
      <c r="J423" s="213">
        <f>I423/SUM(I423:I428)*100</f>
        <v>38.70967741935484</v>
      </c>
      <c r="K423"/>
      <c r="L423"/>
      <c r="M423"/>
      <c r="N423"/>
      <c r="O423"/>
      <c r="P423"/>
      <c r="Q423"/>
      <c r="R423"/>
    </row>
    <row r="424" spans="2:18" ht="18" customHeight="1" x14ac:dyDescent="0.25">
      <c r="B424" s="327"/>
      <c r="C424" s="330"/>
      <c r="D424" s="183" t="s">
        <v>333</v>
      </c>
      <c r="E424" s="230">
        <f>COUNTIF(KURANCILI!$N$5:$N$19,"&lt;55")-COUNTIF(KURANCILI!$N$5:$N$19,"&lt;45")</f>
        <v>0</v>
      </c>
      <c r="F424" s="224">
        <f>E424/SUM(E423:E428)*100</f>
        <v>0</v>
      </c>
      <c r="G424" s="233">
        <f>COUNTIF(KURANCILI!$N$20:$N$35,"&lt;55")-COUNTIF(KURANCILI!$N$20:$N$35,"&lt;45")</f>
        <v>1</v>
      </c>
      <c r="H424" s="227">
        <f>G424/SUM(G423:G428)*100</f>
        <v>6.25</v>
      </c>
      <c r="I424" s="206">
        <f>COUNTIF(KURANCILI!$N$5:$N$200,"&lt;55")-COUNTIF(KURANCILI!$N$5:$N$200,"&lt;45")</f>
        <v>1</v>
      </c>
      <c r="J424" s="214">
        <f>I424/SUM(I423:I428)*100</f>
        <v>3.225806451612903</v>
      </c>
      <c r="K424"/>
      <c r="L424"/>
      <c r="M424"/>
      <c r="N424"/>
      <c r="O424"/>
      <c r="P424"/>
      <c r="Q424"/>
      <c r="R424"/>
    </row>
    <row r="425" spans="2:18" ht="18" customHeight="1" x14ac:dyDescent="0.25">
      <c r="B425" s="327"/>
      <c r="C425" s="330"/>
      <c r="D425" s="183" t="s">
        <v>334</v>
      </c>
      <c r="E425" s="230">
        <f>COUNTIF(KURANCILI!$N$5:$N$19,"&lt;70")-COUNTIF(KURANCILI!$N$5:$N$19,"&lt;55")</f>
        <v>6</v>
      </c>
      <c r="F425" s="224">
        <f>E425/SUM(E423:E428)*100</f>
        <v>40</v>
      </c>
      <c r="G425" s="233">
        <f>COUNTIF(KURANCILI!$N$20:$N$35,"&lt;70")-COUNTIF(KURANCILI!$N$20:$N$35,"&lt;55")</f>
        <v>5</v>
      </c>
      <c r="H425" s="227">
        <f>G425/SUM(G423:G428)*100</f>
        <v>31.25</v>
      </c>
      <c r="I425" s="206">
        <f>COUNTIF(KURANCILI!$N$5:$N$200,"&lt;70")-COUNTIF(KURANCILI!$N$5:$N$200,"&lt;55")</f>
        <v>11</v>
      </c>
      <c r="J425" s="214">
        <f>I425/SUM(I423:I428)*100</f>
        <v>35.483870967741936</v>
      </c>
      <c r="K425"/>
      <c r="L425"/>
      <c r="M425"/>
      <c r="N425"/>
      <c r="O425"/>
      <c r="P425"/>
      <c r="Q425"/>
      <c r="R425"/>
    </row>
    <row r="426" spans="2:18" ht="18" customHeight="1" x14ac:dyDescent="0.25">
      <c r="B426" s="327"/>
      <c r="C426" s="330"/>
      <c r="D426" s="183" t="s">
        <v>335</v>
      </c>
      <c r="E426" s="230">
        <f>COUNTIF(KURANCILI!$N$5:$N$19,"&lt;85")-COUNTIF(KURANCILI!$N$5:$N$19,"&lt;70")</f>
        <v>2</v>
      </c>
      <c r="F426" s="224">
        <f>E426/SUM(E423:E428)*100</f>
        <v>13.333333333333334</v>
      </c>
      <c r="G426" s="233">
        <f>COUNTIF(KURANCILI!$N$20:$N$35,"&lt;85")-COUNTIF(KURANCILI!$N$20:$N$35,"&lt;70")</f>
        <v>1</v>
      </c>
      <c r="H426" s="227">
        <f>G426/SUM(G423:G428)*100</f>
        <v>6.25</v>
      </c>
      <c r="I426" s="206">
        <f>COUNTIF(KURANCILI!$N$5:$N$200,"&lt;85")-COUNTIF(KURANCILI!$N$5:$N$200,"&lt;70")</f>
        <v>3</v>
      </c>
      <c r="J426" s="214">
        <f>I426/SUM(I423:I428)*100</f>
        <v>9.67741935483871</v>
      </c>
      <c r="K426"/>
      <c r="L426"/>
      <c r="M426"/>
      <c r="N426"/>
      <c r="O426"/>
      <c r="P426"/>
      <c r="Q426"/>
      <c r="R426"/>
    </row>
    <row r="427" spans="2:18" ht="18" customHeight="1" x14ac:dyDescent="0.25">
      <c r="B427" s="327"/>
      <c r="C427" s="330"/>
      <c r="D427" s="183" t="s">
        <v>336</v>
      </c>
      <c r="E427" s="230">
        <f>COUNTIF(KURANCILI!$N$5:$N$19,"&lt;99")-COUNTIF(KURANCILI!$N$5:$N$19,"&lt;85")</f>
        <v>3</v>
      </c>
      <c r="F427" s="224">
        <f>E427/SUM(E423:E428)*100</f>
        <v>20</v>
      </c>
      <c r="G427" s="233">
        <f>COUNTIF(KURANCILI!$N$20:$N$35,"&lt;99")-COUNTIF(KURANCILI!$N$20:$N$35,"&lt;85")</f>
        <v>0</v>
      </c>
      <c r="H427" s="227">
        <f>G427/SUM(G423:G428)*100</f>
        <v>0</v>
      </c>
      <c r="I427" s="206">
        <f>COUNTIF(KURANCILI!$N$5:$N$200,"&lt;99")-COUNTIF(KURANCILI!$N$5:$N$200,"&lt;85")</f>
        <v>3</v>
      </c>
      <c r="J427" s="214">
        <f>I427/SUM(I423:I428)*100</f>
        <v>9.67741935483871</v>
      </c>
      <c r="K427"/>
      <c r="L427"/>
      <c r="M427"/>
      <c r="N427"/>
      <c r="O427"/>
      <c r="P427"/>
      <c r="Q427"/>
      <c r="R427"/>
    </row>
    <row r="428" spans="2:18" ht="18" customHeight="1" thickBot="1" x14ac:dyDescent="0.3">
      <c r="B428" s="328"/>
      <c r="C428" s="331"/>
      <c r="D428" s="184">
        <v>100</v>
      </c>
      <c r="E428" s="231">
        <f>COUNTIF(KURANCILI!$N$5:$N$19,"=100")</f>
        <v>0</v>
      </c>
      <c r="F428" s="225">
        <f>E428/SUM(E423:E428)*100</f>
        <v>0</v>
      </c>
      <c r="G428" s="234">
        <f>COUNTIF(KURANCILI!$N$20:$N$35,"=100")</f>
        <v>1</v>
      </c>
      <c r="H428" s="228">
        <f>G428/SUM(G423:G428)*100</f>
        <v>6.25</v>
      </c>
      <c r="I428" s="208">
        <f>COUNTIF(KURANCILI!$N$5:$N$200,"=100")</f>
        <v>1</v>
      </c>
      <c r="J428" s="215">
        <f>I428/SUM(I423:I428)*100</f>
        <v>3.225806451612903</v>
      </c>
      <c r="K428"/>
      <c r="L428"/>
      <c r="M428"/>
      <c r="N428"/>
      <c r="O428"/>
      <c r="P428"/>
      <c r="Q428"/>
      <c r="R428"/>
    </row>
    <row r="429" spans="2:18" ht="18" customHeight="1" x14ac:dyDescent="0.25">
      <c r="B429" s="326" t="str">
        <f>"KURANCILI ORTAOKULU
"&amp;"ÖĞRENCİ SAYISI = "&amp;SUM(I429:I434)</f>
        <v>KURANCILI ORTAOKULU
ÖĞRENCİ SAYISI = 31</v>
      </c>
      <c r="C429" s="329" t="s">
        <v>10</v>
      </c>
      <c r="D429" s="182" t="s">
        <v>332</v>
      </c>
      <c r="E429" s="229">
        <f>COUNTIF(KURANCILI!$Q$5:$Q$19,"&lt;45")</f>
        <v>1</v>
      </c>
      <c r="F429" s="223">
        <f>E429/SUM(E429:E434)*100</f>
        <v>6.666666666666667</v>
      </c>
      <c r="G429" s="232">
        <f>COUNTIF(KURANCILI!$Q$20:$Q$35,"&lt;45")</f>
        <v>2</v>
      </c>
      <c r="H429" s="226">
        <f>G429/SUM(G429:G434)*100</f>
        <v>12.5</v>
      </c>
      <c r="I429" s="204">
        <f>COUNTIF(KURANCILI!$Q$5:$Q$200,"&lt;45")</f>
        <v>3</v>
      </c>
      <c r="J429" s="213">
        <f>I429/SUM(I429:I434)*100</f>
        <v>9.67741935483871</v>
      </c>
      <c r="K429"/>
      <c r="L429"/>
      <c r="M429"/>
      <c r="N429"/>
      <c r="O429"/>
      <c r="P429"/>
      <c r="Q429"/>
      <c r="R429"/>
    </row>
    <row r="430" spans="2:18" ht="18" customHeight="1" x14ac:dyDescent="0.25">
      <c r="B430" s="327"/>
      <c r="C430" s="330"/>
      <c r="D430" s="183" t="s">
        <v>333</v>
      </c>
      <c r="E430" s="230">
        <f>COUNTIF(KURANCILI!$Q$5:$Q$19,"&lt;55")-COUNTIF(KURANCILI!$Q$5:$Q$19,"&lt;45")</f>
        <v>1</v>
      </c>
      <c r="F430" s="224">
        <f>E430/SUM(E429:E434)*100</f>
        <v>6.666666666666667</v>
      </c>
      <c r="G430" s="233">
        <f>COUNTIF(KURANCILI!$Q$20:$Q$35,"&lt;55")-COUNTIF(KURANCILI!$Q$20:$Q$35,"&lt;45")</f>
        <v>3</v>
      </c>
      <c r="H430" s="227">
        <f>G430/SUM(G429:G434)*100</f>
        <v>18.75</v>
      </c>
      <c r="I430" s="206">
        <f>COUNTIF(KURANCILI!$Q$5:$Q$200,"&lt;55")-COUNTIF(KURANCILI!$Q$5:$Q$200,"&lt;45")</f>
        <v>4</v>
      </c>
      <c r="J430" s="214">
        <f>I430/SUM(I429:I434)*100</f>
        <v>12.903225806451612</v>
      </c>
      <c r="K430"/>
      <c r="L430"/>
      <c r="M430"/>
      <c r="N430"/>
      <c r="O430"/>
      <c r="P430"/>
      <c r="Q430"/>
      <c r="R430"/>
    </row>
    <row r="431" spans="2:18" ht="18" customHeight="1" x14ac:dyDescent="0.25">
      <c r="B431" s="327"/>
      <c r="C431" s="330"/>
      <c r="D431" s="183" t="s">
        <v>334</v>
      </c>
      <c r="E431" s="230">
        <f>COUNTIF(KURANCILI!$Q$5:$Q$19,"&lt;70")-COUNTIF(KURANCILI!$Q$5:$Q$19,"&lt;55")</f>
        <v>5</v>
      </c>
      <c r="F431" s="224">
        <f>E431/SUM(E429:E434)*100</f>
        <v>33.333333333333329</v>
      </c>
      <c r="G431" s="233">
        <f>COUNTIF(KURANCILI!$Q$20:$Q$35,"&lt;70")-COUNTIF(KURANCILI!$Q$20:$Q$35,"&lt;55")</f>
        <v>2</v>
      </c>
      <c r="H431" s="227">
        <f>G431/SUM(G429:G434)*100</f>
        <v>12.5</v>
      </c>
      <c r="I431" s="206">
        <f>COUNTIF(KURANCILI!$Q$5:$Q$200,"&lt;70")-COUNTIF(KURANCILI!$Q$5:$Q$200,"&lt;55")</f>
        <v>7</v>
      </c>
      <c r="J431" s="214">
        <f>I431/SUM(I429:I434)*100</f>
        <v>22.58064516129032</v>
      </c>
      <c r="K431"/>
      <c r="L431"/>
      <c r="M431"/>
      <c r="N431"/>
      <c r="O431"/>
      <c r="P431"/>
      <c r="Q431"/>
      <c r="R431"/>
    </row>
    <row r="432" spans="2:18" ht="18" customHeight="1" x14ac:dyDescent="0.25">
      <c r="B432" s="327"/>
      <c r="C432" s="330"/>
      <c r="D432" s="183" t="s">
        <v>335</v>
      </c>
      <c r="E432" s="230">
        <f>COUNTIF(KURANCILI!$Q$5:$Q$19,"&lt;85")-COUNTIF(KURANCILI!$Q$5:$Q$19,"&lt;70")</f>
        <v>2</v>
      </c>
      <c r="F432" s="224">
        <f>E432/SUM(E429:E434)*100</f>
        <v>13.333333333333334</v>
      </c>
      <c r="G432" s="233">
        <f>COUNTIF(KURANCILI!$Q$20:$Q$35,"&lt;85")-COUNTIF(KURANCILI!$Q$20:$Q$35,"&lt;70")</f>
        <v>6</v>
      </c>
      <c r="H432" s="227">
        <f>G432/SUM(G429:G434)*100</f>
        <v>37.5</v>
      </c>
      <c r="I432" s="206">
        <f>COUNTIF(KURANCILI!$Q$5:$Q$200,"&lt;85")-COUNTIF(KURANCILI!$Q$5:$Q$200,"&lt;70")</f>
        <v>8</v>
      </c>
      <c r="J432" s="214">
        <f>I432/SUM(I429:I434)*100</f>
        <v>25.806451612903224</v>
      </c>
      <c r="K432"/>
      <c r="L432"/>
      <c r="M432"/>
      <c r="N432"/>
      <c r="O432"/>
      <c r="P432"/>
      <c r="Q432"/>
      <c r="R432"/>
    </row>
    <row r="433" spans="2:18" ht="18" customHeight="1" x14ac:dyDescent="0.25">
      <c r="B433" s="327"/>
      <c r="C433" s="330"/>
      <c r="D433" s="183" t="s">
        <v>336</v>
      </c>
      <c r="E433" s="230">
        <f>COUNTIF(KURANCILI!$Q$5:$Q$19,"&lt;99")-COUNTIF(KURANCILI!$Q$5:$Q$19,"&lt;85")</f>
        <v>5</v>
      </c>
      <c r="F433" s="224">
        <f>E433/SUM(E429:E434)*100</f>
        <v>33.333333333333329</v>
      </c>
      <c r="G433" s="233">
        <f>COUNTIF(KURANCILI!$Q$20:$Q$35,"&lt;99")-COUNTIF(KURANCILI!$Q$20:$Q$35,"&lt;85")</f>
        <v>1</v>
      </c>
      <c r="H433" s="227">
        <f>G433/SUM(G429:G434)*100</f>
        <v>6.25</v>
      </c>
      <c r="I433" s="206">
        <f>COUNTIF(KURANCILI!$Q$5:$Q$200,"&lt;99")-COUNTIF(KURANCILI!$Q$5:$Q$200,"&lt;85")</f>
        <v>6</v>
      </c>
      <c r="J433" s="214">
        <f>I433/SUM(I429:I434)*100</f>
        <v>19.35483870967742</v>
      </c>
      <c r="K433"/>
      <c r="L433"/>
      <c r="M433"/>
      <c r="N433"/>
      <c r="O433"/>
      <c r="P433"/>
      <c r="Q433"/>
      <c r="R433"/>
    </row>
    <row r="434" spans="2:18" ht="18" customHeight="1" thickBot="1" x14ac:dyDescent="0.3">
      <c r="B434" s="328"/>
      <c r="C434" s="331"/>
      <c r="D434" s="184">
        <v>100</v>
      </c>
      <c r="E434" s="231">
        <f>COUNTIF(KURANCILI!$Q$5:$Q$19,"=100")</f>
        <v>1</v>
      </c>
      <c r="F434" s="225">
        <f>E434/SUM(E429:E434)*100</f>
        <v>6.666666666666667</v>
      </c>
      <c r="G434" s="234">
        <f>COUNTIF(KURANCILI!$Q$20:$Q$35,"=100")</f>
        <v>2</v>
      </c>
      <c r="H434" s="228">
        <f>G434/SUM(G429:G434)*100</f>
        <v>12.5</v>
      </c>
      <c r="I434" s="208">
        <f>COUNTIF(KURANCILI!$Q$5:$Q$200,"=100")</f>
        <v>3</v>
      </c>
      <c r="J434" s="215">
        <f>I434/SUM(I429:I434)*100</f>
        <v>9.67741935483871</v>
      </c>
      <c r="K434"/>
      <c r="L434"/>
      <c r="M434"/>
      <c r="N434"/>
      <c r="O434"/>
      <c r="P434"/>
      <c r="Q434"/>
      <c r="R434"/>
    </row>
    <row r="435" spans="2:18" ht="18" customHeight="1" x14ac:dyDescent="0.25">
      <c r="B435" s="326" t="str">
        <f>"KURANCILI ORTAOKULU
"&amp;"ÖĞRENCİ SAYISI = "&amp;SUM(I435:I440)</f>
        <v>KURANCILI ORTAOKULU
ÖĞRENCİ SAYISI = 31</v>
      </c>
      <c r="C435" s="329" t="s">
        <v>338</v>
      </c>
      <c r="D435" s="182" t="s">
        <v>332</v>
      </c>
      <c r="E435" s="229">
        <f>COUNTIF(KURANCILI!$T$5:$T$19,"&lt;45")</f>
        <v>1</v>
      </c>
      <c r="F435" s="223">
        <f>E435/SUM(E435:E440)*100</f>
        <v>6.666666666666667</v>
      </c>
      <c r="G435" s="232">
        <f>COUNTIF(KURANCILI!$T$20:$T$35,"&lt;45")</f>
        <v>3</v>
      </c>
      <c r="H435" s="226">
        <f>G435/SUM(G435:G440)*100</f>
        <v>18.75</v>
      </c>
      <c r="I435" s="204">
        <f>COUNTIF(KURANCILI!$T$5:$T$200,"&lt;45")</f>
        <v>4</v>
      </c>
      <c r="J435" s="213">
        <f>I435/SUM(I435:I440)*100</f>
        <v>12.903225806451612</v>
      </c>
      <c r="K435"/>
      <c r="L435"/>
      <c r="M435"/>
      <c r="N435"/>
      <c r="O435"/>
      <c r="P435"/>
      <c r="Q435"/>
      <c r="R435"/>
    </row>
    <row r="436" spans="2:18" ht="18" customHeight="1" x14ac:dyDescent="0.25">
      <c r="B436" s="327"/>
      <c r="C436" s="330"/>
      <c r="D436" s="183" t="s">
        <v>333</v>
      </c>
      <c r="E436" s="230">
        <f>COUNTIF(KURANCILI!$T$5:$T$19,"&lt;55")-COUNTIF(KURANCILI!$T$5:$T$19,"&lt;45")</f>
        <v>0</v>
      </c>
      <c r="F436" s="224">
        <f>E436/SUM(E435:E440)*100</f>
        <v>0</v>
      </c>
      <c r="G436" s="233">
        <f>COUNTIF(KURANCILI!$T$20:$T$35,"&lt;55")-COUNTIF(KURANCILI!$T$20:$T$35,"&lt;45")</f>
        <v>0</v>
      </c>
      <c r="H436" s="227">
        <f>G436/SUM(G435:G440)*100</f>
        <v>0</v>
      </c>
      <c r="I436" s="206">
        <f>COUNTIF(KURANCILI!$T$5:$T$200,"&lt;55")-COUNTIF(KURANCILI!$T$5:$T$200,"&lt;45")</f>
        <v>0</v>
      </c>
      <c r="J436" s="214">
        <f>I436/SUM(I435:I440)*100</f>
        <v>0</v>
      </c>
      <c r="K436"/>
      <c r="L436"/>
      <c r="M436"/>
      <c r="N436"/>
      <c r="O436"/>
      <c r="P436"/>
      <c r="Q436"/>
      <c r="R436"/>
    </row>
    <row r="437" spans="2:18" ht="18" customHeight="1" x14ac:dyDescent="0.25">
      <c r="B437" s="327"/>
      <c r="C437" s="330"/>
      <c r="D437" s="183" t="s">
        <v>334</v>
      </c>
      <c r="E437" s="230">
        <f>COUNTIF(KURANCILI!$T$5:$T$19,"&lt;70")-COUNTIF(KURANCILI!$T$5:$T$19,"&lt;55")</f>
        <v>3</v>
      </c>
      <c r="F437" s="224">
        <f>E437/SUM(E435:E440)*100</f>
        <v>20</v>
      </c>
      <c r="G437" s="233">
        <f>COUNTIF(KURANCILI!$T$20:$T$35,"&lt;70")-COUNTIF(KURANCILI!$T$20:$T$35,"&lt;55")</f>
        <v>7</v>
      </c>
      <c r="H437" s="227">
        <f>G437/SUM(G435:G440)*100</f>
        <v>43.75</v>
      </c>
      <c r="I437" s="206">
        <f>COUNTIF(KURANCILI!$T$5:$T$200,"&lt;70")-COUNTIF(KURANCILI!$T$5:$T$200,"&lt;55")</f>
        <v>10</v>
      </c>
      <c r="J437" s="214">
        <f>I437/SUM(I435:I440)*100</f>
        <v>32.258064516129032</v>
      </c>
      <c r="K437"/>
      <c r="L437"/>
      <c r="M437"/>
      <c r="N437"/>
      <c r="O437"/>
      <c r="P437"/>
      <c r="Q437"/>
      <c r="R437"/>
    </row>
    <row r="438" spans="2:18" ht="18" customHeight="1" x14ac:dyDescent="0.25">
      <c r="B438" s="327"/>
      <c r="C438" s="330"/>
      <c r="D438" s="183" t="s">
        <v>335</v>
      </c>
      <c r="E438" s="230">
        <f>COUNTIF(KURANCILI!$T$5:$T$19,"&lt;85")-COUNTIF(KURANCILI!$T$5:$T$19,"&lt;70")</f>
        <v>5</v>
      </c>
      <c r="F438" s="224">
        <f>E438/SUM(E435:E440)*100</f>
        <v>33.333333333333329</v>
      </c>
      <c r="G438" s="233">
        <f>COUNTIF(KURANCILI!$T$20:$T$35,"&lt;85")-COUNTIF(KURANCILI!$T$20:$T$35,"&lt;70")</f>
        <v>0</v>
      </c>
      <c r="H438" s="227">
        <f>G438/SUM(G435:G440)*100</f>
        <v>0</v>
      </c>
      <c r="I438" s="206">
        <f>COUNTIF(KURANCILI!$T$5:$T$200,"&lt;85")-COUNTIF(KURANCILI!$T$5:$T$200,"&lt;70")</f>
        <v>5</v>
      </c>
      <c r="J438" s="214">
        <f>I438/SUM(I435:I440)*100</f>
        <v>16.129032258064516</v>
      </c>
      <c r="K438"/>
      <c r="L438"/>
      <c r="M438"/>
      <c r="N438"/>
      <c r="O438"/>
      <c r="P438"/>
      <c r="Q438"/>
      <c r="R438"/>
    </row>
    <row r="439" spans="2:18" ht="18" customHeight="1" x14ac:dyDescent="0.25">
      <c r="B439" s="327"/>
      <c r="C439" s="330"/>
      <c r="D439" s="183" t="s">
        <v>336</v>
      </c>
      <c r="E439" s="230">
        <f>COUNTIF(KURANCILI!$T$5:$T$19,"&lt;99")-COUNTIF(KURANCILI!$T$5:$T$19,"&lt;85")</f>
        <v>6</v>
      </c>
      <c r="F439" s="224">
        <f>E439/SUM(E435:E440)*100</f>
        <v>40</v>
      </c>
      <c r="G439" s="233">
        <f>COUNTIF(KURANCILI!$T$20:$T$35,"&lt;99")-COUNTIF(KURANCILI!$T$20:$T$35,"&lt;85")</f>
        <v>5</v>
      </c>
      <c r="H439" s="227">
        <f>G439/SUM(G435:G440)*100</f>
        <v>31.25</v>
      </c>
      <c r="I439" s="206">
        <f>COUNTIF(KURANCILI!$T$5:$T$200,"&lt;99")-COUNTIF(KURANCILI!$T$5:$T$200,"&lt;85")</f>
        <v>11</v>
      </c>
      <c r="J439" s="214">
        <f>I439/SUM(I435:I440)*100</f>
        <v>35.483870967741936</v>
      </c>
      <c r="K439"/>
      <c r="L439"/>
      <c r="M439"/>
      <c r="N439"/>
      <c r="O439"/>
      <c r="P439"/>
      <c r="Q439"/>
      <c r="R439"/>
    </row>
    <row r="440" spans="2:18" ht="18" customHeight="1" thickBot="1" x14ac:dyDescent="0.3">
      <c r="B440" s="328"/>
      <c r="C440" s="331"/>
      <c r="D440" s="184">
        <v>100</v>
      </c>
      <c r="E440" s="231">
        <f>COUNTIF(KURANCILI!$T$5:$T$19,"=100")</f>
        <v>0</v>
      </c>
      <c r="F440" s="225">
        <f>E440/SUM(E435:E440)*100</f>
        <v>0</v>
      </c>
      <c r="G440" s="234">
        <f>COUNTIF(KURANCILI!$T$20:$T$35,"=100")</f>
        <v>1</v>
      </c>
      <c r="H440" s="228">
        <f>G440/SUM(G435:G440)*100</f>
        <v>6.25</v>
      </c>
      <c r="I440" s="208">
        <f>COUNTIF(KURANCILI!$T$5:$T$200,"=100")</f>
        <v>1</v>
      </c>
      <c r="J440" s="215">
        <f>I440/SUM(I435:I440)*100</f>
        <v>3.225806451612903</v>
      </c>
      <c r="K440"/>
      <c r="L440"/>
      <c r="M440"/>
      <c r="N440"/>
      <c r="O440"/>
      <c r="P440"/>
      <c r="Q440"/>
      <c r="R440"/>
    </row>
    <row r="441" spans="2:18" ht="18" customHeight="1" x14ac:dyDescent="0.25">
      <c r="B441" s="326" t="str">
        <f>"KURANCILI ORTAOKULU
"&amp;"ÖĞRENCİ SAYISI = "&amp;SUM(I441:I446)</f>
        <v>KURANCILI ORTAOKULU
ÖĞRENCİ SAYISI = 31</v>
      </c>
      <c r="C441" s="329" t="s">
        <v>4</v>
      </c>
      <c r="D441" s="182" t="s">
        <v>332</v>
      </c>
      <c r="E441" s="229">
        <f>COUNTIF(KURANCILI!$W$5:$W$19,"&lt;45")</f>
        <v>1</v>
      </c>
      <c r="F441" s="223">
        <f>E441/SUM(E441:E446)*100</f>
        <v>6.666666666666667</v>
      </c>
      <c r="G441" s="232">
        <f>COUNTIF(KURANCILI!$W$20:$W$35,"&lt;45")</f>
        <v>2</v>
      </c>
      <c r="H441" s="226">
        <f>G441/SUM(G441:G446)*100</f>
        <v>12.5</v>
      </c>
      <c r="I441" s="204">
        <f>COUNTIF(KURANCILI!$W$5:$W$200,"&lt;45")</f>
        <v>3</v>
      </c>
      <c r="J441" s="213">
        <f>I441/SUM(I441:I446)*100</f>
        <v>9.67741935483871</v>
      </c>
      <c r="K441"/>
      <c r="L441"/>
      <c r="M441"/>
      <c r="N441"/>
      <c r="O441"/>
      <c r="P441"/>
      <c r="Q441"/>
      <c r="R441"/>
    </row>
    <row r="442" spans="2:18" ht="18" customHeight="1" x14ac:dyDescent="0.25">
      <c r="B442" s="327"/>
      <c r="C442" s="330"/>
      <c r="D442" s="183" t="s">
        <v>333</v>
      </c>
      <c r="E442" s="230">
        <f>COUNTIF(KURANCILI!$W$5:$W$19,"&lt;55")-COUNTIF(KURANCILI!$W$5:$W$19,"&lt;45")</f>
        <v>0</v>
      </c>
      <c r="F442" s="224">
        <f>E442/SUM(E441:E446)*100</f>
        <v>0</v>
      </c>
      <c r="G442" s="233">
        <f>COUNTIF(KURANCILI!$W$20:$W$35,"&lt;55")-COUNTIF(KURANCILI!$W$20:$W$35,"&lt;45")</f>
        <v>1</v>
      </c>
      <c r="H442" s="227">
        <f>G442/SUM(G441:G446)*100</f>
        <v>6.25</v>
      </c>
      <c r="I442" s="206">
        <f>COUNTIF(KURANCILI!$W$5:$W$200,"&lt;55")-COUNTIF(KURANCILI!$W$5:$W$200,"&lt;45")</f>
        <v>1</v>
      </c>
      <c r="J442" s="214">
        <f>I442/SUM(I441:I446)*100</f>
        <v>3.225806451612903</v>
      </c>
      <c r="K442"/>
      <c r="L442"/>
      <c r="M442"/>
      <c r="N442"/>
      <c r="O442"/>
      <c r="P442"/>
      <c r="Q442"/>
      <c r="R442"/>
    </row>
    <row r="443" spans="2:18" ht="18" customHeight="1" x14ac:dyDescent="0.25">
      <c r="B443" s="327"/>
      <c r="C443" s="330"/>
      <c r="D443" s="183" t="s">
        <v>334</v>
      </c>
      <c r="E443" s="230">
        <f>COUNTIF(KURANCILI!$W$5:$W$19,"&lt;70")-COUNTIF(KURANCILI!$W$5:$W$19,"&lt;55")</f>
        <v>2</v>
      </c>
      <c r="F443" s="224">
        <f>E443/SUM(E441:E446)*100</f>
        <v>13.333333333333334</v>
      </c>
      <c r="G443" s="233">
        <f>COUNTIF(KURANCILI!$W$20:$W$35,"&lt;70")-COUNTIF(KURANCILI!$W$20:$W$35,"&lt;55")</f>
        <v>2</v>
      </c>
      <c r="H443" s="227">
        <f>G443/SUM(G441:G446)*100</f>
        <v>12.5</v>
      </c>
      <c r="I443" s="206">
        <f>COUNTIF(KURANCILI!$W$5:$W$200,"&lt;70")-COUNTIF(KURANCILI!$W$5:$W$200,"&lt;55")</f>
        <v>4</v>
      </c>
      <c r="J443" s="214">
        <f>I443/SUM(I441:I446)*100</f>
        <v>12.903225806451612</v>
      </c>
      <c r="K443"/>
      <c r="L443"/>
      <c r="M443"/>
      <c r="N443"/>
      <c r="O443"/>
      <c r="P443"/>
      <c r="Q443"/>
      <c r="R443"/>
    </row>
    <row r="444" spans="2:18" ht="18" customHeight="1" x14ac:dyDescent="0.25">
      <c r="B444" s="327"/>
      <c r="C444" s="330"/>
      <c r="D444" s="183" t="s">
        <v>335</v>
      </c>
      <c r="E444" s="230">
        <f>COUNTIF(KURANCILI!$W$5:$W$19,"&lt;85")-COUNTIF(KURANCILI!$W$5:$W$19,"&lt;70")</f>
        <v>7</v>
      </c>
      <c r="F444" s="224">
        <f>E444/SUM(E441:E446)*100</f>
        <v>46.666666666666664</v>
      </c>
      <c r="G444" s="233">
        <f>COUNTIF(KURANCILI!$W$20:$W$35,"&lt;85")-COUNTIF(KURANCILI!$W$20:$W$35,"&lt;70")</f>
        <v>4</v>
      </c>
      <c r="H444" s="227">
        <f>G444/SUM(G441:G446)*100</f>
        <v>25</v>
      </c>
      <c r="I444" s="206">
        <f>COUNTIF(KURANCILI!$W$5:$W$200,"&lt;85")-COUNTIF(KURANCILI!$W$5:$W$200,"&lt;70")</f>
        <v>11</v>
      </c>
      <c r="J444" s="214">
        <f>I444/SUM(I441:I446)*100</f>
        <v>35.483870967741936</v>
      </c>
      <c r="K444"/>
      <c r="L444"/>
      <c r="M444"/>
      <c r="N444"/>
      <c r="O444"/>
      <c r="P444"/>
      <c r="Q444"/>
      <c r="R444"/>
    </row>
    <row r="445" spans="2:18" ht="18" customHeight="1" x14ac:dyDescent="0.25">
      <c r="B445" s="327"/>
      <c r="C445" s="330"/>
      <c r="D445" s="183" t="s">
        <v>336</v>
      </c>
      <c r="E445" s="230">
        <f>COUNTIF(KURANCILI!$W$5:$W$19,"&lt;99")-COUNTIF(KURANCILI!$W$5:$W$19,"&lt;85")</f>
        <v>4</v>
      </c>
      <c r="F445" s="224">
        <f>E445/SUM(E441:E446)*100</f>
        <v>26.666666666666668</v>
      </c>
      <c r="G445" s="233">
        <f>COUNTIF(KURANCILI!$W$20:$W$35,"&lt;99")-COUNTIF(KURANCILI!$W$20:$W$35,"&lt;85")</f>
        <v>7</v>
      </c>
      <c r="H445" s="227">
        <f>G445/SUM(G441:G446)*100</f>
        <v>43.75</v>
      </c>
      <c r="I445" s="206">
        <f>COUNTIF(KURANCILI!$W$5:$W$200,"&lt;99")-COUNTIF(KURANCILI!$W$5:$W$200,"&lt;85")</f>
        <v>11</v>
      </c>
      <c r="J445" s="214">
        <f>I445/SUM(I441:I446)*100</f>
        <v>35.483870967741936</v>
      </c>
      <c r="K445"/>
      <c r="L445"/>
      <c r="M445"/>
      <c r="N445"/>
      <c r="O445"/>
      <c r="P445"/>
      <c r="Q445"/>
      <c r="R445"/>
    </row>
    <row r="446" spans="2:18" ht="18" customHeight="1" thickBot="1" x14ac:dyDescent="0.3">
      <c r="B446" s="328"/>
      <c r="C446" s="331"/>
      <c r="D446" s="184">
        <v>100</v>
      </c>
      <c r="E446" s="231">
        <f>COUNTIF(KURANCILI!$W$5:$W$19,"=100")</f>
        <v>1</v>
      </c>
      <c r="F446" s="225">
        <f>E446/SUM(E441:E446)*100</f>
        <v>6.666666666666667</v>
      </c>
      <c r="G446" s="234">
        <f>COUNTIF(KURANCILI!$W$20:$W$35,"=100")</f>
        <v>0</v>
      </c>
      <c r="H446" s="228">
        <f>G446/SUM(G441:G446)*100</f>
        <v>0</v>
      </c>
      <c r="I446" s="208">
        <f>COUNTIF(KURANCILI!$W$5:$W$200,"=100")</f>
        <v>1</v>
      </c>
      <c r="J446" s="215">
        <f>I446/SUM(I441:I446)*100</f>
        <v>3.225806451612903</v>
      </c>
      <c r="K446"/>
      <c r="L446"/>
      <c r="M446"/>
      <c r="N446"/>
      <c r="O446"/>
      <c r="P446"/>
      <c r="Q446"/>
      <c r="R446"/>
    </row>
    <row r="447" spans="2:18" ht="18" customHeight="1" x14ac:dyDescent="0.25">
      <c r="B447" s="326" t="str">
        <f>"KURANCILI ORTAOKULU
"&amp;"ÖĞRENCİ SAYISI = "&amp;SUM(I447:I452)</f>
        <v>KURANCILI ORTAOKULU
ÖĞRENCİ SAYISI = 31</v>
      </c>
      <c r="C447" s="329" t="s">
        <v>23</v>
      </c>
      <c r="D447" s="182" t="s">
        <v>332</v>
      </c>
      <c r="E447" s="229">
        <f>COUNTIF(KURANCILI!$Z$5:$Z$19,"&lt;45")</f>
        <v>0</v>
      </c>
      <c r="F447" s="223">
        <f>E447/SUM(E447:E452)*100</f>
        <v>0</v>
      </c>
      <c r="G447" s="232">
        <f>COUNTIF(KURANCILI!$Z$20:$Z$35,"&lt;45")</f>
        <v>2</v>
      </c>
      <c r="H447" s="226">
        <f>G447/SUM(G447:G452)*100</f>
        <v>12.5</v>
      </c>
      <c r="I447" s="204">
        <f>COUNTIF(KURANCILI!$Z$5:$Z$200,"&lt;45")</f>
        <v>2</v>
      </c>
      <c r="J447" s="213">
        <f>I447/SUM(I447:I452)*100</f>
        <v>6.4516129032258061</v>
      </c>
      <c r="K447"/>
      <c r="L447"/>
      <c r="M447"/>
      <c r="N447"/>
      <c r="O447"/>
      <c r="P447"/>
      <c r="Q447"/>
      <c r="R447"/>
    </row>
    <row r="448" spans="2:18" ht="18" customHeight="1" x14ac:dyDescent="0.25">
      <c r="B448" s="327"/>
      <c r="C448" s="330"/>
      <c r="D448" s="183" t="s">
        <v>333</v>
      </c>
      <c r="E448" s="230">
        <f>COUNTIF(KURANCILI!$Z$5:$Z$19,"&lt;55")-COUNTIF(KURANCILI!$Z$5:$Z$19,"&lt;45")</f>
        <v>0</v>
      </c>
      <c r="F448" s="224">
        <f>E448/SUM(E447:E452)*100</f>
        <v>0</v>
      </c>
      <c r="G448" s="233">
        <f>COUNTIF(KURANCILI!$Z$20:$Z$35,"&lt;55")-COUNTIF(KURANCILI!$Z$20:$Z$35,"&lt;45")</f>
        <v>0</v>
      </c>
      <c r="H448" s="227">
        <f>G448/SUM(G447:G452)*100</f>
        <v>0</v>
      </c>
      <c r="I448" s="206">
        <f>COUNTIF(KURANCILI!$Z$5:$Z$200,"&lt;55")-COUNTIF(KURANCILI!$Z$5:$Z$200,"&lt;45")</f>
        <v>0</v>
      </c>
      <c r="J448" s="214">
        <f>I448/SUM(I447:I452)*100</f>
        <v>0</v>
      </c>
      <c r="K448"/>
      <c r="L448"/>
      <c r="M448"/>
      <c r="N448"/>
      <c r="O448"/>
      <c r="P448"/>
      <c r="Q448"/>
      <c r="R448"/>
    </row>
    <row r="449" spans="2:18" ht="18" customHeight="1" x14ac:dyDescent="0.25">
      <c r="B449" s="327"/>
      <c r="C449" s="330"/>
      <c r="D449" s="183" t="s">
        <v>334</v>
      </c>
      <c r="E449" s="230">
        <f>COUNTIF(KURANCILI!$Z$5:$Z$19,"&lt;70")-COUNTIF(KURANCILI!$Z$5:$Z$19,"&lt;55")</f>
        <v>0</v>
      </c>
      <c r="F449" s="224">
        <f>E449/SUM(E447:E452)*100</f>
        <v>0</v>
      </c>
      <c r="G449" s="233">
        <f>COUNTIF(KURANCILI!$Z$20:$Z$35,"&lt;70")-COUNTIF(KURANCILI!$Z$20:$Z$35,"&lt;55")</f>
        <v>0</v>
      </c>
      <c r="H449" s="227">
        <f>G449/SUM(G447:G452)*100</f>
        <v>0</v>
      </c>
      <c r="I449" s="206">
        <f>COUNTIF(KURANCILI!$Z$5:$Z$200,"&lt;70")-COUNTIF(KURANCILI!$Z$5:$Z$200,"&lt;55")</f>
        <v>0</v>
      </c>
      <c r="J449" s="214">
        <f>I449/SUM(I447:I452)*100</f>
        <v>0</v>
      </c>
      <c r="K449"/>
      <c r="L449"/>
      <c r="M449"/>
      <c r="N449"/>
      <c r="O449"/>
      <c r="P449"/>
      <c r="Q449"/>
      <c r="R449"/>
    </row>
    <row r="450" spans="2:18" ht="18" customHeight="1" x14ac:dyDescent="0.25">
      <c r="B450" s="327"/>
      <c r="C450" s="330"/>
      <c r="D450" s="183" t="s">
        <v>335</v>
      </c>
      <c r="E450" s="230">
        <f>COUNTIF(KURANCILI!$Z$5:$Z$19,"&lt;85")-COUNTIF(KURANCILI!$Z$5:$Z$19,"&lt;70")</f>
        <v>1</v>
      </c>
      <c r="F450" s="224">
        <f>E450/SUM(E447:E452)*100</f>
        <v>6.666666666666667</v>
      </c>
      <c r="G450" s="233">
        <f>COUNTIF(KURANCILI!$Z$20:$Z$35,"&lt;85")-COUNTIF(KURANCILI!$Z$20:$Z$35,"&lt;70")</f>
        <v>4</v>
      </c>
      <c r="H450" s="227">
        <f>G450/SUM(G447:G452)*100</f>
        <v>25</v>
      </c>
      <c r="I450" s="206">
        <f>COUNTIF(KURANCILI!$Z$5:$Z$200,"&lt;85")-COUNTIF(KURANCILI!$Z$5:$Z$200,"&lt;70")</f>
        <v>5</v>
      </c>
      <c r="J450" s="214">
        <f>I450/SUM(I447:I452)*100</f>
        <v>16.129032258064516</v>
      </c>
      <c r="K450"/>
      <c r="L450"/>
      <c r="M450"/>
      <c r="N450"/>
      <c r="O450"/>
      <c r="P450"/>
      <c r="Q450"/>
      <c r="R450"/>
    </row>
    <row r="451" spans="2:18" ht="18" customHeight="1" x14ac:dyDescent="0.25">
      <c r="B451" s="327"/>
      <c r="C451" s="330"/>
      <c r="D451" s="183" t="s">
        <v>336</v>
      </c>
      <c r="E451" s="230">
        <f>COUNTIF(KURANCILI!$Z$5:$Z$19,"&lt;99")-COUNTIF(KURANCILI!$Z$5:$Z$19,"&lt;85")</f>
        <v>13</v>
      </c>
      <c r="F451" s="224">
        <f>E451/SUM(E447:E452)*100</f>
        <v>86.666666666666671</v>
      </c>
      <c r="G451" s="233">
        <f>COUNTIF(KURANCILI!$Z$20:$Z$35,"&lt;99")-COUNTIF(KURANCILI!$Z$20:$Z$35,"&lt;85")</f>
        <v>9</v>
      </c>
      <c r="H451" s="227">
        <f>G451/SUM(G447:G452)*100</f>
        <v>56.25</v>
      </c>
      <c r="I451" s="206">
        <f>COUNTIF(KURANCILI!$Z$5:$Z$200,"&lt;99")-COUNTIF(KURANCILI!$Z$5:$Z$200,"&lt;85")</f>
        <v>22</v>
      </c>
      <c r="J451" s="214">
        <f>I451/SUM(I447:I452)*100</f>
        <v>70.967741935483872</v>
      </c>
      <c r="K451"/>
      <c r="L451"/>
      <c r="M451"/>
      <c r="N451"/>
      <c r="O451"/>
      <c r="P451"/>
      <c r="Q451"/>
      <c r="R451"/>
    </row>
    <row r="452" spans="2:18" ht="18" customHeight="1" thickBot="1" x14ac:dyDescent="0.3">
      <c r="B452" s="328"/>
      <c r="C452" s="331"/>
      <c r="D452" s="184">
        <v>100</v>
      </c>
      <c r="E452" s="231">
        <f>COUNTIF(KURANCILI!$Z$5:$Z$19,"=100")</f>
        <v>1</v>
      </c>
      <c r="F452" s="225">
        <f>E452/SUM(E447:E452)*100</f>
        <v>6.666666666666667</v>
      </c>
      <c r="G452" s="234">
        <f>COUNTIF(KURANCILI!$Z$20:$Z$35,"=100")</f>
        <v>1</v>
      </c>
      <c r="H452" s="228">
        <f>G452/SUM(G447:G452)*100</f>
        <v>6.25</v>
      </c>
      <c r="I452" s="208">
        <f>COUNTIF(KURANCILI!$Z$5:$Z$200,"=100")</f>
        <v>2</v>
      </c>
      <c r="J452" s="215">
        <f>I452/SUM(I447:I452)*100</f>
        <v>6.4516129032258061</v>
      </c>
      <c r="K452"/>
      <c r="L452"/>
      <c r="M452"/>
      <c r="N452"/>
      <c r="O452"/>
      <c r="P452"/>
      <c r="Q452"/>
      <c r="R452"/>
    </row>
    <row r="453" spans="2:18" ht="18" customHeight="1" x14ac:dyDescent="0.25"/>
    <row r="454" spans="2:18" ht="18" customHeight="1" thickBot="1" x14ac:dyDescent="0.3"/>
    <row r="455" spans="2:18" ht="18" customHeight="1" x14ac:dyDescent="0.25">
      <c r="B455" s="332" t="s">
        <v>385</v>
      </c>
      <c r="C455" s="332" t="s">
        <v>872</v>
      </c>
      <c r="D455" s="335" t="s">
        <v>873</v>
      </c>
      <c r="E455" s="342" t="s">
        <v>361</v>
      </c>
      <c r="F455" s="343"/>
      <c r="G455"/>
      <c r="H455"/>
      <c r="I455"/>
      <c r="J455"/>
      <c r="K455"/>
      <c r="L455"/>
      <c r="M455"/>
      <c r="N455"/>
      <c r="O455"/>
      <c r="P455"/>
      <c r="Q455"/>
      <c r="R455"/>
    </row>
    <row r="456" spans="2:18" ht="18" customHeight="1" x14ac:dyDescent="0.25">
      <c r="B456" s="333"/>
      <c r="C456" s="333"/>
      <c r="D456" s="336"/>
      <c r="E456" s="340" t="s">
        <v>881</v>
      </c>
      <c r="F456" s="341"/>
      <c r="G456"/>
      <c r="H456"/>
      <c r="I456"/>
      <c r="J456"/>
      <c r="K456"/>
      <c r="L456"/>
      <c r="M456"/>
      <c r="N456"/>
      <c r="O456"/>
      <c r="P456"/>
      <c r="Q456"/>
      <c r="R456"/>
    </row>
    <row r="457" spans="2:18" ht="29.25" thickBot="1" x14ac:dyDescent="0.3">
      <c r="B457" s="334"/>
      <c r="C457" s="334"/>
      <c r="D457" s="337"/>
      <c r="E457" s="212" t="s">
        <v>871</v>
      </c>
      <c r="F457" s="211" t="s">
        <v>883</v>
      </c>
      <c r="G457"/>
      <c r="H457"/>
      <c r="I457"/>
      <c r="J457"/>
      <c r="K457"/>
      <c r="L457"/>
      <c r="M457"/>
      <c r="N457"/>
      <c r="O457"/>
      <c r="P457"/>
      <c r="Q457"/>
      <c r="R457"/>
    </row>
    <row r="458" spans="2:18" ht="18" customHeight="1" x14ac:dyDescent="0.25">
      <c r="B458" s="326" t="str">
        <f>"ÖMERHACILI ŞNA ORTAOKULU
"&amp;"ÖĞRENCİ SAYISI = "&amp;SUM(E458:E463)</f>
        <v>ÖMERHACILI ŞNA ORTAOKULU
ÖĞRENCİ SAYISI = 20</v>
      </c>
      <c r="C458" s="329" t="s">
        <v>2</v>
      </c>
      <c r="D458" s="182" t="s">
        <v>332</v>
      </c>
      <c r="E458" s="204">
        <f>COUNTIF(ÖMERHACILI!$K$5:$K$200,"&lt;45")</f>
        <v>4</v>
      </c>
      <c r="F458" s="213">
        <f>E458/SUM(E458:E463)*100</f>
        <v>20</v>
      </c>
      <c r="G458"/>
      <c r="H458"/>
      <c r="I458"/>
      <c r="J458"/>
      <c r="K458"/>
      <c r="L458"/>
      <c r="M458"/>
      <c r="N458"/>
      <c r="O458"/>
      <c r="P458"/>
      <c r="Q458"/>
      <c r="R458"/>
    </row>
    <row r="459" spans="2:18" ht="18" customHeight="1" x14ac:dyDescent="0.25">
      <c r="B459" s="327"/>
      <c r="C459" s="330"/>
      <c r="D459" s="183" t="s">
        <v>333</v>
      </c>
      <c r="E459" s="206">
        <f>COUNTIF(ÖMERHACILI!$K$5:$K$200,"&lt;55")-COUNTIF(ÖMERHACILI!$K$5:$K$200,"&lt;45")</f>
        <v>6</v>
      </c>
      <c r="F459" s="214">
        <f>E459/SUM(E458:E463)*100</f>
        <v>30</v>
      </c>
      <c r="G459"/>
      <c r="H459"/>
      <c r="I459"/>
      <c r="J459"/>
      <c r="K459"/>
      <c r="L459"/>
      <c r="M459"/>
      <c r="N459"/>
      <c r="O459"/>
      <c r="P459"/>
      <c r="Q459"/>
      <c r="R459"/>
    </row>
    <row r="460" spans="2:18" ht="18" customHeight="1" x14ac:dyDescent="0.25">
      <c r="B460" s="327"/>
      <c r="C460" s="330"/>
      <c r="D460" s="183" t="s">
        <v>334</v>
      </c>
      <c r="E460" s="206">
        <f>COUNTIF(ÖMERHACILI!$K$5:$K$200,"&lt;70")-COUNTIF(ÖMERHACILI!$K$5:$K$200,"&lt;55")</f>
        <v>5</v>
      </c>
      <c r="F460" s="214">
        <f>E460/SUM(E458:E463)*100</f>
        <v>25</v>
      </c>
      <c r="G460"/>
      <c r="H460"/>
      <c r="I460"/>
      <c r="J460"/>
      <c r="K460"/>
      <c r="L460"/>
      <c r="M460"/>
      <c r="N460"/>
      <c r="O460"/>
      <c r="P460"/>
      <c r="Q460"/>
      <c r="R460"/>
    </row>
    <row r="461" spans="2:18" ht="18" customHeight="1" x14ac:dyDescent="0.25">
      <c r="B461" s="327"/>
      <c r="C461" s="330"/>
      <c r="D461" s="183" t="s">
        <v>335</v>
      </c>
      <c r="E461" s="206">
        <f>COUNTIF(ÖMERHACILI!$K$5:$K$200,"&lt;85")-COUNTIF(ÖMERHACILI!$K$5:$K$200,"&lt;70")</f>
        <v>2</v>
      </c>
      <c r="F461" s="214">
        <f>E461/SUM(E458:E463)*100</f>
        <v>10</v>
      </c>
      <c r="G461"/>
      <c r="H461"/>
      <c r="I461"/>
      <c r="J461"/>
      <c r="K461"/>
      <c r="L461"/>
      <c r="M461"/>
      <c r="N461"/>
      <c r="O461"/>
      <c r="P461"/>
      <c r="Q461"/>
      <c r="R461"/>
    </row>
    <row r="462" spans="2:18" ht="18" customHeight="1" x14ac:dyDescent="0.25">
      <c r="B462" s="327"/>
      <c r="C462" s="330"/>
      <c r="D462" s="183" t="s">
        <v>336</v>
      </c>
      <c r="E462" s="206">
        <f>COUNTIF(ÖMERHACILI!$K$5:$K$200,"&lt;99")-COUNTIF(ÖMERHACILI!$K$5:$K$200,"&lt;85")</f>
        <v>3</v>
      </c>
      <c r="F462" s="214">
        <f>E462/SUM(E458:E463)*100</f>
        <v>15</v>
      </c>
      <c r="G462"/>
      <c r="H462"/>
      <c r="I462"/>
      <c r="J462"/>
      <c r="K462"/>
      <c r="L462"/>
      <c r="M462"/>
      <c r="N462"/>
      <c r="O462"/>
      <c r="P462"/>
      <c r="Q462"/>
      <c r="R462"/>
    </row>
    <row r="463" spans="2:18" ht="18" customHeight="1" thickBot="1" x14ac:dyDescent="0.3">
      <c r="B463" s="328"/>
      <c r="C463" s="331"/>
      <c r="D463" s="184">
        <v>100</v>
      </c>
      <c r="E463" s="208">
        <f>COUNTIF(ÖMERHACILI!$K$5:$K$200,"=100")</f>
        <v>0</v>
      </c>
      <c r="F463" s="215">
        <f>E463/SUM(E458:E463)*100</f>
        <v>0</v>
      </c>
      <c r="G463"/>
      <c r="H463"/>
      <c r="I463"/>
      <c r="J463"/>
      <c r="K463"/>
      <c r="L463"/>
      <c r="M463"/>
      <c r="N463"/>
      <c r="O463"/>
      <c r="P463"/>
      <c r="Q463"/>
      <c r="R463"/>
    </row>
    <row r="464" spans="2:18" ht="18" customHeight="1" x14ac:dyDescent="0.25">
      <c r="B464" s="326" t="str">
        <f>"ÖMERHACILI ŞNA ORTAOKULU
"&amp;"ÖĞRENCİ SAYISI = "&amp;SUM(E464:E469)</f>
        <v>ÖMERHACILI ŞNA ORTAOKULU
ÖĞRENCİ SAYISI = 20</v>
      </c>
      <c r="C464" s="329" t="s">
        <v>3</v>
      </c>
      <c r="D464" s="182" t="s">
        <v>332</v>
      </c>
      <c r="E464" s="204">
        <f>COUNTIF(ÖMERHACILI!$N$5:$N$200,"&lt;45")</f>
        <v>15</v>
      </c>
      <c r="F464" s="213">
        <f>E464/SUM(E464:E469)*100</f>
        <v>75</v>
      </c>
      <c r="G464"/>
      <c r="H464"/>
      <c r="I464"/>
      <c r="J464"/>
      <c r="K464"/>
      <c r="L464"/>
      <c r="M464"/>
      <c r="N464"/>
      <c r="O464"/>
      <c r="P464"/>
      <c r="Q464"/>
      <c r="R464"/>
    </row>
    <row r="465" spans="2:18" ht="18" customHeight="1" x14ac:dyDescent="0.25">
      <c r="B465" s="327"/>
      <c r="C465" s="330"/>
      <c r="D465" s="183" t="s">
        <v>333</v>
      </c>
      <c r="E465" s="206">
        <f>COUNTIF(ÖMERHACILI!$N$5:$N$200,"&lt;55")-COUNTIF(ÖMERHACILI!$N$5:$N$200,"&lt;45")</f>
        <v>1</v>
      </c>
      <c r="F465" s="214">
        <f>E465/SUM(E464:E469)*100</f>
        <v>5</v>
      </c>
      <c r="G465"/>
      <c r="H465"/>
      <c r="I465"/>
      <c r="J465"/>
      <c r="K465"/>
      <c r="L465"/>
      <c r="M465"/>
      <c r="N465"/>
      <c r="O465"/>
      <c r="P465"/>
      <c r="Q465"/>
      <c r="R465"/>
    </row>
    <row r="466" spans="2:18" ht="18" customHeight="1" x14ac:dyDescent="0.25">
      <c r="B466" s="327"/>
      <c r="C466" s="330"/>
      <c r="D466" s="183" t="s">
        <v>334</v>
      </c>
      <c r="E466" s="206">
        <f>COUNTIF(ÖMERHACILI!$N$5:$N$200,"&lt;70")-COUNTIF(ÖMERHACILI!$N$5:$N$200,"&lt;55")</f>
        <v>1</v>
      </c>
      <c r="F466" s="214">
        <f>E466/SUM(E464:E469)*100</f>
        <v>5</v>
      </c>
      <c r="G466"/>
      <c r="H466"/>
      <c r="I466"/>
      <c r="J466"/>
      <c r="K466"/>
      <c r="L466"/>
      <c r="M466"/>
      <c r="N466"/>
      <c r="O466"/>
      <c r="P466"/>
      <c r="Q466"/>
      <c r="R466"/>
    </row>
    <row r="467" spans="2:18" ht="18" customHeight="1" x14ac:dyDescent="0.25">
      <c r="B467" s="327"/>
      <c r="C467" s="330"/>
      <c r="D467" s="183" t="s">
        <v>335</v>
      </c>
      <c r="E467" s="206">
        <f>COUNTIF(ÖMERHACILI!$N$5:$N$200,"&lt;85")-COUNTIF(ÖMERHACILI!$N$5:$N$200,"&lt;70")</f>
        <v>2</v>
      </c>
      <c r="F467" s="214">
        <f>E467/SUM(E464:E469)*100</f>
        <v>10</v>
      </c>
      <c r="G467"/>
      <c r="H467"/>
      <c r="I467"/>
      <c r="J467"/>
      <c r="K467"/>
      <c r="L467"/>
      <c r="M467"/>
      <c r="N467"/>
      <c r="O467"/>
      <c r="P467"/>
      <c r="Q467"/>
      <c r="R467"/>
    </row>
    <row r="468" spans="2:18" ht="18" customHeight="1" x14ac:dyDescent="0.25">
      <c r="B468" s="327"/>
      <c r="C468" s="330"/>
      <c r="D468" s="183" t="s">
        <v>336</v>
      </c>
      <c r="E468" s="206">
        <f>COUNTIF(ÖMERHACILI!$N$5:$N$200,"&lt;99")-COUNTIF(ÖMERHACILI!$N$5:$N$200,"&lt;85")</f>
        <v>1</v>
      </c>
      <c r="F468" s="214">
        <f>E468/SUM(E464:E469)*100</f>
        <v>5</v>
      </c>
      <c r="G468"/>
      <c r="H468"/>
      <c r="I468"/>
      <c r="J468"/>
      <c r="K468"/>
      <c r="L468"/>
      <c r="M468"/>
      <c r="N468"/>
      <c r="O468"/>
      <c r="P468"/>
      <c r="Q468"/>
      <c r="R468"/>
    </row>
    <row r="469" spans="2:18" ht="18" customHeight="1" thickBot="1" x14ac:dyDescent="0.3">
      <c r="B469" s="328"/>
      <c r="C469" s="331"/>
      <c r="D469" s="184">
        <v>100</v>
      </c>
      <c r="E469" s="208">
        <f>COUNTIF(ÖMERHACILI!$N$5:$N$200,"=100")</f>
        <v>0</v>
      </c>
      <c r="F469" s="215">
        <f>E469/SUM(E464:E469)*100</f>
        <v>0</v>
      </c>
      <c r="G469"/>
      <c r="H469"/>
      <c r="I469"/>
      <c r="J469"/>
      <c r="K469"/>
      <c r="L469"/>
      <c r="M469"/>
      <c r="N469"/>
      <c r="O469"/>
      <c r="P469"/>
      <c r="Q469"/>
      <c r="R469"/>
    </row>
    <row r="470" spans="2:18" ht="18" customHeight="1" x14ac:dyDescent="0.25">
      <c r="B470" s="326" t="str">
        <f>"ÖMERHACILI ŞNA ORTAOKULU
"&amp;"ÖĞRENCİ SAYISI = "&amp;SUM(E470:E475)</f>
        <v>ÖMERHACILI ŞNA ORTAOKULU
ÖĞRENCİ SAYISI = 20</v>
      </c>
      <c r="C470" s="329" t="s">
        <v>10</v>
      </c>
      <c r="D470" s="182" t="s">
        <v>332</v>
      </c>
      <c r="E470" s="204">
        <f>COUNTIF(ÖMERHACILI!$Q$5:$Q$200,"&lt;45")</f>
        <v>4</v>
      </c>
      <c r="F470" s="213">
        <f>E470/SUM(E470:E475)*100</f>
        <v>20</v>
      </c>
      <c r="G470"/>
      <c r="H470"/>
      <c r="I470"/>
      <c r="J470"/>
      <c r="K470"/>
      <c r="L470"/>
      <c r="M470"/>
      <c r="N470"/>
      <c r="O470"/>
      <c r="P470"/>
      <c r="Q470"/>
      <c r="R470"/>
    </row>
    <row r="471" spans="2:18" ht="18" customHeight="1" x14ac:dyDescent="0.25">
      <c r="B471" s="327"/>
      <c r="C471" s="330"/>
      <c r="D471" s="183" t="s">
        <v>333</v>
      </c>
      <c r="E471" s="206">
        <f>COUNTIF(ÖMERHACILI!$Q$5:$Q$200,"&lt;55")-COUNTIF(ÖMERHACILI!$Q$5:$Q$200,"&lt;45")</f>
        <v>4</v>
      </c>
      <c r="F471" s="214">
        <f>E471/SUM(E470:E475)*100</f>
        <v>20</v>
      </c>
      <c r="G471"/>
      <c r="H471"/>
      <c r="I471"/>
      <c r="J471"/>
      <c r="K471"/>
      <c r="L471"/>
      <c r="M471"/>
      <c r="N471"/>
      <c r="O471"/>
      <c r="P471"/>
      <c r="Q471"/>
      <c r="R471"/>
    </row>
    <row r="472" spans="2:18" ht="18" customHeight="1" x14ac:dyDescent="0.25">
      <c r="B472" s="327"/>
      <c r="C472" s="330"/>
      <c r="D472" s="183" t="s">
        <v>334</v>
      </c>
      <c r="E472" s="206">
        <f>COUNTIF(ÖMERHACILI!$Q$5:$Q$200,"&lt;70")-COUNTIF(ÖMERHACILI!$Q$5:$Q$200,"&lt;55")</f>
        <v>5</v>
      </c>
      <c r="F472" s="214">
        <f>E472/SUM(E470:E475)*100</f>
        <v>25</v>
      </c>
      <c r="G472"/>
      <c r="H472"/>
      <c r="I472"/>
      <c r="J472"/>
      <c r="K472"/>
      <c r="L472"/>
      <c r="M472"/>
      <c r="N472"/>
      <c r="O472"/>
      <c r="P472"/>
      <c r="Q472"/>
      <c r="R472"/>
    </row>
    <row r="473" spans="2:18" ht="18" customHeight="1" x14ac:dyDescent="0.25">
      <c r="B473" s="327"/>
      <c r="C473" s="330"/>
      <c r="D473" s="183" t="s">
        <v>335</v>
      </c>
      <c r="E473" s="206">
        <f>COUNTIF(ÖMERHACILI!$Q$5:$Q$200,"&lt;85")-COUNTIF(ÖMERHACILI!$Q$5:$Q$200,"&lt;70")</f>
        <v>2</v>
      </c>
      <c r="F473" s="214">
        <f>E473/SUM(E470:E475)*100</f>
        <v>10</v>
      </c>
      <c r="G473"/>
      <c r="H473"/>
      <c r="I473"/>
      <c r="J473"/>
      <c r="K473"/>
      <c r="L473"/>
      <c r="M473"/>
      <c r="N473"/>
      <c r="O473"/>
      <c r="P473"/>
      <c r="Q473"/>
      <c r="R473"/>
    </row>
    <row r="474" spans="2:18" ht="18" customHeight="1" x14ac:dyDescent="0.25">
      <c r="B474" s="327"/>
      <c r="C474" s="330"/>
      <c r="D474" s="183" t="s">
        <v>336</v>
      </c>
      <c r="E474" s="206">
        <f>COUNTIF(ÖMERHACILI!$Q$5:$Q$200,"&lt;99")-COUNTIF(ÖMERHACILI!$Q$5:$Q$200,"&lt;85")</f>
        <v>5</v>
      </c>
      <c r="F474" s="214">
        <f>E474/SUM(E470:E475)*100</f>
        <v>25</v>
      </c>
      <c r="G474"/>
      <c r="H474"/>
      <c r="I474"/>
      <c r="J474"/>
      <c r="K474"/>
      <c r="L474"/>
      <c r="M474"/>
      <c r="N474"/>
      <c r="O474"/>
      <c r="P474"/>
      <c r="Q474"/>
      <c r="R474"/>
    </row>
    <row r="475" spans="2:18" ht="18" customHeight="1" thickBot="1" x14ac:dyDescent="0.3">
      <c r="B475" s="328"/>
      <c r="C475" s="331"/>
      <c r="D475" s="184">
        <v>100</v>
      </c>
      <c r="E475" s="208">
        <f>COUNTIF(ÖMERHACILI!$Q$5:$Q$200,"=100")</f>
        <v>0</v>
      </c>
      <c r="F475" s="215">
        <f>E475/SUM(E470:E475)*100</f>
        <v>0</v>
      </c>
      <c r="G475"/>
      <c r="H475"/>
      <c r="I475"/>
      <c r="J475"/>
      <c r="K475"/>
      <c r="L475"/>
      <c r="M475"/>
      <c r="N475"/>
      <c r="O475"/>
      <c r="P475"/>
      <c r="Q475"/>
      <c r="R475"/>
    </row>
    <row r="476" spans="2:18" ht="18" customHeight="1" x14ac:dyDescent="0.25">
      <c r="B476" s="326" t="str">
        <f>"ÖMERHACILI ŞNA ORTAOKULU
"&amp;"ÖĞRENCİ SAYISI = "&amp;SUM(E476:E481)</f>
        <v>ÖMERHACILI ŞNA ORTAOKULU
ÖĞRENCİ SAYISI = 20</v>
      </c>
      <c r="C476" s="329" t="s">
        <v>338</v>
      </c>
      <c r="D476" s="182" t="s">
        <v>332</v>
      </c>
      <c r="E476" s="204">
        <f>COUNTIF(ÖMERHACILI!$T$5:$T$200,"&lt;45")</f>
        <v>5</v>
      </c>
      <c r="F476" s="213">
        <f>E476/SUM(E476:E481)*100</f>
        <v>25</v>
      </c>
      <c r="G476"/>
      <c r="H476"/>
      <c r="I476"/>
      <c r="J476"/>
      <c r="K476"/>
      <c r="L476"/>
      <c r="M476"/>
      <c r="N476"/>
      <c r="O476"/>
      <c r="P476"/>
      <c r="Q476"/>
      <c r="R476"/>
    </row>
    <row r="477" spans="2:18" ht="18" customHeight="1" x14ac:dyDescent="0.25">
      <c r="B477" s="327"/>
      <c r="C477" s="330"/>
      <c r="D477" s="183" t="s">
        <v>333</v>
      </c>
      <c r="E477" s="206">
        <f>COUNTIF(ÖMERHACILI!$T$5:$T$200,"&lt;55")-COUNTIF(ÖMERHACILI!$T$5:$T$200,"&lt;45")</f>
        <v>3</v>
      </c>
      <c r="F477" s="214">
        <f>E477/SUM(E476:E481)*100</f>
        <v>15</v>
      </c>
      <c r="G477"/>
      <c r="H477"/>
      <c r="I477"/>
      <c r="J477"/>
      <c r="K477"/>
      <c r="L477"/>
      <c r="M477"/>
      <c r="N477"/>
      <c r="O477"/>
      <c r="P477"/>
      <c r="Q477"/>
      <c r="R477"/>
    </row>
    <row r="478" spans="2:18" ht="18" customHeight="1" x14ac:dyDescent="0.25">
      <c r="B478" s="327"/>
      <c r="C478" s="330"/>
      <c r="D478" s="183" t="s">
        <v>334</v>
      </c>
      <c r="E478" s="206">
        <f>COUNTIF(ÖMERHACILI!$T$5:$T$200,"&lt;70")-COUNTIF(ÖMERHACILI!$T$5:$T$200,"&lt;55")</f>
        <v>5</v>
      </c>
      <c r="F478" s="214">
        <f>E478/SUM(E476:E481)*100</f>
        <v>25</v>
      </c>
      <c r="G478"/>
      <c r="H478"/>
      <c r="I478"/>
      <c r="J478"/>
      <c r="K478"/>
      <c r="L478"/>
      <c r="M478"/>
      <c r="N478"/>
      <c r="O478"/>
      <c r="P478"/>
      <c r="Q478"/>
      <c r="R478"/>
    </row>
    <row r="479" spans="2:18" ht="18" customHeight="1" x14ac:dyDescent="0.25">
      <c r="B479" s="327"/>
      <c r="C479" s="330"/>
      <c r="D479" s="183" t="s">
        <v>335</v>
      </c>
      <c r="E479" s="206">
        <f>COUNTIF(ÖMERHACILI!$T$5:$T$200,"&lt;85")-COUNTIF(ÖMERHACILI!$T$5:$T$200,"&lt;70")</f>
        <v>4</v>
      </c>
      <c r="F479" s="214">
        <f>E479/SUM(E476:E481)*100</f>
        <v>20</v>
      </c>
      <c r="G479"/>
      <c r="H479"/>
      <c r="I479"/>
      <c r="J479"/>
      <c r="K479"/>
      <c r="L479"/>
      <c r="M479"/>
      <c r="N479"/>
      <c r="O479"/>
      <c r="P479"/>
      <c r="Q479"/>
      <c r="R479"/>
    </row>
    <row r="480" spans="2:18" ht="18" customHeight="1" x14ac:dyDescent="0.25">
      <c r="B480" s="327"/>
      <c r="C480" s="330"/>
      <c r="D480" s="183" t="s">
        <v>336</v>
      </c>
      <c r="E480" s="206">
        <f>COUNTIF(ÖMERHACILI!$T$5:$T$200,"&lt;99")-COUNTIF(ÖMERHACILI!$T$5:$T$200,"&lt;85")</f>
        <v>2</v>
      </c>
      <c r="F480" s="214">
        <f>E480/SUM(E476:E481)*100</f>
        <v>10</v>
      </c>
      <c r="G480"/>
      <c r="H480"/>
      <c r="I480"/>
      <c r="J480"/>
      <c r="K480"/>
      <c r="L480"/>
      <c r="M480"/>
      <c r="N480"/>
      <c r="O480"/>
      <c r="P480"/>
      <c r="Q480"/>
      <c r="R480"/>
    </row>
    <row r="481" spans="2:18" ht="18" customHeight="1" thickBot="1" x14ac:dyDescent="0.3">
      <c r="B481" s="328"/>
      <c r="C481" s="331"/>
      <c r="D481" s="184">
        <v>100</v>
      </c>
      <c r="E481" s="208">
        <f>COUNTIF(ÖMERHACILI!$T$5:$T$200,"=100")</f>
        <v>1</v>
      </c>
      <c r="F481" s="215">
        <f>E481/SUM(E476:E481)*100</f>
        <v>5</v>
      </c>
      <c r="G481"/>
      <c r="H481"/>
      <c r="I481"/>
      <c r="J481"/>
      <c r="K481"/>
      <c r="L481"/>
      <c r="M481"/>
      <c r="N481"/>
      <c r="O481"/>
      <c r="P481"/>
      <c r="Q481"/>
      <c r="R481"/>
    </row>
    <row r="482" spans="2:18" ht="18" customHeight="1" x14ac:dyDescent="0.25">
      <c r="B482" s="326" t="str">
        <f>"ÖMERHACILI ŞNA ORTAOKULU
"&amp;"ÖĞRENCİ SAYISI = "&amp;SUM(E482:E487)</f>
        <v>ÖMERHACILI ŞNA ORTAOKULU
ÖĞRENCİ SAYISI = 20</v>
      </c>
      <c r="C482" s="329" t="s">
        <v>4</v>
      </c>
      <c r="D482" s="182" t="s">
        <v>332</v>
      </c>
      <c r="E482" s="204">
        <f>COUNTIF(ÖMERHACILI!$W$5:$W$200,"&lt;45")</f>
        <v>11</v>
      </c>
      <c r="F482" s="213">
        <f>E482/SUM(E482:E487)*100</f>
        <v>55.000000000000007</v>
      </c>
      <c r="G482"/>
      <c r="H482"/>
      <c r="I482"/>
      <c r="J482"/>
      <c r="K482"/>
      <c r="L482"/>
      <c r="M482"/>
      <c r="N482"/>
      <c r="O482"/>
      <c r="P482"/>
      <c r="Q482"/>
      <c r="R482"/>
    </row>
    <row r="483" spans="2:18" ht="18" customHeight="1" x14ac:dyDescent="0.25">
      <c r="B483" s="327"/>
      <c r="C483" s="330"/>
      <c r="D483" s="183" t="s">
        <v>333</v>
      </c>
      <c r="E483" s="206">
        <f>COUNTIF(ÖMERHACILI!$W$5:$W$200,"&lt;55")-COUNTIF(ÖMERHACILI!$W$5:$W$200,"&lt;45")</f>
        <v>2</v>
      </c>
      <c r="F483" s="214">
        <f>E483/SUM(E482:E487)*100</f>
        <v>10</v>
      </c>
      <c r="G483"/>
      <c r="H483"/>
      <c r="I483"/>
      <c r="J483"/>
      <c r="K483"/>
      <c r="L483"/>
      <c r="M483"/>
      <c r="N483"/>
      <c r="O483"/>
      <c r="P483"/>
      <c r="Q483"/>
      <c r="R483"/>
    </row>
    <row r="484" spans="2:18" ht="18" customHeight="1" x14ac:dyDescent="0.25">
      <c r="B484" s="327"/>
      <c r="C484" s="330"/>
      <c r="D484" s="183" t="s">
        <v>334</v>
      </c>
      <c r="E484" s="206">
        <f>COUNTIF(ÖMERHACILI!$W$5:$W$200,"&lt;70")-COUNTIF(ÖMERHACILI!$W$5:$W$200,"&lt;55")</f>
        <v>2</v>
      </c>
      <c r="F484" s="214">
        <f>E484/SUM(E482:E487)*100</f>
        <v>10</v>
      </c>
      <c r="G484"/>
      <c r="H484"/>
      <c r="I484"/>
      <c r="J484"/>
      <c r="K484"/>
      <c r="L484"/>
      <c r="M484"/>
      <c r="N484"/>
      <c r="O484"/>
      <c r="P484"/>
      <c r="Q484"/>
      <c r="R484"/>
    </row>
    <row r="485" spans="2:18" ht="18" customHeight="1" x14ac:dyDescent="0.25">
      <c r="B485" s="327"/>
      <c r="C485" s="330"/>
      <c r="D485" s="183" t="s">
        <v>335</v>
      </c>
      <c r="E485" s="206">
        <f>COUNTIF(ÖMERHACILI!$W$5:$W$200,"&lt;85")-COUNTIF(ÖMERHACILI!$W$5:$W$200,"&lt;70")</f>
        <v>3</v>
      </c>
      <c r="F485" s="214">
        <f>E485/SUM(E482:E487)*100</f>
        <v>15</v>
      </c>
      <c r="G485"/>
      <c r="H485"/>
      <c r="I485"/>
      <c r="J485"/>
      <c r="K485"/>
      <c r="L485"/>
      <c r="M485"/>
      <c r="N485"/>
      <c r="O485"/>
      <c r="P485"/>
      <c r="Q485"/>
      <c r="R485"/>
    </row>
    <row r="486" spans="2:18" ht="18" customHeight="1" x14ac:dyDescent="0.25">
      <c r="B486" s="327"/>
      <c r="C486" s="330"/>
      <c r="D486" s="183" t="s">
        <v>336</v>
      </c>
      <c r="E486" s="206">
        <f>COUNTIF(ÖMERHACILI!$W$5:$W$200,"&lt;99")-COUNTIF(ÖMERHACILI!$W$5:$W$200,"&lt;85")</f>
        <v>2</v>
      </c>
      <c r="F486" s="214">
        <f>E486/SUM(E482:E487)*100</f>
        <v>10</v>
      </c>
      <c r="G486"/>
      <c r="H486"/>
      <c r="I486"/>
      <c r="J486"/>
      <c r="K486"/>
      <c r="L486"/>
      <c r="M486"/>
      <c r="N486"/>
      <c r="O486"/>
      <c r="P486"/>
      <c r="Q486"/>
      <c r="R486"/>
    </row>
    <row r="487" spans="2:18" ht="18" customHeight="1" thickBot="1" x14ac:dyDescent="0.3">
      <c r="B487" s="328"/>
      <c r="C487" s="331"/>
      <c r="D487" s="184">
        <v>100</v>
      </c>
      <c r="E487" s="208">
        <f>COUNTIF(ÖMERHACILI!$W$5:$W$200,"=100")</f>
        <v>0</v>
      </c>
      <c r="F487" s="215">
        <f>E487/SUM(E482:E487)*100</f>
        <v>0</v>
      </c>
      <c r="G487"/>
      <c r="H487"/>
      <c r="I487"/>
      <c r="J487"/>
      <c r="K487"/>
      <c r="L487"/>
      <c r="M487"/>
      <c r="N487"/>
      <c r="O487"/>
      <c r="P487"/>
      <c r="Q487"/>
      <c r="R487"/>
    </row>
    <row r="488" spans="2:18" ht="18" customHeight="1" x14ac:dyDescent="0.25">
      <c r="B488" s="326" t="str">
        <f>"ÖMERHACILI ŞNA ORTAOKULU
"&amp;"ÖĞRENCİ SAYISI = "&amp;SUM(E488:E493)</f>
        <v>ÖMERHACILI ŞNA ORTAOKULU
ÖĞRENCİ SAYISI = 20</v>
      </c>
      <c r="C488" s="329" t="s">
        <v>23</v>
      </c>
      <c r="D488" s="182" t="s">
        <v>332</v>
      </c>
      <c r="E488" s="204">
        <f>COUNTIF(ÖMERHACILI!$Z$5:$Z$200,"&lt;45")</f>
        <v>0</v>
      </c>
      <c r="F488" s="213">
        <f>E488/SUM(E488:E493)*100</f>
        <v>0</v>
      </c>
      <c r="G488"/>
      <c r="H488"/>
      <c r="I488"/>
      <c r="J488"/>
      <c r="K488"/>
      <c r="L488"/>
      <c r="M488"/>
      <c r="N488"/>
      <c r="O488"/>
      <c r="P488"/>
      <c r="Q488"/>
      <c r="R488"/>
    </row>
    <row r="489" spans="2:18" ht="18" customHeight="1" x14ac:dyDescent="0.25">
      <c r="B489" s="327"/>
      <c r="C489" s="330"/>
      <c r="D489" s="183" t="s">
        <v>333</v>
      </c>
      <c r="E489" s="206">
        <f>COUNTIF(ÖMERHACILI!$Z$5:$Z$200,"&lt;55")-COUNTIF(ÖMERHACILI!$Z$5:$Z$200,"&lt;45")</f>
        <v>2</v>
      </c>
      <c r="F489" s="214">
        <f>E489/SUM(E488:E493)*100</f>
        <v>10</v>
      </c>
      <c r="G489"/>
      <c r="H489"/>
      <c r="I489"/>
      <c r="J489"/>
      <c r="K489"/>
      <c r="L489"/>
      <c r="M489"/>
      <c r="N489"/>
      <c r="O489"/>
      <c r="P489"/>
      <c r="Q489"/>
      <c r="R489"/>
    </row>
    <row r="490" spans="2:18" ht="18" customHeight="1" x14ac:dyDescent="0.25">
      <c r="B490" s="327"/>
      <c r="C490" s="330"/>
      <c r="D490" s="183" t="s">
        <v>334</v>
      </c>
      <c r="E490" s="206">
        <f>COUNTIF(ÖMERHACILI!$Z$5:$Z$200,"&lt;70")-COUNTIF(ÖMERHACILI!$Z$5:$Z$200,"&lt;55")</f>
        <v>3</v>
      </c>
      <c r="F490" s="214">
        <f>E490/SUM(E488:E493)*100</f>
        <v>15</v>
      </c>
      <c r="G490"/>
      <c r="H490"/>
      <c r="I490"/>
      <c r="J490"/>
      <c r="K490"/>
      <c r="L490"/>
      <c r="M490"/>
      <c r="N490"/>
      <c r="O490"/>
      <c r="P490"/>
      <c r="Q490"/>
      <c r="R490"/>
    </row>
    <row r="491" spans="2:18" ht="18" customHeight="1" x14ac:dyDescent="0.25">
      <c r="B491" s="327"/>
      <c r="C491" s="330"/>
      <c r="D491" s="183" t="s">
        <v>335</v>
      </c>
      <c r="E491" s="206">
        <f>COUNTIF(ÖMERHACILI!$Z$5:$Z$200,"&lt;85")-COUNTIF(ÖMERHACILI!Z$5:$Z$200,"&lt;70")</f>
        <v>6</v>
      </c>
      <c r="F491" s="214">
        <f>E491/SUM(E488:E493)*100</f>
        <v>30</v>
      </c>
      <c r="G491"/>
      <c r="H491"/>
      <c r="I491"/>
      <c r="J491"/>
      <c r="K491"/>
      <c r="L491"/>
      <c r="M491"/>
      <c r="N491"/>
      <c r="O491"/>
      <c r="P491"/>
      <c r="Q491"/>
      <c r="R491"/>
    </row>
    <row r="492" spans="2:18" ht="18" customHeight="1" x14ac:dyDescent="0.25">
      <c r="B492" s="327"/>
      <c r="C492" s="330"/>
      <c r="D492" s="183" t="s">
        <v>336</v>
      </c>
      <c r="E492" s="206">
        <f>COUNTIF(ÖMERHACILI!$Z$5:$Z$200,"&lt;99")-COUNTIF(ÖMERHACILI!$Z$5:$Z$200,"&lt;85")</f>
        <v>4</v>
      </c>
      <c r="F492" s="214">
        <f>E492/SUM(E488:E493)*100</f>
        <v>20</v>
      </c>
      <c r="G492"/>
      <c r="H492"/>
      <c r="I492"/>
      <c r="J492"/>
      <c r="K492"/>
      <c r="L492"/>
      <c r="M492"/>
      <c r="N492"/>
      <c r="O492"/>
      <c r="P492"/>
      <c r="Q492"/>
      <c r="R492"/>
    </row>
    <row r="493" spans="2:18" ht="18" customHeight="1" thickBot="1" x14ac:dyDescent="0.3">
      <c r="B493" s="328"/>
      <c r="C493" s="331"/>
      <c r="D493" s="184">
        <v>100</v>
      </c>
      <c r="E493" s="208">
        <f>COUNTIF(ÖMERHACILI!$Z$5:$Z$200,"=100")</f>
        <v>5</v>
      </c>
      <c r="F493" s="215">
        <f>E493/SUM(E488:E493)*100</f>
        <v>25</v>
      </c>
      <c r="G493"/>
      <c r="H493"/>
      <c r="I493"/>
      <c r="J493"/>
      <c r="K493"/>
      <c r="L493"/>
      <c r="M493"/>
      <c r="N493"/>
      <c r="O493"/>
      <c r="P493"/>
      <c r="Q493"/>
      <c r="R493"/>
    </row>
    <row r="494" spans="2:18" ht="18" customHeight="1" x14ac:dyDescent="0.25"/>
    <row r="495" spans="2:18" ht="18" customHeight="1" thickBot="1" x14ac:dyDescent="0.3"/>
    <row r="496" spans="2:18" ht="18" customHeight="1" x14ac:dyDescent="0.25">
      <c r="B496" s="332" t="s">
        <v>385</v>
      </c>
      <c r="C496" s="332" t="s">
        <v>872</v>
      </c>
      <c r="D496" s="335" t="s">
        <v>873</v>
      </c>
      <c r="E496" s="338" t="s">
        <v>361</v>
      </c>
      <c r="F496" s="339"/>
      <c r="G496"/>
      <c r="H496"/>
      <c r="I496"/>
      <c r="J496"/>
      <c r="K496"/>
      <c r="L496"/>
      <c r="M496"/>
      <c r="N496"/>
      <c r="O496"/>
      <c r="P496"/>
      <c r="Q496"/>
      <c r="R496"/>
    </row>
    <row r="497" spans="2:18" ht="18" customHeight="1" x14ac:dyDescent="0.25">
      <c r="B497" s="333"/>
      <c r="C497" s="333"/>
      <c r="D497" s="336"/>
      <c r="E497" s="340" t="s">
        <v>881</v>
      </c>
      <c r="F497" s="341"/>
      <c r="G497"/>
      <c r="H497"/>
      <c r="I497"/>
      <c r="J497"/>
      <c r="K497"/>
      <c r="L497"/>
      <c r="M497"/>
      <c r="N497"/>
      <c r="O497"/>
      <c r="P497"/>
      <c r="Q497"/>
      <c r="R497"/>
    </row>
    <row r="498" spans="2:18" ht="29.25" thickBot="1" x14ac:dyDescent="0.3">
      <c r="B498" s="334"/>
      <c r="C498" s="334"/>
      <c r="D498" s="337"/>
      <c r="E498" s="212" t="s">
        <v>871</v>
      </c>
      <c r="F498" s="211" t="s">
        <v>883</v>
      </c>
      <c r="G498"/>
      <c r="H498"/>
      <c r="I498"/>
      <c r="J498"/>
      <c r="K498"/>
      <c r="L498"/>
      <c r="M498"/>
      <c r="N498"/>
      <c r="O498"/>
      <c r="P498"/>
      <c r="Q498"/>
      <c r="R498"/>
    </row>
    <row r="499" spans="2:18" ht="18" customHeight="1" x14ac:dyDescent="0.25">
      <c r="B499" s="326" t="str">
        <f>"SAVCILI BÜYÜKOBA ORTAOKULU
"&amp;"ÖĞRENCİ SAYISI = "&amp;SUM(E499:E504)</f>
        <v>SAVCILI BÜYÜKOBA ORTAOKULU
ÖĞRENCİ SAYISI = 14</v>
      </c>
      <c r="C499" s="329" t="s">
        <v>2</v>
      </c>
      <c r="D499" s="182" t="s">
        <v>332</v>
      </c>
      <c r="E499" s="204">
        <f>COUNTIF(SAVCILI!$K$5:$K$200,"&lt;45")</f>
        <v>0</v>
      </c>
      <c r="F499" s="213">
        <f>E499/SUM(E499:E504)*100</f>
        <v>0</v>
      </c>
      <c r="G499"/>
      <c r="H499"/>
      <c r="I499"/>
      <c r="J499"/>
      <c r="K499"/>
      <c r="L499"/>
      <c r="M499"/>
      <c r="N499"/>
      <c r="O499"/>
      <c r="P499"/>
      <c r="Q499"/>
      <c r="R499"/>
    </row>
    <row r="500" spans="2:18" ht="18" customHeight="1" x14ac:dyDescent="0.25">
      <c r="B500" s="327"/>
      <c r="C500" s="330"/>
      <c r="D500" s="183" t="s">
        <v>333</v>
      </c>
      <c r="E500" s="206">
        <f>COUNTIF(SAVCILI!$K$5:$K$200,"&lt;55")-COUNTIF(SAVCILI!$K$5:$K$200,"&lt;45")</f>
        <v>0</v>
      </c>
      <c r="F500" s="214">
        <f>E500/SUM(E499:E504)*100</f>
        <v>0</v>
      </c>
      <c r="G500"/>
      <c r="H500"/>
      <c r="I500"/>
      <c r="J500"/>
      <c r="K500"/>
      <c r="L500"/>
      <c r="M500"/>
      <c r="N500"/>
      <c r="O500"/>
      <c r="P500"/>
      <c r="Q500"/>
      <c r="R500"/>
    </row>
    <row r="501" spans="2:18" ht="18" customHeight="1" x14ac:dyDescent="0.25">
      <c r="B501" s="327"/>
      <c r="C501" s="330"/>
      <c r="D501" s="183" t="s">
        <v>334</v>
      </c>
      <c r="E501" s="206">
        <f>COUNTIF(SAVCILI!$K$5:$K$200,"&lt;70")-COUNTIF(SAVCILI!$K$5:$K$200,"&lt;55")</f>
        <v>6</v>
      </c>
      <c r="F501" s="214">
        <f>E501/SUM(E499:E504)*100</f>
        <v>42.857142857142854</v>
      </c>
      <c r="G501"/>
      <c r="H501"/>
      <c r="I501"/>
      <c r="J501"/>
      <c r="K501"/>
      <c r="L501"/>
      <c r="M501"/>
      <c r="N501"/>
      <c r="O501"/>
      <c r="P501"/>
      <c r="Q501"/>
      <c r="R501"/>
    </row>
    <row r="502" spans="2:18" ht="18" customHeight="1" x14ac:dyDescent="0.25">
      <c r="B502" s="327"/>
      <c r="C502" s="330"/>
      <c r="D502" s="183" t="s">
        <v>335</v>
      </c>
      <c r="E502" s="206">
        <f>COUNTIF(SAVCILI!$K$5:$K$200,"&lt;85")-COUNTIF(SAVCILI!$K$5:$K$200,"&lt;70")</f>
        <v>2</v>
      </c>
      <c r="F502" s="214">
        <f>E502/SUM(E499:E504)*100</f>
        <v>14.285714285714285</v>
      </c>
      <c r="G502"/>
      <c r="H502"/>
      <c r="I502"/>
      <c r="J502"/>
      <c r="K502"/>
      <c r="L502"/>
      <c r="M502"/>
      <c r="N502"/>
      <c r="O502"/>
      <c r="P502"/>
      <c r="Q502"/>
      <c r="R502"/>
    </row>
    <row r="503" spans="2:18" ht="18" customHeight="1" x14ac:dyDescent="0.25">
      <c r="B503" s="327"/>
      <c r="C503" s="330"/>
      <c r="D503" s="183" t="s">
        <v>336</v>
      </c>
      <c r="E503" s="206">
        <f>COUNTIF(SAVCILI!$K$5:$K$200,"&lt;99")-COUNTIF(SAVCILI!$K$5:$K$200,"&lt;85")</f>
        <v>6</v>
      </c>
      <c r="F503" s="214">
        <f>E503/SUM(E499:E504)*100</f>
        <v>42.857142857142854</v>
      </c>
      <c r="G503"/>
      <c r="H503"/>
      <c r="I503"/>
      <c r="J503"/>
      <c r="K503"/>
      <c r="L503"/>
      <c r="M503"/>
      <c r="N503"/>
      <c r="O503"/>
      <c r="P503"/>
      <c r="Q503"/>
      <c r="R503"/>
    </row>
    <row r="504" spans="2:18" ht="18" customHeight="1" thickBot="1" x14ac:dyDescent="0.3">
      <c r="B504" s="328"/>
      <c r="C504" s="331"/>
      <c r="D504" s="184">
        <v>100</v>
      </c>
      <c r="E504" s="208">
        <f>COUNTIF(SAVCILI!$K$5:$K$200,"=100")</f>
        <v>0</v>
      </c>
      <c r="F504" s="215">
        <f>E504/SUM(E499:E504)*100</f>
        <v>0</v>
      </c>
      <c r="G504"/>
      <c r="H504"/>
      <c r="I504"/>
      <c r="J504"/>
      <c r="K504"/>
      <c r="L504"/>
      <c r="M504"/>
      <c r="N504"/>
      <c r="O504"/>
      <c r="P504"/>
      <c r="Q504"/>
      <c r="R504"/>
    </row>
    <row r="505" spans="2:18" ht="18" customHeight="1" x14ac:dyDescent="0.25">
      <c r="B505" s="326" t="str">
        <f>"SAVCILI BÜYÜKOBA ORTAOKULU
"&amp;"ÖĞRENCİ SAYISI = "&amp;SUM(E505:E510)</f>
        <v>SAVCILI BÜYÜKOBA ORTAOKULU
ÖĞRENCİ SAYISI = 14</v>
      </c>
      <c r="C505" s="329" t="s">
        <v>3</v>
      </c>
      <c r="D505" s="182" t="s">
        <v>332</v>
      </c>
      <c r="E505" s="204">
        <f>COUNTIF(SAVCILI!$N$5:$N$200,"&lt;45")</f>
        <v>7</v>
      </c>
      <c r="F505" s="213">
        <f>E505/SUM(E505:E510)*100</f>
        <v>50</v>
      </c>
      <c r="G505"/>
      <c r="H505"/>
      <c r="I505"/>
      <c r="J505"/>
      <c r="K505"/>
      <c r="L505"/>
      <c r="M505"/>
      <c r="N505"/>
      <c r="O505"/>
      <c r="P505"/>
      <c r="Q505"/>
      <c r="R505"/>
    </row>
    <row r="506" spans="2:18" ht="18" customHeight="1" x14ac:dyDescent="0.25">
      <c r="B506" s="327"/>
      <c r="C506" s="330"/>
      <c r="D506" s="183" t="s">
        <v>333</v>
      </c>
      <c r="E506" s="206">
        <f>COUNTIF(SAVCILI!$N$5:$N$200,"&lt;55")-COUNTIF(SAVCILI!$N$5:$N$200,"&lt;45")</f>
        <v>0</v>
      </c>
      <c r="F506" s="214">
        <f>E506/SUM(E505:E510)*100</f>
        <v>0</v>
      </c>
      <c r="G506"/>
      <c r="H506"/>
      <c r="I506"/>
      <c r="J506"/>
      <c r="K506"/>
      <c r="L506"/>
      <c r="M506"/>
      <c r="N506"/>
      <c r="O506"/>
      <c r="P506"/>
      <c r="Q506"/>
      <c r="R506"/>
    </row>
    <row r="507" spans="2:18" ht="18" customHeight="1" x14ac:dyDescent="0.25">
      <c r="B507" s="327"/>
      <c r="C507" s="330"/>
      <c r="D507" s="183" t="s">
        <v>334</v>
      </c>
      <c r="E507" s="206">
        <f>COUNTIF(SAVCILI!$N$5:$N$200,"&lt;70")-COUNTIF(SAVCILI!$N$5:$N$200,"&lt;55")</f>
        <v>2</v>
      </c>
      <c r="F507" s="214">
        <f>E507/SUM(E505:E510)*100</f>
        <v>14.285714285714285</v>
      </c>
      <c r="G507"/>
      <c r="H507"/>
      <c r="I507"/>
      <c r="J507"/>
      <c r="K507"/>
      <c r="L507"/>
      <c r="M507"/>
      <c r="N507"/>
      <c r="O507"/>
      <c r="P507"/>
      <c r="Q507"/>
      <c r="R507"/>
    </row>
    <row r="508" spans="2:18" ht="18" customHeight="1" x14ac:dyDescent="0.25">
      <c r="B508" s="327"/>
      <c r="C508" s="330"/>
      <c r="D508" s="183" t="s">
        <v>335</v>
      </c>
      <c r="E508" s="206">
        <f>COUNTIF(SAVCILI!$N$5:$N$200,"&lt;85")-COUNTIF(SAVCILI!$N$5:$N$200,"&lt;70")</f>
        <v>4</v>
      </c>
      <c r="F508" s="214">
        <f>E508/SUM(E505:E510)*100</f>
        <v>28.571428571428569</v>
      </c>
      <c r="G508"/>
      <c r="H508"/>
      <c r="I508"/>
      <c r="J508"/>
      <c r="K508"/>
      <c r="L508"/>
      <c r="M508"/>
      <c r="N508"/>
      <c r="O508"/>
      <c r="P508"/>
      <c r="Q508"/>
      <c r="R508"/>
    </row>
    <row r="509" spans="2:18" ht="18" customHeight="1" x14ac:dyDescent="0.25">
      <c r="B509" s="327"/>
      <c r="C509" s="330"/>
      <c r="D509" s="183" t="s">
        <v>336</v>
      </c>
      <c r="E509" s="206">
        <f>COUNTIF(SAVCILI!$N$5:$N$200,"&lt;99")-COUNTIF(SAVCILI!$N$5:$N$200,"&lt;85")</f>
        <v>1</v>
      </c>
      <c r="F509" s="214">
        <f>E509/SUM(E505:E510)*100</f>
        <v>7.1428571428571423</v>
      </c>
      <c r="G509"/>
      <c r="H509"/>
      <c r="I509"/>
      <c r="J509"/>
      <c r="K509"/>
      <c r="L509"/>
      <c r="M509"/>
      <c r="N509"/>
      <c r="O509"/>
      <c r="P509"/>
      <c r="Q509"/>
      <c r="R509"/>
    </row>
    <row r="510" spans="2:18" ht="18" customHeight="1" thickBot="1" x14ac:dyDescent="0.3">
      <c r="B510" s="328"/>
      <c r="C510" s="331"/>
      <c r="D510" s="184">
        <v>100</v>
      </c>
      <c r="E510" s="208">
        <f>COUNTIF(SAVCILI!$N$5:$N$200,"=100")</f>
        <v>0</v>
      </c>
      <c r="F510" s="215">
        <f>E510/SUM(E505:E510)*100</f>
        <v>0</v>
      </c>
      <c r="G510"/>
      <c r="H510"/>
      <c r="I510"/>
      <c r="J510"/>
      <c r="K510"/>
      <c r="L510"/>
      <c r="M510"/>
      <c r="N510"/>
      <c r="O510"/>
      <c r="P510"/>
      <c r="Q510"/>
      <c r="R510"/>
    </row>
    <row r="511" spans="2:18" ht="18" customHeight="1" x14ac:dyDescent="0.25">
      <c r="B511" s="326" t="str">
        <f>"SAVCILI BÜYÜKOBA ORTAOKULU
"&amp;"ÖĞRENCİ SAYISI = "&amp;SUM(E511:E516)</f>
        <v>SAVCILI BÜYÜKOBA ORTAOKULU
ÖĞRENCİ SAYISI = 14</v>
      </c>
      <c r="C511" s="329" t="s">
        <v>10</v>
      </c>
      <c r="D511" s="182" t="s">
        <v>332</v>
      </c>
      <c r="E511" s="204">
        <f>COUNTIF(SAVCILI!$Q$5:$Q$200,"&lt;45")</f>
        <v>1</v>
      </c>
      <c r="F511" s="213">
        <f>E511/SUM(E511:E516)*100</f>
        <v>7.1428571428571423</v>
      </c>
      <c r="G511"/>
      <c r="H511"/>
      <c r="I511"/>
      <c r="J511"/>
      <c r="K511"/>
      <c r="L511"/>
      <c r="M511"/>
      <c r="N511"/>
      <c r="O511"/>
      <c r="P511"/>
      <c r="Q511"/>
      <c r="R511"/>
    </row>
    <row r="512" spans="2:18" ht="18" customHeight="1" x14ac:dyDescent="0.25">
      <c r="B512" s="327"/>
      <c r="C512" s="330"/>
      <c r="D512" s="183" t="s">
        <v>333</v>
      </c>
      <c r="E512" s="206">
        <f>COUNTIF(SAVCILI!$Q$5:$Q$200,"&lt;55")-COUNTIF(SAVCILI!$Q$5:$Q$200,"&lt;45")</f>
        <v>0</v>
      </c>
      <c r="F512" s="214">
        <f>E512/SUM(E511:E516)*100</f>
        <v>0</v>
      </c>
      <c r="G512"/>
      <c r="H512"/>
      <c r="I512"/>
      <c r="J512"/>
      <c r="K512"/>
      <c r="L512"/>
      <c r="M512"/>
      <c r="N512"/>
      <c r="O512"/>
      <c r="P512"/>
      <c r="Q512"/>
      <c r="R512"/>
    </row>
    <row r="513" spans="2:18" ht="18" customHeight="1" x14ac:dyDescent="0.25">
      <c r="B513" s="327"/>
      <c r="C513" s="330"/>
      <c r="D513" s="183" t="s">
        <v>334</v>
      </c>
      <c r="E513" s="206">
        <f>COUNTIF(SAVCILI!$Q$5:$Q$200,"&lt;70")-COUNTIF(SAVCILI!$Q$5:$Q$200,"&lt;55")</f>
        <v>3</v>
      </c>
      <c r="F513" s="214">
        <f>E513/SUM(E511:E516)*100</f>
        <v>21.428571428571427</v>
      </c>
      <c r="G513"/>
      <c r="H513"/>
      <c r="I513"/>
      <c r="J513"/>
      <c r="K513"/>
      <c r="L513"/>
      <c r="M513"/>
      <c r="N513"/>
      <c r="O513"/>
      <c r="P513"/>
      <c r="Q513"/>
      <c r="R513"/>
    </row>
    <row r="514" spans="2:18" ht="18" customHeight="1" x14ac:dyDescent="0.25">
      <c r="B514" s="327"/>
      <c r="C514" s="330"/>
      <c r="D514" s="183" t="s">
        <v>335</v>
      </c>
      <c r="E514" s="206">
        <f>COUNTIF(SAVCILI!$Q$5:$Q$200,"&lt;85")-COUNTIF(SAVCILI!$Q$5:$Q$200,"&lt;70")</f>
        <v>4</v>
      </c>
      <c r="F514" s="214">
        <f>E514/SUM(E511:E516)*100</f>
        <v>28.571428571428569</v>
      </c>
      <c r="G514"/>
      <c r="H514"/>
      <c r="I514"/>
      <c r="J514"/>
      <c r="K514"/>
      <c r="L514"/>
      <c r="M514"/>
      <c r="N514"/>
      <c r="O514"/>
      <c r="P514"/>
      <c r="Q514"/>
      <c r="R514"/>
    </row>
    <row r="515" spans="2:18" ht="18" customHeight="1" x14ac:dyDescent="0.25">
      <c r="B515" s="327"/>
      <c r="C515" s="330"/>
      <c r="D515" s="183" t="s">
        <v>336</v>
      </c>
      <c r="E515" s="206">
        <f>COUNTIF(SAVCILI!$Q$5:$Q$200,"&lt;99")-COUNTIF(SAVCILI!$Q$5:$Q$200,"&lt;85")</f>
        <v>4</v>
      </c>
      <c r="F515" s="214">
        <f>E515/SUM(E511:E516)*100</f>
        <v>28.571428571428569</v>
      </c>
      <c r="G515"/>
      <c r="H515"/>
      <c r="I515"/>
      <c r="J515"/>
      <c r="K515"/>
      <c r="L515"/>
      <c r="M515"/>
      <c r="N515"/>
      <c r="O515"/>
      <c r="P515"/>
      <c r="Q515"/>
      <c r="R515"/>
    </row>
    <row r="516" spans="2:18" ht="18" customHeight="1" thickBot="1" x14ac:dyDescent="0.3">
      <c r="B516" s="328"/>
      <c r="C516" s="331"/>
      <c r="D516" s="184">
        <v>100</v>
      </c>
      <c r="E516" s="208">
        <f>COUNTIF(SAVCILI!$Q$5:$Q$200,"=100")</f>
        <v>2</v>
      </c>
      <c r="F516" s="215">
        <f>E516/SUM(E511:E516)*100</f>
        <v>14.285714285714285</v>
      </c>
      <c r="G516"/>
      <c r="H516"/>
      <c r="I516"/>
      <c r="J516"/>
      <c r="K516"/>
      <c r="L516"/>
      <c r="M516"/>
      <c r="N516"/>
      <c r="O516"/>
      <c r="P516"/>
      <c r="Q516"/>
      <c r="R516"/>
    </row>
    <row r="517" spans="2:18" ht="18" customHeight="1" x14ac:dyDescent="0.25">
      <c r="B517" s="326" t="str">
        <f>"SAVCILI BÜYÜKOBA ORTAOKULU
"&amp;"ÖĞRENCİ SAYISI = "&amp;SUM(E517:E522)</f>
        <v>SAVCILI BÜYÜKOBA ORTAOKULU
ÖĞRENCİ SAYISI = 14</v>
      </c>
      <c r="C517" s="329" t="s">
        <v>338</v>
      </c>
      <c r="D517" s="182" t="s">
        <v>332</v>
      </c>
      <c r="E517" s="204">
        <f>COUNTIF(SAVCILI!$T$5:$T$200,"&lt;45")</f>
        <v>0</v>
      </c>
      <c r="F517" s="213">
        <f>E517/SUM(E517:E522)*100</f>
        <v>0</v>
      </c>
      <c r="G517"/>
      <c r="H517"/>
      <c r="I517"/>
      <c r="J517"/>
      <c r="K517"/>
      <c r="L517"/>
      <c r="M517"/>
      <c r="N517"/>
      <c r="O517"/>
      <c r="P517"/>
      <c r="Q517"/>
      <c r="R517"/>
    </row>
    <row r="518" spans="2:18" ht="18" customHeight="1" x14ac:dyDescent="0.25">
      <c r="B518" s="327"/>
      <c r="C518" s="330"/>
      <c r="D518" s="183" t="s">
        <v>333</v>
      </c>
      <c r="E518" s="206">
        <f>COUNTIF(SAVCILI!$T$5:$T$200,"&lt;55")-COUNTIF(SAVCILI!$T$5:$T$200,"&lt;45")</f>
        <v>0</v>
      </c>
      <c r="F518" s="214">
        <f>E518/SUM(E517:E522)*100</f>
        <v>0</v>
      </c>
      <c r="G518"/>
      <c r="H518"/>
      <c r="I518"/>
      <c r="J518"/>
      <c r="K518"/>
      <c r="L518"/>
      <c r="M518"/>
      <c r="N518"/>
      <c r="O518"/>
      <c r="P518"/>
      <c r="Q518"/>
      <c r="R518"/>
    </row>
    <row r="519" spans="2:18" ht="18" customHeight="1" x14ac:dyDescent="0.25">
      <c r="B519" s="327"/>
      <c r="C519" s="330"/>
      <c r="D519" s="183" t="s">
        <v>334</v>
      </c>
      <c r="E519" s="206">
        <f>COUNTIF(SAVCILI!$T$5:$T$200,"&lt;70")-COUNTIF(SAVCILI!$T$5:$T$200,"&lt;55")</f>
        <v>2</v>
      </c>
      <c r="F519" s="214">
        <f>E519/SUM(E517:E522)*100</f>
        <v>14.285714285714285</v>
      </c>
      <c r="G519"/>
      <c r="H519"/>
      <c r="I519"/>
      <c r="J519"/>
      <c r="K519"/>
      <c r="L519"/>
      <c r="M519"/>
      <c r="N519"/>
      <c r="O519"/>
      <c r="P519"/>
      <c r="Q519"/>
      <c r="R519"/>
    </row>
    <row r="520" spans="2:18" ht="18" customHeight="1" x14ac:dyDescent="0.25">
      <c r="B520" s="327"/>
      <c r="C520" s="330"/>
      <c r="D520" s="183" t="s">
        <v>335</v>
      </c>
      <c r="E520" s="206">
        <f>COUNTIF(SAVCILI!$T$5:$T$200,"&lt;85")-COUNTIF(SAVCILI!$T$5:$T$200,"&lt;70")</f>
        <v>5</v>
      </c>
      <c r="F520" s="214">
        <f>E520/SUM(E517:E522)*100</f>
        <v>35.714285714285715</v>
      </c>
      <c r="G520"/>
      <c r="H520"/>
      <c r="I520"/>
      <c r="J520"/>
      <c r="K520"/>
      <c r="L520"/>
      <c r="M520"/>
      <c r="N520"/>
      <c r="O520"/>
      <c r="P520"/>
      <c r="Q520"/>
      <c r="R520"/>
    </row>
    <row r="521" spans="2:18" ht="18" customHeight="1" x14ac:dyDescent="0.25">
      <c r="B521" s="327"/>
      <c r="C521" s="330"/>
      <c r="D521" s="183" t="s">
        <v>336</v>
      </c>
      <c r="E521" s="206">
        <f>COUNTIF(SAVCILI!$T$5:$T$200,"&lt;99")-COUNTIF(SAVCILI!$T$5:$T$200,"&lt;85")</f>
        <v>7</v>
      </c>
      <c r="F521" s="214">
        <f>E521/SUM(E517:E522)*100</f>
        <v>50</v>
      </c>
      <c r="G521"/>
      <c r="H521"/>
      <c r="I521"/>
      <c r="J521"/>
      <c r="K521"/>
      <c r="L521"/>
      <c r="M521"/>
      <c r="N521"/>
      <c r="O521"/>
      <c r="P521"/>
      <c r="Q521"/>
      <c r="R521"/>
    </row>
    <row r="522" spans="2:18" ht="18" customHeight="1" thickBot="1" x14ac:dyDescent="0.3">
      <c r="B522" s="328"/>
      <c r="C522" s="331"/>
      <c r="D522" s="184">
        <v>100</v>
      </c>
      <c r="E522" s="208">
        <f>COUNTIF(SAVCILI!$T$5:$T$200,"=100")</f>
        <v>0</v>
      </c>
      <c r="F522" s="215">
        <f>E522/SUM(E517:E522)*100</f>
        <v>0</v>
      </c>
      <c r="G522"/>
      <c r="H522"/>
      <c r="I522"/>
      <c r="J522"/>
      <c r="K522"/>
      <c r="L522"/>
      <c r="M522"/>
      <c r="N522"/>
      <c r="O522"/>
      <c r="P522"/>
      <c r="Q522"/>
      <c r="R522"/>
    </row>
    <row r="523" spans="2:18" ht="18" customHeight="1" x14ac:dyDescent="0.25">
      <c r="B523" s="326" t="str">
        <f>"SAVCILI BÜYÜKOBA ORTAOKULU
"&amp;"ÖĞRENCİ SAYISI = "&amp;SUM(E523:E528)</f>
        <v>SAVCILI BÜYÜKOBA ORTAOKULU
ÖĞRENCİ SAYISI = 14</v>
      </c>
      <c r="C523" s="329" t="s">
        <v>4</v>
      </c>
      <c r="D523" s="182" t="s">
        <v>332</v>
      </c>
      <c r="E523" s="204">
        <f>COUNTIF(SAVCILI!$W$5:$W$200,"&lt;45")</f>
        <v>1</v>
      </c>
      <c r="F523" s="213">
        <f>E523/SUM(E523:E528)*100</f>
        <v>7.1428571428571423</v>
      </c>
      <c r="G523"/>
      <c r="H523"/>
      <c r="I523"/>
      <c r="J523"/>
      <c r="K523"/>
      <c r="L523"/>
      <c r="M523"/>
      <c r="N523"/>
      <c r="O523"/>
      <c r="P523"/>
      <c r="Q523"/>
      <c r="R523"/>
    </row>
    <row r="524" spans="2:18" ht="18" customHeight="1" x14ac:dyDescent="0.25">
      <c r="B524" s="327"/>
      <c r="C524" s="330"/>
      <c r="D524" s="183" t="s">
        <v>333</v>
      </c>
      <c r="E524" s="206">
        <f>COUNTIF(SAVCILI!$W$5:$W$200,"&lt;55")-COUNTIF(SAVCILI!$W$5:$W$200,"&lt;45")</f>
        <v>1</v>
      </c>
      <c r="F524" s="214">
        <f>E524/SUM(E523:E528)*100</f>
        <v>7.1428571428571423</v>
      </c>
      <c r="G524"/>
      <c r="H524"/>
      <c r="I524"/>
      <c r="J524"/>
      <c r="K524"/>
      <c r="L524"/>
      <c r="M524"/>
      <c r="N524"/>
      <c r="O524"/>
      <c r="P524"/>
      <c r="Q524"/>
      <c r="R524"/>
    </row>
    <row r="525" spans="2:18" ht="18" customHeight="1" x14ac:dyDescent="0.25">
      <c r="B525" s="327"/>
      <c r="C525" s="330"/>
      <c r="D525" s="183" t="s">
        <v>334</v>
      </c>
      <c r="E525" s="206">
        <f>COUNTIF(SAVCILI!$W$5:$W$200,"&lt;70")-COUNTIF(SAVCILI!$W$5:$W$200,"&lt;55")</f>
        <v>1</v>
      </c>
      <c r="F525" s="214">
        <f>E525/SUM(E523:E528)*100</f>
        <v>7.1428571428571423</v>
      </c>
      <c r="G525"/>
      <c r="H525"/>
      <c r="I525"/>
      <c r="J525"/>
      <c r="K525"/>
      <c r="L525"/>
      <c r="M525"/>
      <c r="N525"/>
      <c r="O525"/>
      <c r="P525"/>
      <c r="Q525"/>
      <c r="R525"/>
    </row>
    <row r="526" spans="2:18" ht="18" customHeight="1" x14ac:dyDescent="0.25">
      <c r="B526" s="327"/>
      <c r="C526" s="330"/>
      <c r="D526" s="183" t="s">
        <v>335</v>
      </c>
      <c r="E526" s="206">
        <f>COUNTIF(SAVCILI!$W$5:$W$200,"&lt;85")-COUNTIF(SAVCILI!$W$5:$W$200,"&lt;70")</f>
        <v>4</v>
      </c>
      <c r="F526" s="214">
        <f>E526/SUM(E523:E528)*100</f>
        <v>28.571428571428569</v>
      </c>
      <c r="G526"/>
      <c r="H526"/>
      <c r="I526"/>
      <c r="J526"/>
      <c r="K526"/>
      <c r="L526"/>
      <c r="M526"/>
      <c r="N526"/>
      <c r="O526"/>
      <c r="P526"/>
      <c r="Q526"/>
      <c r="R526"/>
    </row>
    <row r="527" spans="2:18" ht="18" customHeight="1" x14ac:dyDescent="0.25">
      <c r="B527" s="327"/>
      <c r="C527" s="330"/>
      <c r="D527" s="183" t="s">
        <v>336</v>
      </c>
      <c r="E527" s="206">
        <f>COUNTIF(SAVCILI!$W$5:$W$200,"&lt;99")-COUNTIF(SAVCILI!$W$5:$W$200,"&lt;85")</f>
        <v>7</v>
      </c>
      <c r="F527" s="214">
        <f>E527/SUM(E523:E528)*100</f>
        <v>50</v>
      </c>
      <c r="G527"/>
      <c r="H527"/>
      <c r="I527"/>
      <c r="J527"/>
      <c r="K527"/>
      <c r="L527"/>
      <c r="M527"/>
      <c r="N527"/>
      <c r="O527"/>
      <c r="P527"/>
      <c r="Q527"/>
      <c r="R527"/>
    </row>
    <row r="528" spans="2:18" ht="18" customHeight="1" thickBot="1" x14ac:dyDescent="0.3">
      <c r="B528" s="328"/>
      <c r="C528" s="331"/>
      <c r="D528" s="184">
        <v>100</v>
      </c>
      <c r="E528" s="208">
        <f>COUNTIF(SAVCILI!$W$5:$W$200,"=100")</f>
        <v>0</v>
      </c>
      <c r="F528" s="215">
        <f>E528/SUM(E523:E528)*100</f>
        <v>0</v>
      </c>
      <c r="G528"/>
      <c r="H528"/>
      <c r="I528"/>
      <c r="J528"/>
      <c r="K528"/>
      <c r="L528"/>
      <c r="M528"/>
      <c r="N528"/>
      <c r="O528"/>
      <c r="P528"/>
      <c r="Q528"/>
      <c r="R528"/>
    </row>
    <row r="529" spans="2:18" ht="18" customHeight="1" x14ac:dyDescent="0.25">
      <c r="B529" s="326" t="str">
        <f>"SAVCILI BÜYÜKOBA ORTAOKULU
"&amp;"ÖĞRENCİ SAYISI = "&amp;SUM(E529:E534)</f>
        <v>SAVCILI BÜYÜKOBA ORTAOKULU
ÖĞRENCİ SAYISI = 14</v>
      </c>
      <c r="C529" s="329" t="s">
        <v>23</v>
      </c>
      <c r="D529" s="182" t="s">
        <v>332</v>
      </c>
      <c r="E529" s="204">
        <f>COUNTIF(SAVCILI!$Z$5:$Z$200,"&lt;45")</f>
        <v>0</v>
      </c>
      <c r="F529" s="213">
        <f>E529/SUM(E529:E534)*100</f>
        <v>0</v>
      </c>
      <c r="G529"/>
      <c r="H529"/>
      <c r="I529"/>
      <c r="J529"/>
      <c r="K529"/>
      <c r="L529"/>
      <c r="M529"/>
      <c r="N529"/>
      <c r="O529"/>
      <c r="P529"/>
      <c r="Q529"/>
      <c r="R529"/>
    </row>
    <row r="530" spans="2:18" ht="18" customHeight="1" x14ac:dyDescent="0.25">
      <c r="B530" s="327"/>
      <c r="C530" s="330"/>
      <c r="D530" s="183" t="s">
        <v>333</v>
      </c>
      <c r="E530" s="206">
        <f>COUNTIF(SAVCILI!$Z$5:$Z$200,"&lt;55")-COUNTIF(SAVCILI!$Z$5:$Z$200,"&lt;45")</f>
        <v>0</v>
      </c>
      <c r="F530" s="214">
        <f>E530/SUM(E529:E534)*100</f>
        <v>0</v>
      </c>
      <c r="G530"/>
      <c r="H530"/>
      <c r="I530"/>
      <c r="J530"/>
      <c r="K530"/>
      <c r="L530"/>
      <c r="M530"/>
      <c r="N530"/>
      <c r="O530"/>
      <c r="P530"/>
      <c r="Q530"/>
      <c r="R530"/>
    </row>
    <row r="531" spans="2:18" ht="18" customHeight="1" x14ac:dyDescent="0.25">
      <c r="B531" s="327"/>
      <c r="C531" s="330"/>
      <c r="D531" s="183" t="s">
        <v>334</v>
      </c>
      <c r="E531" s="206">
        <f>COUNTIF(SAVCILI!$Z$5:$Z$200,"&lt;70")-COUNTIF(SAVCILI!$Z$5:$Z$200,"&lt;55")</f>
        <v>0</v>
      </c>
      <c r="F531" s="214">
        <f>E531/SUM(E529:E534)*100</f>
        <v>0</v>
      </c>
      <c r="G531"/>
      <c r="H531"/>
      <c r="I531"/>
      <c r="J531"/>
      <c r="K531"/>
      <c r="L531"/>
      <c r="M531"/>
      <c r="N531"/>
      <c r="O531"/>
      <c r="P531"/>
      <c r="Q531"/>
      <c r="R531"/>
    </row>
    <row r="532" spans="2:18" ht="18" customHeight="1" x14ac:dyDescent="0.25">
      <c r="B532" s="327"/>
      <c r="C532" s="330"/>
      <c r="D532" s="183" t="s">
        <v>335</v>
      </c>
      <c r="E532" s="206">
        <f>COUNTIF(SAVCILI!$Z$5:$Z$200,"&lt;85")-COUNTIF(SAVCILI!Z$5:$Z$200,"&lt;70")</f>
        <v>1</v>
      </c>
      <c r="F532" s="214">
        <f>E532/SUM(E529:E534)*100</f>
        <v>7.1428571428571423</v>
      </c>
      <c r="G532"/>
      <c r="H532"/>
      <c r="I532"/>
      <c r="J532"/>
      <c r="K532"/>
      <c r="L532"/>
      <c r="M532"/>
      <c r="N532"/>
      <c r="O532"/>
      <c r="P532"/>
      <c r="Q532"/>
      <c r="R532"/>
    </row>
    <row r="533" spans="2:18" ht="18" customHeight="1" x14ac:dyDescent="0.25">
      <c r="B533" s="327"/>
      <c r="C533" s="330"/>
      <c r="D533" s="183" t="s">
        <v>336</v>
      </c>
      <c r="E533" s="206">
        <f>COUNTIF(SAVCILI!$Z$5:$Z$200,"&lt;99")-COUNTIF(SAVCILI!$Z$5:$Z$200,"&lt;85")</f>
        <v>9</v>
      </c>
      <c r="F533" s="214">
        <f>E533/SUM(E529:E534)*100</f>
        <v>64.285714285714292</v>
      </c>
      <c r="G533"/>
      <c r="H533"/>
      <c r="I533"/>
      <c r="J533"/>
      <c r="K533"/>
      <c r="L533"/>
      <c r="M533"/>
      <c r="N533"/>
      <c r="O533"/>
      <c r="P533"/>
      <c r="Q533"/>
      <c r="R533"/>
    </row>
    <row r="534" spans="2:18" ht="18" customHeight="1" thickBot="1" x14ac:dyDescent="0.3">
      <c r="B534" s="328"/>
      <c r="C534" s="331"/>
      <c r="D534" s="184">
        <v>100</v>
      </c>
      <c r="E534" s="208">
        <f>COUNTIF(SAVCILI!$Z$5:$Z$200,"=100")</f>
        <v>4</v>
      </c>
      <c r="F534" s="215">
        <f>E534/SUM(E529:E534)*100</f>
        <v>28.571428571428569</v>
      </c>
      <c r="G534"/>
      <c r="H534"/>
      <c r="I534"/>
      <c r="J534"/>
      <c r="K534"/>
      <c r="L534"/>
      <c r="M534"/>
      <c r="N534"/>
      <c r="O534"/>
      <c r="P534"/>
      <c r="Q534"/>
      <c r="R534"/>
    </row>
    <row r="536" spans="2:18" ht="15.75" thickBot="1" x14ac:dyDescent="0.3"/>
    <row r="537" spans="2:18" ht="15.75" x14ac:dyDescent="0.25">
      <c r="B537" s="332" t="s">
        <v>385</v>
      </c>
      <c r="C537" s="332" t="s">
        <v>872</v>
      </c>
      <c r="D537" s="335" t="s">
        <v>873</v>
      </c>
      <c r="E537" s="338" t="s">
        <v>361</v>
      </c>
      <c r="F537" s="339"/>
      <c r="G537"/>
      <c r="H537"/>
      <c r="I537"/>
      <c r="J537"/>
      <c r="K537"/>
      <c r="L537"/>
      <c r="M537"/>
      <c r="N537"/>
      <c r="O537"/>
      <c r="P537"/>
      <c r="Q537"/>
      <c r="R537"/>
    </row>
    <row r="538" spans="2:18" x14ac:dyDescent="0.25">
      <c r="B538" s="333"/>
      <c r="C538" s="333"/>
      <c r="D538" s="336"/>
      <c r="E538" s="340" t="s">
        <v>881</v>
      </c>
      <c r="F538" s="341"/>
      <c r="G538"/>
      <c r="H538"/>
      <c r="I538"/>
      <c r="J538"/>
      <c r="K538"/>
      <c r="L538"/>
      <c r="M538"/>
      <c r="N538"/>
      <c r="O538"/>
      <c r="P538"/>
      <c r="Q538"/>
      <c r="R538"/>
    </row>
    <row r="539" spans="2:18" ht="29.25" thickBot="1" x14ac:dyDescent="0.3">
      <c r="B539" s="334"/>
      <c r="C539" s="334"/>
      <c r="D539" s="337"/>
      <c r="E539" s="212" t="s">
        <v>871</v>
      </c>
      <c r="F539" s="211" t="s">
        <v>883</v>
      </c>
      <c r="G539"/>
      <c r="H539"/>
      <c r="I539"/>
      <c r="J539"/>
      <c r="K539"/>
      <c r="L539"/>
      <c r="M539"/>
      <c r="N539"/>
      <c r="O539"/>
      <c r="P539"/>
      <c r="Q539"/>
      <c r="R539"/>
    </row>
    <row r="540" spans="2:18" ht="15.75" x14ac:dyDescent="0.25">
      <c r="B540" s="326" t="str">
        <f>"İLÇE GENELİ
"&amp;"ÖĞRENCİ SAYISI = "&amp;SUM(E540:E545)</f>
        <v>İLÇE GENELİ
ÖĞRENCİ SAYISI = 496</v>
      </c>
      <c r="C540" s="329" t="s">
        <v>2</v>
      </c>
      <c r="D540" s="182" t="s">
        <v>332</v>
      </c>
      <c r="E540" s="204">
        <f t="shared" ref="E540:E575" si="0">K7+M48+Q89+K130+E171+E212+E253+E294+E335+E376+I417+E458+E499</f>
        <v>105</v>
      </c>
      <c r="F540" s="213">
        <f>E540/SUM(E540:E545)*100</f>
        <v>21.16935483870968</v>
      </c>
      <c r="G540"/>
      <c r="H540"/>
      <c r="I540"/>
      <c r="J540"/>
      <c r="K540"/>
      <c r="L540"/>
      <c r="M540"/>
      <c r="N540"/>
      <c r="O540"/>
      <c r="P540"/>
      <c r="Q540"/>
      <c r="R540"/>
    </row>
    <row r="541" spans="2:18" ht="15.75" x14ac:dyDescent="0.25">
      <c r="B541" s="327"/>
      <c r="C541" s="330"/>
      <c r="D541" s="183" t="s">
        <v>333</v>
      </c>
      <c r="E541" s="206">
        <f t="shared" si="0"/>
        <v>53</v>
      </c>
      <c r="F541" s="214">
        <f>E541/SUM(E540:E545)*100</f>
        <v>10.685483870967742</v>
      </c>
      <c r="G541"/>
      <c r="H541"/>
      <c r="I541"/>
      <c r="J541"/>
      <c r="K541"/>
      <c r="L541"/>
      <c r="M541"/>
      <c r="N541"/>
      <c r="O541"/>
      <c r="P541"/>
      <c r="Q541"/>
      <c r="R541"/>
    </row>
    <row r="542" spans="2:18" ht="15.75" x14ac:dyDescent="0.25">
      <c r="B542" s="327"/>
      <c r="C542" s="330"/>
      <c r="D542" s="183" t="s">
        <v>334</v>
      </c>
      <c r="E542" s="206">
        <f t="shared" si="0"/>
        <v>118</v>
      </c>
      <c r="F542" s="214">
        <f>E542/SUM(E540:E545)*100</f>
        <v>23.790322580645164</v>
      </c>
      <c r="G542"/>
      <c r="H542"/>
      <c r="I542"/>
      <c r="J542"/>
      <c r="K542"/>
      <c r="L542"/>
      <c r="M542"/>
      <c r="N542"/>
      <c r="O542"/>
      <c r="P542"/>
      <c r="Q542"/>
      <c r="R542"/>
    </row>
    <row r="543" spans="2:18" ht="15.75" x14ac:dyDescent="0.25">
      <c r="B543" s="327"/>
      <c r="C543" s="330"/>
      <c r="D543" s="183" t="s">
        <v>335</v>
      </c>
      <c r="E543" s="206">
        <f t="shared" si="0"/>
        <v>107</v>
      </c>
      <c r="F543" s="214">
        <f>E543/SUM(E540:E545)*100</f>
        <v>21.572580645161292</v>
      </c>
      <c r="G543"/>
      <c r="H543"/>
      <c r="I543"/>
      <c r="J543"/>
      <c r="K543"/>
      <c r="L543"/>
      <c r="M543"/>
      <c r="N543"/>
      <c r="O543"/>
      <c r="P543"/>
      <c r="Q543"/>
      <c r="R543"/>
    </row>
    <row r="544" spans="2:18" ht="15.75" x14ac:dyDescent="0.25">
      <c r="B544" s="327"/>
      <c r="C544" s="330"/>
      <c r="D544" s="183" t="s">
        <v>336</v>
      </c>
      <c r="E544" s="206">
        <f t="shared" si="0"/>
        <v>99</v>
      </c>
      <c r="F544" s="214">
        <f>E544/SUM(E540:E545)*100</f>
        <v>19.959677419354836</v>
      </c>
      <c r="G544"/>
      <c r="H544"/>
      <c r="I544"/>
      <c r="J544"/>
      <c r="K544"/>
      <c r="L544"/>
      <c r="M544"/>
      <c r="N544"/>
      <c r="O544"/>
      <c r="P544"/>
      <c r="Q544"/>
      <c r="R544"/>
    </row>
    <row r="545" spans="2:18" ht="16.5" thickBot="1" x14ac:dyDescent="0.3">
      <c r="B545" s="328"/>
      <c r="C545" s="331"/>
      <c r="D545" s="184">
        <v>100</v>
      </c>
      <c r="E545" s="208">
        <f t="shared" si="0"/>
        <v>14</v>
      </c>
      <c r="F545" s="215">
        <f>E545/SUM(E540:E545)*100</f>
        <v>2.82258064516129</v>
      </c>
      <c r="G545"/>
      <c r="H545"/>
      <c r="I545"/>
      <c r="J545"/>
      <c r="K545"/>
      <c r="L545"/>
      <c r="M545"/>
      <c r="N545"/>
      <c r="O545"/>
      <c r="P545"/>
      <c r="Q545"/>
      <c r="R545"/>
    </row>
    <row r="546" spans="2:18" ht="15.75" customHeight="1" x14ac:dyDescent="0.25">
      <c r="B546" s="326" t="str">
        <f t="shared" ref="B546" si="1">"İLÇE GENELİ
"&amp;"ÖĞRENCİ SAYISI = "&amp;SUM(E546:E551)</f>
        <v>İLÇE GENELİ
ÖĞRENCİ SAYISI = 496</v>
      </c>
      <c r="C546" s="329" t="s">
        <v>3</v>
      </c>
      <c r="D546" s="182" t="s">
        <v>332</v>
      </c>
      <c r="E546" s="204">
        <f t="shared" si="0"/>
        <v>251</v>
      </c>
      <c r="F546" s="213">
        <f>E546/SUM(E546:E551)*100</f>
        <v>50.604838709677423</v>
      </c>
      <c r="G546"/>
      <c r="H546"/>
      <c r="I546"/>
      <c r="J546"/>
      <c r="K546"/>
      <c r="L546"/>
      <c r="M546"/>
      <c r="N546"/>
      <c r="O546"/>
      <c r="P546"/>
      <c r="Q546"/>
      <c r="R546"/>
    </row>
    <row r="547" spans="2:18" ht="15.75" x14ac:dyDescent="0.25">
      <c r="B547" s="327"/>
      <c r="C547" s="330"/>
      <c r="D547" s="183" t="s">
        <v>333</v>
      </c>
      <c r="E547" s="206">
        <f t="shared" si="0"/>
        <v>53</v>
      </c>
      <c r="F547" s="214">
        <f>E547/SUM(E546:E551)*100</f>
        <v>10.685483870967742</v>
      </c>
      <c r="G547"/>
      <c r="H547"/>
      <c r="I547"/>
      <c r="J547"/>
      <c r="K547"/>
      <c r="L547"/>
      <c r="M547"/>
      <c r="N547"/>
      <c r="O547"/>
      <c r="P547"/>
      <c r="Q547"/>
      <c r="R547"/>
    </row>
    <row r="548" spans="2:18" ht="15.75" x14ac:dyDescent="0.25">
      <c r="B548" s="327"/>
      <c r="C548" s="330"/>
      <c r="D548" s="183" t="s">
        <v>334</v>
      </c>
      <c r="E548" s="206">
        <f t="shared" si="0"/>
        <v>62</v>
      </c>
      <c r="F548" s="214">
        <f>E548/SUM(E546:E551)*100</f>
        <v>12.5</v>
      </c>
      <c r="G548"/>
      <c r="H548"/>
      <c r="I548"/>
      <c r="J548"/>
      <c r="K548"/>
      <c r="L548"/>
      <c r="M548"/>
      <c r="N548"/>
      <c r="O548"/>
      <c r="P548"/>
      <c r="Q548"/>
      <c r="R548"/>
    </row>
    <row r="549" spans="2:18" ht="15.75" x14ac:dyDescent="0.25">
      <c r="B549" s="327"/>
      <c r="C549" s="330"/>
      <c r="D549" s="183" t="s">
        <v>335</v>
      </c>
      <c r="E549" s="206">
        <f t="shared" si="0"/>
        <v>53</v>
      </c>
      <c r="F549" s="214">
        <f>E549/SUM(E546:E551)*100</f>
        <v>10.685483870967742</v>
      </c>
      <c r="G549"/>
      <c r="H549"/>
      <c r="I549"/>
      <c r="J549"/>
      <c r="K549"/>
      <c r="L549"/>
      <c r="M549"/>
      <c r="N549"/>
      <c r="O549"/>
      <c r="P549"/>
      <c r="Q549"/>
      <c r="R549"/>
    </row>
    <row r="550" spans="2:18" ht="15.75" x14ac:dyDescent="0.25">
      <c r="B550" s="327"/>
      <c r="C550" s="330"/>
      <c r="D550" s="183" t="s">
        <v>336</v>
      </c>
      <c r="E550" s="206">
        <f t="shared" si="0"/>
        <v>50</v>
      </c>
      <c r="F550" s="214">
        <f>E550/SUM(E546:E551)*100</f>
        <v>10.080645161290322</v>
      </c>
      <c r="G550"/>
      <c r="H550"/>
      <c r="I550"/>
      <c r="J550"/>
      <c r="K550"/>
      <c r="L550"/>
      <c r="M550"/>
      <c r="N550"/>
      <c r="O550"/>
      <c r="P550"/>
      <c r="Q550"/>
      <c r="R550"/>
    </row>
    <row r="551" spans="2:18" ht="16.5" thickBot="1" x14ac:dyDescent="0.3">
      <c r="B551" s="328"/>
      <c r="C551" s="331"/>
      <c r="D551" s="184">
        <v>100</v>
      </c>
      <c r="E551" s="208">
        <f t="shared" si="0"/>
        <v>27</v>
      </c>
      <c r="F551" s="215">
        <f>E551/SUM(E546:E551)*100</f>
        <v>5.443548387096774</v>
      </c>
      <c r="G551"/>
      <c r="H551"/>
      <c r="I551"/>
      <c r="J551"/>
      <c r="K551"/>
      <c r="L551"/>
      <c r="M551"/>
      <c r="N551"/>
      <c r="O551"/>
      <c r="P551"/>
      <c r="Q551"/>
      <c r="R551"/>
    </row>
    <row r="552" spans="2:18" ht="15.75" customHeight="1" x14ac:dyDescent="0.25">
      <c r="B552" s="326" t="str">
        <f t="shared" ref="B552" si="2">"İLÇE GENELİ
"&amp;"ÖĞRENCİ SAYISI = "&amp;SUM(E552:E557)</f>
        <v>İLÇE GENELİ
ÖĞRENCİ SAYISI = 496</v>
      </c>
      <c r="C552" s="329" t="s">
        <v>10</v>
      </c>
      <c r="D552" s="182" t="s">
        <v>332</v>
      </c>
      <c r="E552" s="204">
        <f t="shared" si="0"/>
        <v>95</v>
      </c>
      <c r="F552" s="213">
        <f>E552/SUM(E552:E557)*100</f>
        <v>19.153225806451612</v>
      </c>
      <c r="G552"/>
      <c r="H552"/>
      <c r="I552"/>
      <c r="J552"/>
      <c r="K552"/>
      <c r="L552"/>
      <c r="M552"/>
      <c r="N552"/>
      <c r="O552"/>
      <c r="P552"/>
      <c r="Q552"/>
      <c r="R552"/>
    </row>
    <row r="553" spans="2:18" ht="15.75" x14ac:dyDescent="0.25">
      <c r="B553" s="327"/>
      <c r="C553" s="330"/>
      <c r="D553" s="183" t="s">
        <v>333</v>
      </c>
      <c r="E553" s="206">
        <f t="shared" si="0"/>
        <v>61</v>
      </c>
      <c r="F553" s="214">
        <f>E553/SUM(E552:E557)*100</f>
        <v>12.298387096774194</v>
      </c>
      <c r="G553"/>
      <c r="H553"/>
      <c r="I553"/>
      <c r="J553"/>
      <c r="K553"/>
      <c r="L553"/>
      <c r="M553"/>
      <c r="N553"/>
      <c r="O553"/>
      <c r="P553"/>
      <c r="Q553"/>
      <c r="R553"/>
    </row>
    <row r="554" spans="2:18" ht="15.75" x14ac:dyDescent="0.25">
      <c r="B554" s="327"/>
      <c r="C554" s="330"/>
      <c r="D554" s="183" t="s">
        <v>334</v>
      </c>
      <c r="E554" s="206">
        <f t="shared" si="0"/>
        <v>106</v>
      </c>
      <c r="F554" s="214">
        <f>E554/SUM(E552:E557)*100</f>
        <v>21.370967741935484</v>
      </c>
      <c r="G554"/>
      <c r="H554"/>
      <c r="I554"/>
      <c r="J554"/>
      <c r="K554"/>
      <c r="L554"/>
      <c r="M554"/>
      <c r="N554"/>
      <c r="O554"/>
      <c r="P554"/>
      <c r="Q554"/>
      <c r="R554"/>
    </row>
    <row r="555" spans="2:18" ht="15.75" x14ac:dyDescent="0.25">
      <c r="B555" s="327"/>
      <c r="C555" s="330"/>
      <c r="D555" s="183" t="s">
        <v>335</v>
      </c>
      <c r="E555" s="206">
        <f t="shared" si="0"/>
        <v>102</v>
      </c>
      <c r="F555" s="214">
        <f>E555/SUM(E552:E557)*100</f>
        <v>20.56451612903226</v>
      </c>
      <c r="G555"/>
      <c r="H555"/>
      <c r="I555"/>
      <c r="J555"/>
      <c r="K555"/>
      <c r="L555"/>
      <c r="M555"/>
      <c r="N555"/>
      <c r="O555"/>
      <c r="P555"/>
      <c r="Q555"/>
      <c r="R555"/>
    </row>
    <row r="556" spans="2:18" ht="15.75" x14ac:dyDescent="0.25">
      <c r="B556" s="327"/>
      <c r="C556" s="330"/>
      <c r="D556" s="183" t="s">
        <v>336</v>
      </c>
      <c r="E556" s="206">
        <f t="shared" si="0"/>
        <v>104</v>
      </c>
      <c r="F556" s="214">
        <f>E556/SUM(E552:E557)*100</f>
        <v>20.967741935483872</v>
      </c>
      <c r="G556"/>
      <c r="H556"/>
      <c r="I556"/>
      <c r="J556"/>
      <c r="K556"/>
      <c r="L556"/>
      <c r="M556"/>
      <c r="N556"/>
      <c r="O556"/>
      <c r="P556"/>
      <c r="Q556"/>
      <c r="R556"/>
    </row>
    <row r="557" spans="2:18" ht="16.5" thickBot="1" x14ac:dyDescent="0.3">
      <c r="B557" s="328"/>
      <c r="C557" s="331"/>
      <c r="D557" s="184">
        <v>100</v>
      </c>
      <c r="E557" s="208">
        <f t="shared" si="0"/>
        <v>28</v>
      </c>
      <c r="F557" s="215">
        <f>E557/SUM(E552:E557)*100</f>
        <v>5.6451612903225801</v>
      </c>
      <c r="G557"/>
      <c r="H557"/>
      <c r="I557"/>
      <c r="J557"/>
      <c r="K557"/>
      <c r="L557"/>
      <c r="M557"/>
      <c r="N557"/>
      <c r="O557"/>
      <c r="P557"/>
      <c r="Q557"/>
      <c r="R557"/>
    </row>
    <row r="558" spans="2:18" ht="15.75" customHeight="1" x14ac:dyDescent="0.25">
      <c r="B558" s="326" t="str">
        <f t="shared" ref="B558" si="3">"İLÇE GENELİ
"&amp;"ÖĞRENCİ SAYISI = "&amp;SUM(E558:E563)</f>
        <v>İLÇE GENELİ
ÖĞRENCİ SAYISI = 496</v>
      </c>
      <c r="C558" s="329" t="s">
        <v>338</v>
      </c>
      <c r="D558" s="182" t="s">
        <v>332</v>
      </c>
      <c r="E558" s="204">
        <f t="shared" si="0"/>
        <v>131</v>
      </c>
      <c r="F558" s="213">
        <f>E558/SUM(E558:E563)*100</f>
        <v>26.411290322580644</v>
      </c>
      <c r="G558"/>
      <c r="H558"/>
      <c r="I558"/>
      <c r="J558"/>
      <c r="K558"/>
      <c r="L558"/>
      <c r="M558"/>
      <c r="N558"/>
      <c r="O558"/>
      <c r="P558"/>
      <c r="Q558"/>
      <c r="R558"/>
    </row>
    <row r="559" spans="2:18" ht="15.75" x14ac:dyDescent="0.25">
      <c r="B559" s="327"/>
      <c r="C559" s="330"/>
      <c r="D559" s="183" t="s">
        <v>333</v>
      </c>
      <c r="E559" s="206">
        <f t="shared" si="0"/>
        <v>47</v>
      </c>
      <c r="F559" s="214">
        <f>E559/SUM(E558:E563)*100</f>
        <v>9.4758064516129039</v>
      </c>
      <c r="G559"/>
      <c r="H559"/>
      <c r="I559"/>
      <c r="J559"/>
      <c r="K559"/>
      <c r="L559"/>
      <c r="M559"/>
      <c r="N559"/>
      <c r="O559"/>
      <c r="P559"/>
      <c r="Q559"/>
      <c r="R559"/>
    </row>
    <row r="560" spans="2:18" ht="15.75" x14ac:dyDescent="0.25">
      <c r="B560" s="327"/>
      <c r="C560" s="330"/>
      <c r="D560" s="183" t="s">
        <v>334</v>
      </c>
      <c r="E560" s="206">
        <f t="shared" si="0"/>
        <v>70</v>
      </c>
      <c r="F560" s="214">
        <f>E560/SUM(E558:E563)*100</f>
        <v>14.112903225806454</v>
      </c>
      <c r="G560"/>
      <c r="H560"/>
      <c r="I560"/>
      <c r="J560"/>
      <c r="K560"/>
      <c r="L560"/>
      <c r="M560"/>
      <c r="N560"/>
      <c r="O560"/>
      <c r="P560"/>
      <c r="Q560"/>
      <c r="R560"/>
    </row>
    <row r="561" spans="2:18" ht="15.75" x14ac:dyDescent="0.25">
      <c r="B561" s="327"/>
      <c r="C561" s="330"/>
      <c r="D561" s="183" t="s">
        <v>335</v>
      </c>
      <c r="E561" s="206">
        <f t="shared" si="0"/>
        <v>88</v>
      </c>
      <c r="F561" s="214">
        <f>E561/SUM(E558:E563)*100</f>
        <v>17.741935483870968</v>
      </c>
      <c r="G561"/>
      <c r="H561"/>
      <c r="I561"/>
      <c r="J561"/>
      <c r="K561"/>
      <c r="L561"/>
      <c r="M561"/>
      <c r="N561"/>
      <c r="O561"/>
      <c r="P561"/>
      <c r="Q561"/>
      <c r="R561"/>
    </row>
    <row r="562" spans="2:18" ht="15.75" x14ac:dyDescent="0.25">
      <c r="B562" s="327"/>
      <c r="C562" s="330"/>
      <c r="D562" s="183" t="s">
        <v>336</v>
      </c>
      <c r="E562" s="206">
        <f t="shared" si="0"/>
        <v>129</v>
      </c>
      <c r="F562" s="214">
        <f>E562/SUM(E558:E563)*100</f>
        <v>26.008064516129032</v>
      </c>
      <c r="G562"/>
      <c r="H562"/>
      <c r="I562"/>
      <c r="J562"/>
      <c r="K562"/>
      <c r="L562"/>
      <c r="M562"/>
      <c r="N562"/>
      <c r="O562"/>
      <c r="P562"/>
      <c r="Q562"/>
      <c r="R562"/>
    </row>
    <row r="563" spans="2:18" ht="16.5" thickBot="1" x14ac:dyDescent="0.3">
      <c r="B563" s="328"/>
      <c r="C563" s="331"/>
      <c r="D563" s="184">
        <v>100</v>
      </c>
      <c r="E563" s="208">
        <f t="shared" si="0"/>
        <v>31</v>
      </c>
      <c r="F563" s="215">
        <f>E563/SUM(E558:E563)*100</f>
        <v>6.25</v>
      </c>
      <c r="G563"/>
      <c r="H563"/>
      <c r="I563"/>
      <c r="J563"/>
      <c r="K563"/>
      <c r="L563"/>
      <c r="M563"/>
      <c r="N563"/>
      <c r="O563"/>
      <c r="P563"/>
      <c r="Q563"/>
      <c r="R563"/>
    </row>
    <row r="564" spans="2:18" ht="15.75" customHeight="1" x14ac:dyDescent="0.25">
      <c r="B564" s="326" t="str">
        <f t="shared" ref="B564" si="4">"İLÇE GENELİ
"&amp;"ÖĞRENCİ SAYISI = "&amp;SUM(E564:E569)</f>
        <v>İLÇE GENELİ
ÖĞRENCİ SAYISI = 488</v>
      </c>
      <c r="C564" s="329" t="s">
        <v>4</v>
      </c>
      <c r="D564" s="182" t="s">
        <v>332</v>
      </c>
      <c r="E564" s="204">
        <f t="shared" si="0"/>
        <v>154</v>
      </c>
      <c r="F564" s="213">
        <f>E564/SUM(E564:E569)*100</f>
        <v>31.557377049180328</v>
      </c>
      <c r="G564"/>
      <c r="H564"/>
      <c r="I564"/>
      <c r="J564"/>
      <c r="K564"/>
      <c r="L564"/>
      <c r="M564"/>
      <c r="N564"/>
      <c r="O564"/>
      <c r="P564"/>
      <c r="Q564"/>
      <c r="R564"/>
    </row>
    <row r="565" spans="2:18" ht="15.75" x14ac:dyDescent="0.25">
      <c r="B565" s="327"/>
      <c r="C565" s="330"/>
      <c r="D565" s="183" t="s">
        <v>333</v>
      </c>
      <c r="E565" s="206">
        <f t="shared" si="0"/>
        <v>43</v>
      </c>
      <c r="F565" s="214">
        <f>E565/SUM(E564:E569)*100</f>
        <v>8.8114754098360653</v>
      </c>
      <c r="G565"/>
      <c r="H565"/>
      <c r="I565"/>
      <c r="J565"/>
      <c r="K565"/>
      <c r="L565"/>
      <c r="M565"/>
      <c r="N565"/>
      <c r="O565"/>
      <c r="P565"/>
      <c r="Q565"/>
      <c r="R565"/>
    </row>
    <row r="566" spans="2:18" ht="15.75" x14ac:dyDescent="0.25">
      <c r="B566" s="327"/>
      <c r="C566" s="330"/>
      <c r="D566" s="183" t="s">
        <v>334</v>
      </c>
      <c r="E566" s="206">
        <f t="shared" si="0"/>
        <v>77</v>
      </c>
      <c r="F566" s="214">
        <f>E566/SUM(E564:E569)*100</f>
        <v>15.778688524590164</v>
      </c>
      <c r="G566"/>
      <c r="H566"/>
      <c r="I566"/>
      <c r="J566"/>
      <c r="K566"/>
      <c r="L566"/>
      <c r="M566"/>
      <c r="N566"/>
      <c r="O566"/>
      <c r="P566"/>
      <c r="Q566"/>
      <c r="R566"/>
    </row>
    <row r="567" spans="2:18" ht="15.75" x14ac:dyDescent="0.25">
      <c r="B567" s="327"/>
      <c r="C567" s="330"/>
      <c r="D567" s="183" t="s">
        <v>335</v>
      </c>
      <c r="E567" s="206">
        <f t="shared" si="0"/>
        <v>96</v>
      </c>
      <c r="F567" s="214">
        <f>E567/SUM(E564:E569)*100</f>
        <v>19.672131147540984</v>
      </c>
      <c r="G567"/>
      <c r="H567"/>
      <c r="I567"/>
      <c r="J567"/>
      <c r="K567"/>
      <c r="L567"/>
      <c r="M567"/>
      <c r="N567"/>
      <c r="O567"/>
      <c r="P567"/>
      <c r="Q567"/>
      <c r="R567"/>
    </row>
    <row r="568" spans="2:18" ht="15.75" x14ac:dyDescent="0.25">
      <c r="B568" s="327"/>
      <c r="C568" s="330"/>
      <c r="D568" s="183" t="s">
        <v>336</v>
      </c>
      <c r="E568" s="206">
        <f t="shared" si="0"/>
        <v>103</v>
      </c>
      <c r="F568" s="214">
        <f>E568/SUM(E564:E569)*100</f>
        <v>21.106557377049182</v>
      </c>
      <c r="G568"/>
      <c r="H568"/>
      <c r="I568"/>
      <c r="J568"/>
      <c r="K568"/>
      <c r="L568"/>
      <c r="M568"/>
      <c r="N568"/>
      <c r="O568"/>
      <c r="P568"/>
      <c r="Q568"/>
      <c r="R568"/>
    </row>
    <row r="569" spans="2:18" ht="16.5" thickBot="1" x14ac:dyDescent="0.3">
      <c r="B569" s="328"/>
      <c r="C569" s="331"/>
      <c r="D569" s="184">
        <v>100</v>
      </c>
      <c r="E569" s="208">
        <f t="shared" si="0"/>
        <v>15</v>
      </c>
      <c r="F569" s="215">
        <f>E569/SUM(E564:E569)*100</f>
        <v>3.0737704918032787</v>
      </c>
      <c r="G569"/>
      <c r="H569"/>
      <c r="I569"/>
      <c r="J569"/>
      <c r="K569"/>
      <c r="L569"/>
      <c r="M569"/>
      <c r="N569"/>
      <c r="O569"/>
      <c r="P569"/>
      <c r="Q569"/>
      <c r="R569"/>
    </row>
    <row r="570" spans="2:18" ht="15.75" customHeight="1" x14ac:dyDescent="0.25">
      <c r="B570" s="326" t="str">
        <f t="shared" ref="B570" si="5">"İLÇE GENELİ
"&amp;"ÖĞRENCİ SAYISI = "&amp;SUM(E570:E575)</f>
        <v>İLÇE GENELİ
ÖĞRENCİ SAYISI = 496</v>
      </c>
      <c r="C570" s="329" t="s">
        <v>23</v>
      </c>
      <c r="D570" s="182" t="s">
        <v>332</v>
      </c>
      <c r="E570" s="204">
        <f t="shared" si="0"/>
        <v>49</v>
      </c>
      <c r="F570" s="213">
        <f>E570/SUM(E570:E575)*100</f>
        <v>9.879032258064516</v>
      </c>
      <c r="G570"/>
      <c r="H570"/>
      <c r="I570"/>
      <c r="J570"/>
      <c r="K570"/>
      <c r="L570"/>
      <c r="M570"/>
      <c r="N570"/>
      <c r="O570"/>
      <c r="P570"/>
      <c r="Q570"/>
      <c r="R570"/>
    </row>
    <row r="571" spans="2:18" ht="15.75" x14ac:dyDescent="0.25">
      <c r="B571" s="327"/>
      <c r="C571" s="330"/>
      <c r="D571" s="183" t="s">
        <v>333</v>
      </c>
      <c r="E571" s="206">
        <f t="shared" si="0"/>
        <v>19</v>
      </c>
      <c r="F571" s="214">
        <f>E571/SUM(E570:E575)*100</f>
        <v>3.8306451612903225</v>
      </c>
      <c r="G571"/>
      <c r="H571"/>
      <c r="I571"/>
      <c r="J571"/>
      <c r="K571"/>
      <c r="L571"/>
      <c r="M571"/>
      <c r="N571"/>
      <c r="O571"/>
      <c r="P571"/>
      <c r="Q571"/>
      <c r="R571"/>
    </row>
    <row r="572" spans="2:18" ht="15.75" x14ac:dyDescent="0.25">
      <c r="B572" s="327"/>
      <c r="C572" s="330"/>
      <c r="D572" s="183" t="s">
        <v>334</v>
      </c>
      <c r="E572" s="206">
        <f t="shared" si="0"/>
        <v>52</v>
      </c>
      <c r="F572" s="214">
        <f>E572/SUM(E570:E575)*100</f>
        <v>10.483870967741936</v>
      </c>
      <c r="G572"/>
      <c r="H572"/>
      <c r="I572"/>
      <c r="J572"/>
      <c r="K572"/>
      <c r="L572"/>
      <c r="M572"/>
      <c r="N572"/>
      <c r="O572"/>
      <c r="P572"/>
      <c r="Q572"/>
      <c r="R572"/>
    </row>
    <row r="573" spans="2:18" ht="15.75" x14ac:dyDescent="0.25">
      <c r="B573" s="327"/>
      <c r="C573" s="330"/>
      <c r="D573" s="183" t="s">
        <v>335</v>
      </c>
      <c r="E573" s="206">
        <f t="shared" si="0"/>
        <v>89</v>
      </c>
      <c r="F573" s="214">
        <f>E573/SUM(E570:E575)*100</f>
        <v>17.943548387096776</v>
      </c>
      <c r="G573"/>
      <c r="H573"/>
      <c r="I573"/>
      <c r="J573"/>
      <c r="K573"/>
      <c r="L573"/>
      <c r="M573"/>
      <c r="N573"/>
      <c r="O573"/>
      <c r="P573"/>
      <c r="Q573"/>
      <c r="R573"/>
    </row>
    <row r="574" spans="2:18" ht="15.75" x14ac:dyDescent="0.25">
      <c r="B574" s="327"/>
      <c r="C574" s="330"/>
      <c r="D574" s="183" t="s">
        <v>336</v>
      </c>
      <c r="E574" s="206">
        <f t="shared" si="0"/>
        <v>175</v>
      </c>
      <c r="F574" s="214">
        <f>E574/SUM(E570:E575)*100</f>
        <v>35.282258064516128</v>
      </c>
      <c r="G574"/>
      <c r="H574"/>
      <c r="I574"/>
      <c r="J574"/>
      <c r="K574"/>
      <c r="L574"/>
      <c r="M574"/>
      <c r="N574"/>
      <c r="O574"/>
      <c r="P574"/>
      <c r="Q574"/>
      <c r="R574"/>
    </row>
    <row r="575" spans="2:18" ht="16.5" thickBot="1" x14ac:dyDescent="0.3">
      <c r="B575" s="328"/>
      <c r="C575" s="331"/>
      <c r="D575" s="184">
        <v>100</v>
      </c>
      <c r="E575" s="208">
        <f t="shared" si="0"/>
        <v>112</v>
      </c>
      <c r="F575" s="215">
        <f>E575/SUM(E570:E575)*100</f>
        <v>22.58064516129032</v>
      </c>
      <c r="G575"/>
      <c r="H575"/>
      <c r="I575"/>
      <c r="J575"/>
      <c r="K575"/>
      <c r="L575"/>
      <c r="M575"/>
      <c r="N575"/>
      <c r="O575"/>
      <c r="P575"/>
      <c r="Q575"/>
      <c r="R575"/>
    </row>
  </sheetData>
  <mergeCells count="257">
    <mergeCell ref="B517:B522"/>
    <mergeCell ref="C517:C522"/>
    <mergeCell ref="B523:B528"/>
    <mergeCell ref="C523:C528"/>
    <mergeCell ref="B529:B534"/>
    <mergeCell ref="C529:C534"/>
    <mergeCell ref="E497:F497"/>
    <mergeCell ref="B499:B504"/>
    <mergeCell ref="C499:C504"/>
    <mergeCell ref="B505:B510"/>
    <mergeCell ref="C505:C510"/>
    <mergeCell ref="B511:B516"/>
    <mergeCell ref="C511:C516"/>
    <mergeCell ref="B496:B498"/>
    <mergeCell ref="C496:C498"/>
    <mergeCell ref="B564:B569"/>
    <mergeCell ref="C564:C569"/>
    <mergeCell ref="B570:B575"/>
    <mergeCell ref="C570:C575"/>
    <mergeCell ref="E538:F538"/>
    <mergeCell ref="B540:B545"/>
    <mergeCell ref="C540:C545"/>
    <mergeCell ref="B546:B551"/>
    <mergeCell ref="C546:C551"/>
    <mergeCell ref="B552:B557"/>
    <mergeCell ref="C552:C557"/>
    <mergeCell ref="B537:B539"/>
    <mergeCell ref="C537:C539"/>
    <mergeCell ref="D537:D539"/>
    <mergeCell ref="E537:F537"/>
    <mergeCell ref="B558:B563"/>
    <mergeCell ref="C558:C563"/>
    <mergeCell ref="D496:D498"/>
    <mergeCell ref="E496:F496"/>
    <mergeCell ref="B476:B481"/>
    <mergeCell ref="C476:C481"/>
    <mergeCell ref="B482:B487"/>
    <mergeCell ref="C482:C487"/>
    <mergeCell ref="B488:B493"/>
    <mergeCell ref="C488:C493"/>
    <mergeCell ref="E456:F456"/>
    <mergeCell ref="B458:B463"/>
    <mergeCell ref="C458:C463"/>
    <mergeCell ref="B464:B469"/>
    <mergeCell ref="C464:C469"/>
    <mergeCell ref="B470:B475"/>
    <mergeCell ref="C470:C475"/>
    <mergeCell ref="B455:B457"/>
    <mergeCell ref="C455:C457"/>
    <mergeCell ref="D455:D457"/>
    <mergeCell ref="E455:F455"/>
    <mergeCell ref="B435:B440"/>
    <mergeCell ref="C435:C440"/>
    <mergeCell ref="B441:B446"/>
    <mergeCell ref="C441:C446"/>
    <mergeCell ref="B447:B452"/>
    <mergeCell ref="C447:C452"/>
    <mergeCell ref="I415:J415"/>
    <mergeCell ref="B417:B422"/>
    <mergeCell ref="C417:C422"/>
    <mergeCell ref="B423:B428"/>
    <mergeCell ref="C423:C428"/>
    <mergeCell ref="B429:B434"/>
    <mergeCell ref="C429:C434"/>
    <mergeCell ref="B414:B416"/>
    <mergeCell ref="C414:C416"/>
    <mergeCell ref="D414:D416"/>
    <mergeCell ref="E415:F415"/>
    <mergeCell ref="G415:H415"/>
    <mergeCell ref="E414:J414"/>
    <mergeCell ref="B394:B399"/>
    <mergeCell ref="C394:C399"/>
    <mergeCell ref="B400:B405"/>
    <mergeCell ref="C400:C405"/>
    <mergeCell ref="B406:B411"/>
    <mergeCell ref="C406:C411"/>
    <mergeCell ref="E374:F374"/>
    <mergeCell ref="B376:B381"/>
    <mergeCell ref="C376:C381"/>
    <mergeCell ref="B382:B387"/>
    <mergeCell ref="C382:C387"/>
    <mergeCell ref="B388:B393"/>
    <mergeCell ref="C388:C393"/>
    <mergeCell ref="B373:B375"/>
    <mergeCell ref="C373:C375"/>
    <mergeCell ref="D373:D375"/>
    <mergeCell ref="E373:F373"/>
    <mergeCell ref="B353:B358"/>
    <mergeCell ref="C353:C358"/>
    <mergeCell ref="B359:B364"/>
    <mergeCell ref="C359:C364"/>
    <mergeCell ref="B365:B370"/>
    <mergeCell ref="C365:C370"/>
    <mergeCell ref="E333:F333"/>
    <mergeCell ref="B335:B340"/>
    <mergeCell ref="C335:C340"/>
    <mergeCell ref="B341:B346"/>
    <mergeCell ref="C341:C346"/>
    <mergeCell ref="B347:B352"/>
    <mergeCell ref="C347:C352"/>
    <mergeCell ref="B332:B334"/>
    <mergeCell ref="C332:C334"/>
    <mergeCell ref="D332:D334"/>
    <mergeCell ref="E332:F332"/>
    <mergeCell ref="B312:B317"/>
    <mergeCell ref="C312:C317"/>
    <mergeCell ref="B318:B323"/>
    <mergeCell ref="C318:C323"/>
    <mergeCell ref="B324:B329"/>
    <mergeCell ref="C324:C329"/>
    <mergeCell ref="E292:F292"/>
    <mergeCell ref="B294:B299"/>
    <mergeCell ref="C294:C299"/>
    <mergeCell ref="B300:B305"/>
    <mergeCell ref="C300:C305"/>
    <mergeCell ref="B306:B311"/>
    <mergeCell ref="C306:C311"/>
    <mergeCell ref="B291:B293"/>
    <mergeCell ref="C291:C293"/>
    <mergeCell ref="D291:D293"/>
    <mergeCell ref="E291:F291"/>
    <mergeCell ref="B271:B276"/>
    <mergeCell ref="C271:C276"/>
    <mergeCell ref="B277:B282"/>
    <mergeCell ref="C277:C282"/>
    <mergeCell ref="B283:B288"/>
    <mergeCell ref="C283:C288"/>
    <mergeCell ref="E251:F251"/>
    <mergeCell ref="B253:B258"/>
    <mergeCell ref="C253:C258"/>
    <mergeCell ref="B259:B264"/>
    <mergeCell ref="C259:C264"/>
    <mergeCell ref="B265:B270"/>
    <mergeCell ref="C265:C270"/>
    <mergeCell ref="B250:B252"/>
    <mergeCell ref="C250:C252"/>
    <mergeCell ref="D250:D252"/>
    <mergeCell ref="E250:F250"/>
    <mergeCell ref="B230:B235"/>
    <mergeCell ref="C230:C235"/>
    <mergeCell ref="B236:B241"/>
    <mergeCell ref="C236:C241"/>
    <mergeCell ref="B242:B247"/>
    <mergeCell ref="C242:C247"/>
    <mergeCell ref="E210:F210"/>
    <mergeCell ref="B212:B217"/>
    <mergeCell ref="C212:C217"/>
    <mergeCell ref="B218:B223"/>
    <mergeCell ref="C218:C223"/>
    <mergeCell ref="B224:B229"/>
    <mergeCell ref="C224:C229"/>
    <mergeCell ref="B209:B211"/>
    <mergeCell ref="C209:C211"/>
    <mergeCell ref="D209:D211"/>
    <mergeCell ref="E209:F209"/>
    <mergeCell ref="B189:B194"/>
    <mergeCell ref="C189:C194"/>
    <mergeCell ref="B195:B200"/>
    <mergeCell ref="C195:C200"/>
    <mergeCell ref="B201:B206"/>
    <mergeCell ref="C201:C206"/>
    <mergeCell ref="E169:F169"/>
    <mergeCell ref="B171:B176"/>
    <mergeCell ref="C171:C176"/>
    <mergeCell ref="B177:B182"/>
    <mergeCell ref="C177:C182"/>
    <mergeCell ref="B183:B188"/>
    <mergeCell ref="C183:C188"/>
    <mergeCell ref="B168:B170"/>
    <mergeCell ref="C168:C170"/>
    <mergeCell ref="D168:D170"/>
    <mergeCell ref="E168:F168"/>
    <mergeCell ref="B148:B153"/>
    <mergeCell ref="C148:C153"/>
    <mergeCell ref="B154:B159"/>
    <mergeCell ref="C154:C159"/>
    <mergeCell ref="B160:B165"/>
    <mergeCell ref="C160:C165"/>
    <mergeCell ref="K128:L128"/>
    <mergeCell ref="B130:B135"/>
    <mergeCell ref="C130:C135"/>
    <mergeCell ref="B136:B141"/>
    <mergeCell ref="C136:C141"/>
    <mergeCell ref="B142:B147"/>
    <mergeCell ref="C142:C147"/>
    <mergeCell ref="B127:B129"/>
    <mergeCell ref="C127:C129"/>
    <mergeCell ref="D127:D129"/>
    <mergeCell ref="E128:F128"/>
    <mergeCell ref="G128:H128"/>
    <mergeCell ref="I128:J128"/>
    <mergeCell ref="E127:L127"/>
    <mergeCell ref="B113:B118"/>
    <mergeCell ref="C113:C118"/>
    <mergeCell ref="B119:B124"/>
    <mergeCell ref="C119:C124"/>
    <mergeCell ref="Q87:R87"/>
    <mergeCell ref="B89:B94"/>
    <mergeCell ref="C89:C94"/>
    <mergeCell ref="B95:B100"/>
    <mergeCell ref="C95:C100"/>
    <mergeCell ref="B101:B106"/>
    <mergeCell ref="C101:C106"/>
    <mergeCell ref="B86:B88"/>
    <mergeCell ref="C86:C88"/>
    <mergeCell ref="D86:D88"/>
    <mergeCell ref="E87:F87"/>
    <mergeCell ref="G87:H87"/>
    <mergeCell ref="I87:J87"/>
    <mergeCell ref="K87:L87"/>
    <mergeCell ref="E86:R86"/>
    <mergeCell ref="M87:N87"/>
    <mergeCell ref="O87:P87"/>
    <mergeCell ref="B78:B83"/>
    <mergeCell ref="C78:C83"/>
    <mergeCell ref="B48:B53"/>
    <mergeCell ref="C48:C53"/>
    <mergeCell ref="B54:B59"/>
    <mergeCell ref="C54:C59"/>
    <mergeCell ref="B60:B65"/>
    <mergeCell ref="C60:C65"/>
    <mergeCell ref="B107:B112"/>
    <mergeCell ref="C107:C112"/>
    <mergeCell ref="M46:N46"/>
    <mergeCell ref="B37:B42"/>
    <mergeCell ref="C37:C42"/>
    <mergeCell ref="B45:B47"/>
    <mergeCell ref="C45:C47"/>
    <mergeCell ref="D45:D47"/>
    <mergeCell ref="B66:B71"/>
    <mergeCell ref="C66:C71"/>
    <mergeCell ref="B72:B77"/>
    <mergeCell ref="C72:C77"/>
    <mergeCell ref="E45:N45"/>
    <mergeCell ref="B31:B36"/>
    <mergeCell ref="C31:C36"/>
    <mergeCell ref="I5:J5"/>
    <mergeCell ref="K5:L5"/>
    <mergeCell ref="B7:B12"/>
    <mergeCell ref="C7:C12"/>
    <mergeCell ref="B13:B18"/>
    <mergeCell ref="C13:C18"/>
    <mergeCell ref="E46:F46"/>
    <mergeCell ref="G46:H46"/>
    <mergeCell ref="I46:J46"/>
    <mergeCell ref="K46:L46"/>
    <mergeCell ref="A2:R2"/>
    <mergeCell ref="B4:B6"/>
    <mergeCell ref="C4:C6"/>
    <mergeCell ref="D4:D6"/>
    <mergeCell ref="E5:F5"/>
    <mergeCell ref="G5:H5"/>
    <mergeCell ref="B19:B24"/>
    <mergeCell ref="C19:C24"/>
    <mergeCell ref="B25:B30"/>
    <mergeCell ref="C25:C30"/>
    <mergeCell ref="E4:L4"/>
  </mergeCells>
  <pageMargins left="0.7" right="0.7" top="0.75" bottom="0.75" header="0.3" footer="0.3"/>
  <pageSetup paperSize="9" scale="56" fitToHeight="0" orientation="landscape" r:id="rId1"/>
  <rowBreaks count="13" manualBreakCount="13">
    <brk id="44" max="16" man="1"/>
    <brk id="85" max="20" man="1"/>
    <brk id="126" max="20" man="1"/>
    <brk id="167" max="20" man="1"/>
    <brk id="208" max="20" man="1"/>
    <brk id="249" max="20" man="1"/>
    <brk id="290" max="20" man="1"/>
    <brk id="331" max="20" man="1"/>
    <brk id="372" max="20" man="1"/>
    <brk id="413" max="20" man="1"/>
    <brk id="454" max="20" man="1"/>
    <brk id="495" max="20" man="1"/>
    <brk id="536" max="20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2:N575"/>
  <sheetViews>
    <sheetView zoomScaleNormal="100" workbookViewId="0"/>
  </sheetViews>
  <sheetFormatPr defaultRowHeight="15" x14ac:dyDescent="0.25"/>
  <cols>
    <col min="1" max="1" width="9.85546875" customWidth="1"/>
    <col min="2" max="2" width="35.85546875" bestFit="1" customWidth="1"/>
    <col min="3" max="13" width="10" style="25" customWidth="1"/>
    <col min="14" max="14" width="10.42578125" style="25" customWidth="1"/>
  </cols>
  <sheetData>
    <row r="2" spans="1:14" ht="48.75" customHeight="1" x14ac:dyDescent="0.25">
      <c r="A2" s="372" t="s">
        <v>876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</row>
    <row r="3" spans="1:14" ht="18" customHeight="1" thickBot="1" x14ac:dyDescent="0.3">
      <c r="A3" s="73"/>
      <c r="B3" s="73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ht="18" customHeight="1" x14ac:dyDescent="0.25">
      <c r="A4" s="73"/>
      <c r="B4" s="344" t="s">
        <v>385</v>
      </c>
      <c r="C4" s="344" t="s">
        <v>872</v>
      </c>
      <c r="D4" s="347" t="s">
        <v>873</v>
      </c>
      <c r="E4" s="349" t="s">
        <v>359</v>
      </c>
      <c r="F4" s="350"/>
      <c r="G4" s="350"/>
      <c r="H4" s="351"/>
      <c r="I4" s="349" t="s">
        <v>360</v>
      </c>
      <c r="J4" s="350"/>
      <c r="K4" s="350"/>
      <c r="L4" s="351"/>
      <c r="M4" s="377" t="s">
        <v>361</v>
      </c>
      <c r="N4" s="378"/>
    </row>
    <row r="5" spans="1:14" ht="18" customHeight="1" x14ac:dyDescent="0.25">
      <c r="A5" s="73"/>
      <c r="B5" s="345"/>
      <c r="C5" s="345"/>
      <c r="D5" s="336"/>
      <c r="E5" s="352" t="s">
        <v>384</v>
      </c>
      <c r="F5" s="353"/>
      <c r="G5" s="352" t="s">
        <v>875</v>
      </c>
      <c r="H5" s="353"/>
      <c r="I5" s="352" t="s">
        <v>384</v>
      </c>
      <c r="J5" s="353"/>
      <c r="K5" s="352" t="s">
        <v>875</v>
      </c>
      <c r="L5" s="353"/>
      <c r="M5" s="352" t="s">
        <v>384</v>
      </c>
      <c r="N5" s="353"/>
    </row>
    <row r="6" spans="1:14" ht="29.25" thickBot="1" x14ac:dyDescent="0.3">
      <c r="A6" s="73"/>
      <c r="B6" s="346"/>
      <c r="C6" s="346"/>
      <c r="D6" s="348"/>
      <c r="E6" s="210" t="s">
        <v>871</v>
      </c>
      <c r="F6" s="211" t="s">
        <v>874</v>
      </c>
      <c r="G6" s="212" t="s">
        <v>871</v>
      </c>
      <c r="H6" s="211" t="s">
        <v>874</v>
      </c>
      <c r="I6" s="210" t="s">
        <v>871</v>
      </c>
      <c r="J6" s="211" t="s">
        <v>874</v>
      </c>
      <c r="K6" s="212" t="s">
        <v>871</v>
      </c>
      <c r="L6" s="211" t="s">
        <v>874</v>
      </c>
      <c r="M6" s="212" t="s">
        <v>871</v>
      </c>
      <c r="N6" s="211" t="s">
        <v>874</v>
      </c>
    </row>
    <row r="7" spans="1:14" ht="18" customHeight="1" x14ac:dyDescent="0.25">
      <c r="A7" s="73"/>
      <c r="B7" s="360" t="str">
        <f>"ATATÜRK ORTAOKULU
"&amp;"ÖĞRENCİ SAYISI = "&amp;SUM(M7:M12)</f>
        <v>ATATÜRK ORTAOKULU
ÖĞRENCİ SAYISI = 55</v>
      </c>
      <c r="C7" s="374" t="s">
        <v>2</v>
      </c>
      <c r="D7" s="182" t="s">
        <v>332</v>
      </c>
      <c r="E7" s="185">
        <v>24</v>
      </c>
      <c r="F7" s="219">
        <f>E7/SUM(E7:E12)*100</f>
        <v>29.268292682926827</v>
      </c>
      <c r="G7" s="187">
        <v>22</v>
      </c>
      <c r="H7" s="219">
        <f>G7/SUM(G7:G12)*100</f>
        <v>26.829268292682929</v>
      </c>
      <c r="I7" s="194">
        <v>18</v>
      </c>
      <c r="J7" s="216">
        <f>I7/SUM(I7:I12)*100</f>
        <v>24</v>
      </c>
      <c r="K7" s="196">
        <v>14</v>
      </c>
      <c r="L7" s="216">
        <f>K7/SUM(K7:K12)*100</f>
        <v>19.17808219178082</v>
      </c>
      <c r="M7" s="204">
        <f>COUNTIF(ATATÜRK!$K$5:$K$200,"&lt;45")</f>
        <v>21</v>
      </c>
      <c r="N7" s="213">
        <f>M7/SUM(M7:M12)*100</f>
        <v>38.181818181818187</v>
      </c>
    </row>
    <row r="8" spans="1:14" ht="18" customHeight="1" x14ac:dyDescent="0.25">
      <c r="A8" s="73"/>
      <c r="B8" s="361"/>
      <c r="C8" s="375"/>
      <c r="D8" s="183" t="s">
        <v>333</v>
      </c>
      <c r="E8" s="188">
        <v>12</v>
      </c>
      <c r="F8" s="220">
        <f>E8/SUM(E7:E12)*100</f>
        <v>14.634146341463413</v>
      </c>
      <c r="G8" s="190">
        <v>14</v>
      </c>
      <c r="H8" s="220">
        <f>G8/SUM(G7:G12)*100</f>
        <v>17.073170731707318</v>
      </c>
      <c r="I8" s="197">
        <v>9</v>
      </c>
      <c r="J8" s="217">
        <f>I8/SUM(I7:I12)*100</f>
        <v>12</v>
      </c>
      <c r="K8" s="199">
        <v>12</v>
      </c>
      <c r="L8" s="217">
        <f>K8/SUM(K7:K12)*100</f>
        <v>16.43835616438356</v>
      </c>
      <c r="M8" s="206">
        <f>COUNTIF(ATATÜRK!$K$5:$K$200,"&lt;55")-COUNTIF(ATATÜRK!$K$5:$K$200,"&lt;45")</f>
        <v>11</v>
      </c>
      <c r="N8" s="214">
        <f>M8/SUM(M7:M12)*100</f>
        <v>20</v>
      </c>
    </row>
    <row r="9" spans="1:14" ht="18" customHeight="1" x14ac:dyDescent="0.25">
      <c r="A9" s="73"/>
      <c r="B9" s="361"/>
      <c r="C9" s="375"/>
      <c r="D9" s="183" t="s">
        <v>334</v>
      </c>
      <c r="E9" s="188">
        <v>18</v>
      </c>
      <c r="F9" s="220">
        <f>E9/SUM(E7:E12)*100</f>
        <v>21.951219512195124</v>
      </c>
      <c r="G9" s="190">
        <v>15</v>
      </c>
      <c r="H9" s="220">
        <f>G9/SUM(G7:G12)*100</f>
        <v>18.292682926829269</v>
      </c>
      <c r="I9" s="197">
        <v>20</v>
      </c>
      <c r="J9" s="217">
        <f>I9/SUM(I7:I12)*100</f>
        <v>26.666666666666668</v>
      </c>
      <c r="K9" s="199">
        <v>10</v>
      </c>
      <c r="L9" s="217">
        <f>K9/SUM(K7:K12)*100</f>
        <v>13.698630136986301</v>
      </c>
      <c r="M9" s="206">
        <f>COUNTIF(ATATÜRK!$K$5:$K$200,"&lt;70")-COUNTIF(ATATÜRK!$K$5:$K$200,"&lt;55")</f>
        <v>10</v>
      </c>
      <c r="N9" s="214">
        <f>M9/SUM(M7:M12)*100</f>
        <v>18.181818181818183</v>
      </c>
    </row>
    <row r="10" spans="1:14" ht="18" customHeight="1" x14ac:dyDescent="0.25">
      <c r="A10" s="73"/>
      <c r="B10" s="361"/>
      <c r="C10" s="375"/>
      <c r="D10" s="183" t="s">
        <v>335</v>
      </c>
      <c r="E10" s="188">
        <v>17</v>
      </c>
      <c r="F10" s="220">
        <f>E10/SUM(E7:E12)*100</f>
        <v>20.73170731707317</v>
      </c>
      <c r="G10" s="190">
        <v>9</v>
      </c>
      <c r="H10" s="220">
        <f>G10/SUM(G7:G12)*100</f>
        <v>10.975609756097562</v>
      </c>
      <c r="I10" s="197">
        <v>19</v>
      </c>
      <c r="J10" s="217">
        <f>I10/SUM(I7:I12)*100</f>
        <v>25.333333333333336</v>
      </c>
      <c r="K10" s="199">
        <v>19</v>
      </c>
      <c r="L10" s="217">
        <f>K10/SUM(K7:K12)*100</f>
        <v>26.027397260273972</v>
      </c>
      <c r="M10" s="206">
        <f>COUNTIF(ATATÜRK!$K$5:$K$200,"&lt;85")-COUNTIF(ATATÜRK!$K$5:$K$200,"&lt;70")</f>
        <v>9</v>
      </c>
      <c r="N10" s="214">
        <f>M10/SUM(M7:M12)*100</f>
        <v>16.363636363636363</v>
      </c>
    </row>
    <row r="11" spans="1:14" ht="18" customHeight="1" x14ac:dyDescent="0.25">
      <c r="A11" s="73"/>
      <c r="B11" s="361"/>
      <c r="C11" s="375"/>
      <c r="D11" s="183" t="s">
        <v>336</v>
      </c>
      <c r="E11" s="188">
        <v>10</v>
      </c>
      <c r="F11" s="220">
        <f>E11/SUM(E7:E12)*100</f>
        <v>12.195121951219512</v>
      </c>
      <c r="G11" s="190">
        <v>17</v>
      </c>
      <c r="H11" s="220">
        <f>G11/SUM(G7:G12)*100</f>
        <v>20.73170731707317</v>
      </c>
      <c r="I11" s="197">
        <v>9</v>
      </c>
      <c r="J11" s="217">
        <f>I11/SUM(I7:I12)*100</f>
        <v>12</v>
      </c>
      <c r="K11" s="199">
        <v>18</v>
      </c>
      <c r="L11" s="217">
        <f>K11/SUM(K7:K12)*100</f>
        <v>24.657534246575342</v>
      </c>
      <c r="M11" s="206">
        <f>COUNTIF(ATATÜRK!$K$5:$K$200,"&lt;99")-COUNTIF(ATATÜRK!$K$5:$K$200,"&lt;85")</f>
        <v>4</v>
      </c>
      <c r="N11" s="214">
        <f>M11/SUM(M7:M12)*100</f>
        <v>7.2727272727272725</v>
      </c>
    </row>
    <row r="12" spans="1:14" ht="18" customHeight="1" thickBot="1" x14ac:dyDescent="0.3">
      <c r="A12" s="73"/>
      <c r="B12" s="362"/>
      <c r="C12" s="376"/>
      <c r="D12" s="184">
        <v>100</v>
      </c>
      <c r="E12" s="191">
        <v>1</v>
      </c>
      <c r="F12" s="221">
        <f>E12/SUM(E7:E12)*100</f>
        <v>1.2195121951219512</v>
      </c>
      <c r="G12" s="193">
        <v>5</v>
      </c>
      <c r="H12" s="221">
        <f>G12/SUM(G7:G12)*100</f>
        <v>6.0975609756097562</v>
      </c>
      <c r="I12" s="200">
        <v>0</v>
      </c>
      <c r="J12" s="218">
        <f>I12/SUM(I7:I12)*100</f>
        <v>0</v>
      </c>
      <c r="K12" s="202">
        <v>0</v>
      </c>
      <c r="L12" s="218">
        <f>K12/SUM(K7:K12)*100</f>
        <v>0</v>
      </c>
      <c r="M12" s="208">
        <f>COUNTIF(ATATÜRK!$K$5:$K$200,"=100")</f>
        <v>0</v>
      </c>
      <c r="N12" s="215">
        <f>M12/SUM(M7:M12)*100</f>
        <v>0</v>
      </c>
    </row>
    <row r="13" spans="1:14" ht="18" customHeight="1" x14ac:dyDescent="0.25">
      <c r="A13" s="73"/>
      <c r="B13" s="360" t="str">
        <f>"ATATÜRK ORTAOKULU
"&amp;"ÖĞRENCİ SAYISI = "&amp;SUM(M13:M18)</f>
        <v>ATATÜRK ORTAOKULU
ÖĞRENCİ SAYISI = 55</v>
      </c>
      <c r="C13" s="374" t="s">
        <v>3</v>
      </c>
      <c r="D13" s="182" t="s">
        <v>332</v>
      </c>
      <c r="E13" s="185">
        <v>61</v>
      </c>
      <c r="F13" s="219">
        <f>E13/SUM(E13:E18)*100</f>
        <v>75.308641975308646</v>
      </c>
      <c r="G13" s="187">
        <v>55</v>
      </c>
      <c r="H13" s="219">
        <f>G13/SUM(G13:G18)*100</f>
        <v>67.073170731707322</v>
      </c>
      <c r="I13" s="194">
        <v>60</v>
      </c>
      <c r="J13" s="216">
        <f>I13/SUM(I13:I18)*100</f>
        <v>80</v>
      </c>
      <c r="K13" s="196">
        <v>52</v>
      </c>
      <c r="L13" s="216">
        <f>K13/SUM(K13:K18)*100</f>
        <v>71.232876712328761</v>
      </c>
      <c r="M13" s="204">
        <f>COUNTIF(ATATÜRK!$N$5:$N$200,"&lt;45")</f>
        <v>38</v>
      </c>
      <c r="N13" s="213">
        <f>M13/SUM(M13:M18)*100</f>
        <v>69.090909090909093</v>
      </c>
    </row>
    <row r="14" spans="1:14" ht="18" customHeight="1" x14ac:dyDescent="0.25">
      <c r="A14" s="73"/>
      <c r="B14" s="361"/>
      <c r="C14" s="375"/>
      <c r="D14" s="183" t="s">
        <v>333</v>
      </c>
      <c r="E14" s="188">
        <v>8</v>
      </c>
      <c r="F14" s="220">
        <f>E14/SUM(E13:E18)*100</f>
        <v>9.8765432098765427</v>
      </c>
      <c r="G14" s="190">
        <v>19</v>
      </c>
      <c r="H14" s="220">
        <f>G14/SUM(G13:G18)*100</f>
        <v>23.170731707317074</v>
      </c>
      <c r="I14" s="197">
        <v>5</v>
      </c>
      <c r="J14" s="217">
        <f>I14/SUM(I13:I18)*100</f>
        <v>6.666666666666667</v>
      </c>
      <c r="K14" s="199">
        <v>8</v>
      </c>
      <c r="L14" s="217">
        <f>K14/SUM(K13:K18)*100</f>
        <v>10.95890410958904</v>
      </c>
      <c r="M14" s="206">
        <f>COUNTIF(ATATÜRK!$N$5:$N$200,"&lt;55")-COUNTIF(ATATÜRK!$N$5:$N$200,"&lt;45")</f>
        <v>8</v>
      </c>
      <c r="N14" s="214">
        <f>M14/SUM(M13:M18)*100</f>
        <v>14.545454545454545</v>
      </c>
    </row>
    <row r="15" spans="1:14" ht="18" customHeight="1" x14ac:dyDescent="0.25">
      <c r="A15" s="73"/>
      <c r="B15" s="361"/>
      <c r="C15" s="375"/>
      <c r="D15" s="183" t="s">
        <v>334</v>
      </c>
      <c r="E15" s="188">
        <v>9</v>
      </c>
      <c r="F15" s="220">
        <f>E15/SUM(E13:E18)*100</f>
        <v>11.111111111111111</v>
      </c>
      <c r="G15" s="190">
        <v>4</v>
      </c>
      <c r="H15" s="220">
        <f>G15/SUM(G13:G18)*100</f>
        <v>4.8780487804878048</v>
      </c>
      <c r="I15" s="197">
        <v>3</v>
      </c>
      <c r="J15" s="217">
        <f>I15/SUM(I13:I18)*100</f>
        <v>4</v>
      </c>
      <c r="K15" s="199">
        <v>5</v>
      </c>
      <c r="L15" s="217">
        <f>K15/SUM(K13:K18)*100</f>
        <v>6.8493150684931505</v>
      </c>
      <c r="M15" s="206">
        <f>COUNTIF(ATATÜRK!$N$5:$N$200,"&lt;70")-COUNTIF(ATATÜRK!$N$5:$N$200,"&lt;55")</f>
        <v>3</v>
      </c>
      <c r="N15" s="214">
        <f>M15/SUM(M13:M18)*100</f>
        <v>5.4545454545454541</v>
      </c>
    </row>
    <row r="16" spans="1:14" ht="18" customHeight="1" x14ac:dyDescent="0.25">
      <c r="A16" s="73"/>
      <c r="B16" s="361"/>
      <c r="C16" s="375"/>
      <c r="D16" s="183" t="s">
        <v>335</v>
      </c>
      <c r="E16" s="188">
        <v>3</v>
      </c>
      <c r="F16" s="220">
        <f>E16/SUM(E13:E18)*100</f>
        <v>3.7037037037037033</v>
      </c>
      <c r="G16" s="190">
        <v>3</v>
      </c>
      <c r="H16" s="220">
        <f>G16/SUM(G13:G18)*100</f>
        <v>3.6585365853658534</v>
      </c>
      <c r="I16" s="197">
        <v>5</v>
      </c>
      <c r="J16" s="217">
        <f>I16/SUM(I13:I18)*100</f>
        <v>6.666666666666667</v>
      </c>
      <c r="K16" s="199">
        <v>4</v>
      </c>
      <c r="L16" s="217">
        <f>K16/SUM(K13:K18)*100</f>
        <v>5.4794520547945202</v>
      </c>
      <c r="M16" s="206">
        <f>COUNTIF(ATATÜRK!$N$5:$N$200,"&lt;85")-COUNTIF(ATATÜRK!$N$5:$N$200,"&lt;70")</f>
        <v>2</v>
      </c>
      <c r="N16" s="214">
        <f>M16/SUM(M13:M18)*100</f>
        <v>3.6363636363636362</v>
      </c>
    </row>
    <row r="17" spans="1:14" ht="18" customHeight="1" x14ac:dyDescent="0.25">
      <c r="A17" s="73"/>
      <c r="B17" s="361"/>
      <c r="C17" s="375"/>
      <c r="D17" s="183" t="s">
        <v>336</v>
      </c>
      <c r="E17" s="188">
        <v>0</v>
      </c>
      <c r="F17" s="220">
        <f>E17/SUM(E13:E18)*100</f>
        <v>0</v>
      </c>
      <c r="G17" s="190">
        <v>1</v>
      </c>
      <c r="H17" s="220">
        <f>G17/SUM(G13:G18)*100</f>
        <v>1.2195121951219512</v>
      </c>
      <c r="I17" s="197">
        <v>2</v>
      </c>
      <c r="J17" s="217">
        <f>I17/SUM(I13:I18)*100</f>
        <v>2.666666666666667</v>
      </c>
      <c r="K17" s="199">
        <v>4</v>
      </c>
      <c r="L17" s="217">
        <f>K17/SUM(K13:K18)*100</f>
        <v>5.4794520547945202</v>
      </c>
      <c r="M17" s="206">
        <f>COUNTIF(ATATÜRK!$N$5:$N$200,"&lt;99")-COUNTIF(ATATÜRK!$N$5:$N$200,"&lt;85")</f>
        <v>3</v>
      </c>
      <c r="N17" s="214">
        <f>M17/SUM(M13:M18)*100</f>
        <v>5.4545454545454541</v>
      </c>
    </row>
    <row r="18" spans="1:14" ht="18" customHeight="1" thickBot="1" x14ac:dyDescent="0.3">
      <c r="A18" s="73"/>
      <c r="B18" s="362"/>
      <c r="C18" s="376"/>
      <c r="D18" s="184">
        <v>100</v>
      </c>
      <c r="E18" s="191">
        <v>0</v>
      </c>
      <c r="F18" s="221">
        <f>E18/SUM(E13:E18)*100</f>
        <v>0</v>
      </c>
      <c r="G18" s="193">
        <v>0</v>
      </c>
      <c r="H18" s="221">
        <f>G18/SUM(G13:G18)*100</f>
        <v>0</v>
      </c>
      <c r="I18" s="200">
        <v>0</v>
      </c>
      <c r="J18" s="218">
        <f>I18/SUM(I13:I18)*100</f>
        <v>0</v>
      </c>
      <c r="K18" s="202">
        <v>0</v>
      </c>
      <c r="L18" s="218">
        <f>K18/SUM(K13:K18)*100</f>
        <v>0</v>
      </c>
      <c r="M18" s="208">
        <f>COUNTIF(ATATÜRK!$N$5:$N$200,"=100")</f>
        <v>1</v>
      </c>
      <c r="N18" s="215">
        <f>M18/SUM(M13:M18)*100</f>
        <v>1.8181818181818181</v>
      </c>
    </row>
    <row r="19" spans="1:14" ht="18" customHeight="1" x14ac:dyDescent="0.25">
      <c r="A19" s="73"/>
      <c r="B19" s="360" t="str">
        <f>"ATATÜRK ORTAOKULU
"&amp;"ÖĞRENCİ SAYISI = "&amp;SUM(M19:M24)</f>
        <v>ATATÜRK ORTAOKULU
ÖĞRENCİ SAYISI = 55</v>
      </c>
      <c r="C19" s="374" t="s">
        <v>10</v>
      </c>
      <c r="D19" s="182" t="s">
        <v>332</v>
      </c>
      <c r="E19" s="185">
        <v>25</v>
      </c>
      <c r="F19" s="219">
        <f>E19/SUM(E19:E24)*100</f>
        <v>30.864197530864196</v>
      </c>
      <c r="G19" s="187">
        <v>28</v>
      </c>
      <c r="H19" s="219">
        <f>G19/SUM(G19:G24)*100</f>
        <v>34.146341463414636</v>
      </c>
      <c r="I19" s="194">
        <v>29</v>
      </c>
      <c r="J19" s="216">
        <f>I19/SUM(I19:I24)*100</f>
        <v>38.666666666666664</v>
      </c>
      <c r="K19" s="196">
        <v>25</v>
      </c>
      <c r="L19" s="216">
        <f>K19/SUM(K19:K24)*100</f>
        <v>34.246575342465754</v>
      </c>
      <c r="M19" s="204">
        <f>COUNTIF(ATATÜRK!$Q$5:$Q$200,"&lt;45")</f>
        <v>16</v>
      </c>
      <c r="N19" s="213">
        <f>M19/SUM(M19:M24)*100</f>
        <v>29.09090909090909</v>
      </c>
    </row>
    <row r="20" spans="1:14" ht="18" customHeight="1" x14ac:dyDescent="0.25">
      <c r="A20" s="73"/>
      <c r="B20" s="361"/>
      <c r="C20" s="375"/>
      <c r="D20" s="183" t="s">
        <v>333</v>
      </c>
      <c r="E20" s="188">
        <v>19</v>
      </c>
      <c r="F20" s="220">
        <f>E20/SUM(E19:E24)*100</f>
        <v>23.456790123456788</v>
      </c>
      <c r="G20" s="190">
        <v>15</v>
      </c>
      <c r="H20" s="220">
        <f>G20/SUM(G19:G24)*100</f>
        <v>18.292682926829269</v>
      </c>
      <c r="I20" s="197">
        <v>17</v>
      </c>
      <c r="J20" s="217">
        <f>I20/SUM(I19:I24)*100</f>
        <v>22.666666666666664</v>
      </c>
      <c r="K20" s="199">
        <v>13</v>
      </c>
      <c r="L20" s="217">
        <f>K20/SUM(K19:K24)*100</f>
        <v>17.80821917808219</v>
      </c>
      <c r="M20" s="206">
        <f>COUNTIF(ATATÜRK!$Q$5:$Q$200,"&lt;55")-COUNTIF(ATATÜRK!$Q$5:$Q$200,"&lt;45")</f>
        <v>11</v>
      </c>
      <c r="N20" s="214">
        <f>M20/SUM(M19:M24)*100</f>
        <v>20</v>
      </c>
    </row>
    <row r="21" spans="1:14" ht="18" customHeight="1" x14ac:dyDescent="0.25">
      <c r="A21" s="73"/>
      <c r="B21" s="361"/>
      <c r="C21" s="375"/>
      <c r="D21" s="183" t="s">
        <v>334</v>
      </c>
      <c r="E21" s="188">
        <v>22</v>
      </c>
      <c r="F21" s="220">
        <f>E21/SUM(E19:E24)*100</f>
        <v>27.160493827160494</v>
      </c>
      <c r="G21" s="190">
        <v>19</v>
      </c>
      <c r="H21" s="220">
        <f>G21/SUM(G19:G24)*100</f>
        <v>23.170731707317074</v>
      </c>
      <c r="I21" s="197">
        <v>14</v>
      </c>
      <c r="J21" s="217">
        <f>I21/SUM(I19:I24)*100</f>
        <v>18.666666666666668</v>
      </c>
      <c r="K21" s="199">
        <v>13</v>
      </c>
      <c r="L21" s="217">
        <f>K21/SUM(K19:K24)*100</f>
        <v>17.80821917808219</v>
      </c>
      <c r="M21" s="206">
        <f>COUNTIF(ATATÜRK!$Q$5:$Q$200,"&lt;70")-COUNTIF(ATATÜRK!$Q$5:$Q$200,"&lt;55")</f>
        <v>10</v>
      </c>
      <c r="N21" s="214">
        <f>M21/SUM(M19:M24)*100</f>
        <v>18.181818181818183</v>
      </c>
    </row>
    <row r="22" spans="1:14" ht="18" customHeight="1" x14ac:dyDescent="0.25">
      <c r="A22" s="73"/>
      <c r="B22" s="361"/>
      <c r="C22" s="375"/>
      <c r="D22" s="183" t="s">
        <v>335</v>
      </c>
      <c r="E22" s="188">
        <v>13</v>
      </c>
      <c r="F22" s="220">
        <f>E22/SUM(E19:E24)*100</f>
        <v>16.049382716049383</v>
      </c>
      <c r="G22" s="190">
        <v>14</v>
      </c>
      <c r="H22" s="220">
        <f>G22/SUM(G19:G24)*100</f>
        <v>17.073170731707318</v>
      </c>
      <c r="I22" s="197">
        <v>9</v>
      </c>
      <c r="J22" s="217">
        <f>I22/SUM(I19:I24)*100</f>
        <v>12</v>
      </c>
      <c r="K22" s="199">
        <v>13</v>
      </c>
      <c r="L22" s="217">
        <f>K22/SUM(K19:K24)*100</f>
        <v>17.80821917808219</v>
      </c>
      <c r="M22" s="206">
        <f>COUNTIF(ATATÜRK!$Q$5:$Q$200,"&lt;85")-COUNTIF(ATATÜRK!$Q$5:$Q$200,"&lt;70")</f>
        <v>14</v>
      </c>
      <c r="N22" s="214">
        <f>M22/SUM(M19:M24)*100</f>
        <v>25.454545454545453</v>
      </c>
    </row>
    <row r="23" spans="1:14" ht="18" customHeight="1" x14ac:dyDescent="0.25">
      <c r="A23" s="73"/>
      <c r="B23" s="361"/>
      <c r="C23" s="375"/>
      <c r="D23" s="183" t="s">
        <v>336</v>
      </c>
      <c r="E23" s="188">
        <v>2</v>
      </c>
      <c r="F23" s="220">
        <f>E23/SUM(E19:E24)*100</f>
        <v>2.4691358024691357</v>
      </c>
      <c r="G23" s="190">
        <v>6</v>
      </c>
      <c r="H23" s="220">
        <f>G23/SUM(G19:G24)*100</f>
        <v>7.3170731707317067</v>
      </c>
      <c r="I23" s="197">
        <v>6</v>
      </c>
      <c r="J23" s="217">
        <f>I23/SUM(I19:I24)*100</f>
        <v>8</v>
      </c>
      <c r="K23" s="199">
        <v>6</v>
      </c>
      <c r="L23" s="217">
        <f>K23/SUM(K19:K24)*100</f>
        <v>8.2191780821917799</v>
      </c>
      <c r="M23" s="206">
        <f>COUNTIF(ATATÜRK!$Q$5:$Q$200,"&lt;99")-COUNTIF(ATATÜRK!$Q$5:$Q$200,"&lt;85")</f>
        <v>4</v>
      </c>
      <c r="N23" s="214">
        <f>M23/SUM(M19:M24)*100</f>
        <v>7.2727272727272725</v>
      </c>
    </row>
    <row r="24" spans="1:14" ht="18" customHeight="1" thickBot="1" x14ac:dyDescent="0.3">
      <c r="A24" s="73"/>
      <c r="B24" s="362"/>
      <c r="C24" s="376"/>
      <c r="D24" s="184">
        <v>100</v>
      </c>
      <c r="E24" s="191">
        <v>0</v>
      </c>
      <c r="F24" s="221">
        <f>E24/SUM(E19:E24)*100</f>
        <v>0</v>
      </c>
      <c r="G24" s="193">
        <v>0</v>
      </c>
      <c r="H24" s="221">
        <f>G24/SUM(G19:G24)*100</f>
        <v>0</v>
      </c>
      <c r="I24" s="200">
        <v>0</v>
      </c>
      <c r="J24" s="218">
        <f>I24/SUM(I19:I24)*100</f>
        <v>0</v>
      </c>
      <c r="K24" s="202">
        <v>3</v>
      </c>
      <c r="L24" s="218">
        <f>K24/SUM(K19:K24)*100</f>
        <v>4.10958904109589</v>
      </c>
      <c r="M24" s="208">
        <f>COUNTIF(ATATÜRK!$Q$5:$Q$200,"=100")</f>
        <v>0</v>
      </c>
      <c r="N24" s="215">
        <f>M24/SUM(M19:M24)*100</f>
        <v>0</v>
      </c>
    </row>
    <row r="25" spans="1:14" ht="18" customHeight="1" x14ac:dyDescent="0.25">
      <c r="A25" s="73"/>
      <c r="B25" s="360" t="str">
        <f>"ATATÜRK ORTAOKULU
"&amp;"ÖĞRENCİ SAYISI = "&amp;SUM(M25:M30)</f>
        <v>ATATÜRK ORTAOKULU
ÖĞRENCİ SAYISI = 55</v>
      </c>
      <c r="C25" s="374" t="s">
        <v>338</v>
      </c>
      <c r="D25" s="182" t="s">
        <v>332</v>
      </c>
      <c r="E25" s="185">
        <v>28</v>
      </c>
      <c r="F25" s="219">
        <f>E25/SUM(E25:E30)*100</f>
        <v>34.567901234567898</v>
      </c>
      <c r="G25" s="187">
        <v>28</v>
      </c>
      <c r="H25" s="219">
        <f>G25/SUM(G25:G30)*100</f>
        <v>34.146341463414636</v>
      </c>
      <c r="I25" s="194">
        <v>39</v>
      </c>
      <c r="J25" s="216">
        <f>I25/SUM(I25:I30)*100</f>
        <v>52</v>
      </c>
      <c r="K25" s="196">
        <v>22</v>
      </c>
      <c r="L25" s="216">
        <f>K25/SUM(K25:K30)*100</f>
        <v>30.136986301369863</v>
      </c>
      <c r="M25" s="204">
        <f>COUNTIF(ATATÜRK!$T$5:$T$200,"&lt;45")</f>
        <v>31</v>
      </c>
      <c r="N25" s="213">
        <f>M25/SUM(M25:M30)*100</f>
        <v>56.36363636363636</v>
      </c>
    </row>
    <row r="26" spans="1:14" ht="18" customHeight="1" x14ac:dyDescent="0.25">
      <c r="A26" s="73"/>
      <c r="B26" s="361"/>
      <c r="C26" s="375"/>
      <c r="D26" s="183" t="s">
        <v>333</v>
      </c>
      <c r="E26" s="188">
        <v>14</v>
      </c>
      <c r="F26" s="220">
        <f>E26/SUM(E25:E30)*100</f>
        <v>17.283950617283949</v>
      </c>
      <c r="G26" s="190">
        <v>16</v>
      </c>
      <c r="H26" s="220">
        <f>G26/SUM(G25:G30)*100</f>
        <v>19.512195121951219</v>
      </c>
      <c r="I26" s="197">
        <v>8</v>
      </c>
      <c r="J26" s="217">
        <f>I26/SUM(I25:I30)*100</f>
        <v>10.666666666666668</v>
      </c>
      <c r="K26" s="199">
        <v>10</v>
      </c>
      <c r="L26" s="217">
        <f>K26/SUM(K25:K30)*100</f>
        <v>13.698630136986301</v>
      </c>
      <c r="M26" s="206">
        <f>COUNTIF(ATATÜRK!$T$5:$T$200,"&lt;55")-COUNTIF(ATATÜRK!$T$5:$T$200,"&lt;45")</f>
        <v>8</v>
      </c>
      <c r="N26" s="214">
        <f>M26/SUM(M25:M30)*100</f>
        <v>14.545454545454545</v>
      </c>
    </row>
    <row r="27" spans="1:14" ht="18" customHeight="1" x14ac:dyDescent="0.25">
      <c r="A27" s="73"/>
      <c r="B27" s="361"/>
      <c r="C27" s="375"/>
      <c r="D27" s="183" t="s">
        <v>334</v>
      </c>
      <c r="E27" s="188">
        <v>23</v>
      </c>
      <c r="F27" s="220">
        <f>E27/SUM(E25:E30)*100</f>
        <v>28.39506172839506</v>
      </c>
      <c r="G27" s="190">
        <v>18</v>
      </c>
      <c r="H27" s="220">
        <f>G27/SUM(G25:G30)*100</f>
        <v>21.951219512195124</v>
      </c>
      <c r="I27" s="197">
        <v>11</v>
      </c>
      <c r="J27" s="217">
        <f>I27/SUM(I25:I30)*100</f>
        <v>14.666666666666666</v>
      </c>
      <c r="K27" s="199">
        <v>18</v>
      </c>
      <c r="L27" s="217">
        <f>K27/SUM(K25:K30)*100</f>
        <v>24.657534246575342</v>
      </c>
      <c r="M27" s="206">
        <f>COUNTIF(ATATÜRK!$T$5:$T$200,"&lt;70")-COUNTIF(ATATÜRK!$T$5:$T$200,"&lt;55")</f>
        <v>3</v>
      </c>
      <c r="N27" s="214">
        <f>M27/SUM(M25:M30)*100</f>
        <v>5.4545454545454541</v>
      </c>
    </row>
    <row r="28" spans="1:14" ht="18" customHeight="1" x14ac:dyDescent="0.25">
      <c r="A28" s="73"/>
      <c r="B28" s="361"/>
      <c r="C28" s="375"/>
      <c r="D28" s="183" t="s">
        <v>335</v>
      </c>
      <c r="E28" s="188">
        <v>13</v>
      </c>
      <c r="F28" s="220">
        <f>E28/SUM(E25:E30)*100</f>
        <v>16.049382716049383</v>
      </c>
      <c r="G28" s="190">
        <v>14</v>
      </c>
      <c r="H28" s="220">
        <f>G28/SUM(G25:G30)*100</f>
        <v>17.073170731707318</v>
      </c>
      <c r="I28" s="197">
        <v>13</v>
      </c>
      <c r="J28" s="217">
        <f>I28/SUM(I25:I30)*100</f>
        <v>17.333333333333336</v>
      </c>
      <c r="K28" s="199">
        <v>15</v>
      </c>
      <c r="L28" s="217">
        <f>K28/SUM(K25:K30)*100</f>
        <v>20.547945205479451</v>
      </c>
      <c r="M28" s="206">
        <f>COUNTIF(ATATÜRK!$T$5:$T$200,"&lt;85")-COUNTIF(ATATÜRK!$T$5:$T$200,"&lt;70")</f>
        <v>7</v>
      </c>
      <c r="N28" s="214">
        <f>M28/SUM(M25:M30)*100</f>
        <v>12.727272727272727</v>
      </c>
    </row>
    <row r="29" spans="1:14" ht="18" customHeight="1" x14ac:dyDescent="0.25">
      <c r="A29" s="73"/>
      <c r="B29" s="361"/>
      <c r="C29" s="375"/>
      <c r="D29" s="183" t="s">
        <v>336</v>
      </c>
      <c r="E29" s="188">
        <v>3</v>
      </c>
      <c r="F29" s="220">
        <f>E29/SUM(E25:E30)*100</f>
        <v>3.7037037037037033</v>
      </c>
      <c r="G29" s="190">
        <v>6</v>
      </c>
      <c r="H29" s="220">
        <f>G29/SUM(G25:G30)*100</f>
        <v>7.3170731707317067</v>
      </c>
      <c r="I29" s="197">
        <v>4</v>
      </c>
      <c r="J29" s="217">
        <f>I29/SUM(I25:I30)*100</f>
        <v>5.3333333333333339</v>
      </c>
      <c r="K29" s="199">
        <v>8</v>
      </c>
      <c r="L29" s="217">
        <f>K29/SUM(K25:K30)*100</f>
        <v>10.95890410958904</v>
      </c>
      <c r="M29" s="206">
        <f>COUNTIF(ATATÜRK!$T$5:$T$200,"&lt;99")-COUNTIF(ATATÜRK!$T$5:$T$200,"&lt;85")</f>
        <v>5</v>
      </c>
      <c r="N29" s="214">
        <f>M29/SUM(M25:M30)*100</f>
        <v>9.0909090909090917</v>
      </c>
    </row>
    <row r="30" spans="1:14" ht="18" customHeight="1" thickBot="1" x14ac:dyDescent="0.3">
      <c r="A30" s="73"/>
      <c r="B30" s="362"/>
      <c r="C30" s="376"/>
      <c r="D30" s="184">
        <v>100</v>
      </c>
      <c r="E30" s="191">
        <v>0</v>
      </c>
      <c r="F30" s="221">
        <f>E30/SUM(E25:E30)*100</f>
        <v>0</v>
      </c>
      <c r="G30" s="193">
        <v>0</v>
      </c>
      <c r="H30" s="221">
        <f>G30/SUM(G25:G30)*100</f>
        <v>0</v>
      </c>
      <c r="I30" s="200">
        <v>0</v>
      </c>
      <c r="J30" s="218">
        <f>I30/SUM(I25:I30)*100</f>
        <v>0</v>
      </c>
      <c r="K30" s="202">
        <v>0</v>
      </c>
      <c r="L30" s="218">
        <f>K30/SUM(K25:K30)*100</f>
        <v>0</v>
      </c>
      <c r="M30" s="208">
        <f>COUNTIF(ATATÜRK!$T$5:$T$200,"=100")</f>
        <v>1</v>
      </c>
      <c r="N30" s="215">
        <f>M30/SUM(M25:M30)*100</f>
        <v>1.8181818181818181</v>
      </c>
    </row>
    <row r="31" spans="1:14" ht="18" customHeight="1" x14ac:dyDescent="0.25">
      <c r="A31" s="73"/>
      <c r="B31" s="360" t="str">
        <f>"ATATÜRK ORTAOKULU
"&amp;"ÖĞRENCİ SAYISI = "&amp;SUM(M31:M36)</f>
        <v>ATATÜRK ORTAOKULU
ÖĞRENCİ SAYISI = 54</v>
      </c>
      <c r="C31" s="374" t="s">
        <v>4</v>
      </c>
      <c r="D31" s="182" t="s">
        <v>332</v>
      </c>
      <c r="E31" s="185">
        <v>55</v>
      </c>
      <c r="F31" s="219">
        <f>E31/SUM(E31:E36)*100</f>
        <v>67.073170731707322</v>
      </c>
      <c r="G31" s="187">
        <v>44</v>
      </c>
      <c r="H31" s="219">
        <f>G31/SUM(G31:G36)*100</f>
        <v>53.658536585365859</v>
      </c>
      <c r="I31" s="194">
        <v>51</v>
      </c>
      <c r="J31" s="216">
        <f>I31/SUM(I31:I36)*100</f>
        <v>68</v>
      </c>
      <c r="K31" s="196">
        <v>55</v>
      </c>
      <c r="L31" s="216">
        <f>K31/SUM(K31:K36)*100</f>
        <v>76.388888888888886</v>
      </c>
      <c r="M31" s="204">
        <f>COUNTIF(ATATÜRK!$W$5:$W$200,"&lt;45")</f>
        <v>31</v>
      </c>
      <c r="N31" s="213">
        <f>M31/SUM(M31:M36)*100</f>
        <v>57.407407407407405</v>
      </c>
    </row>
    <row r="32" spans="1:14" ht="18" customHeight="1" x14ac:dyDescent="0.25">
      <c r="A32" s="73"/>
      <c r="B32" s="361"/>
      <c r="C32" s="375"/>
      <c r="D32" s="183" t="s">
        <v>333</v>
      </c>
      <c r="E32" s="188">
        <v>15</v>
      </c>
      <c r="F32" s="220">
        <f>E32/SUM(E31:E36)*100</f>
        <v>18.292682926829269</v>
      </c>
      <c r="G32" s="190">
        <v>8</v>
      </c>
      <c r="H32" s="220">
        <f>G32/SUM(G31:G36)*100</f>
        <v>9.7560975609756095</v>
      </c>
      <c r="I32" s="197">
        <v>10</v>
      </c>
      <c r="J32" s="217">
        <f>I32/SUM(I31:I36)*100</f>
        <v>13.333333333333334</v>
      </c>
      <c r="K32" s="199">
        <v>10</v>
      </c>
      <c r="L32" s="217">
        <f>K32/SUM(K31:K36)*100</f>
        <v>13.888888888888889</v>
      </c>
      <c r="M32" s="206">
        <f>COUNTIF(ATATÜRK!$W$5:$W$200,"&lt;55")-COUNTIF(ATATÜRK!$W$5:$W$200,"&lt;45")</f>
        <v>9</v>
      </c>
      <c r="N32" s="214">
        <f>M32/SUM(M31:M36)*100</f>
        <v>16.666666666666664</v>
      </c>
    </row>
    <row r="33" spans="1:14" ht="18" customHeight="1" x14ac:dyDescent="0.25">
      <c r="A33" s="73"/>
      <c r="B33" s="361"/>
      <c r="C33" s="375"/>
      <c r="D33" s="183" t="s">
        <v>334</v>
      </c>
      <c r="E33" s="188">
        <v>6</v>
      </c>
      <c r="F33" s="220">
        <f>E33/SUM(E31:E36)*100</f>
        <v>7.3170731707317067</v>
      </c>
      <c r="G33" s="190">
        <v>13</v>
      </c>
      <c r="H33" s="220">
        <f>G33/SUM(G31:G36)*100</f>
        <v>15.853658536585366</v>
      </c>
      <c r="I33" s="197">
        <v>10</v>
      </c>
      <c r="J33" s="217">
        <f>I33/SUM(I31:I36)*100</f>
        <v>13.333333333333334</v>
      </c>
      <c r="K33" s="199">
        <v>7</v>
      </c>
      <c r="L33" s="217">
        <f>K33/SUM(K31:K36)*100</f>
        <v>9.7222222222222232</v>
      </c>
      <c r="M33" s="206">
        <f>COUNTIF(ATATÜRK!$W$5:$W$200,"&lt;70")-COUNTIF(ATATÜRK!$W$5:$W$200,"&lt;55")</f>
        <v>7</v>
      </c>
      <c r="N33" s="214">
        <f>M33/SUM(M31:M36)*100</f>
        <v>12.962962962962962</v>
      </c>
    </row>
    <row r="34" spans="1:14" ht="18" customHeight="1" x14ac:dyDescent="0.25">
      <c r="A34" s="73"/>
      <c r="B34" s="361"/>
      <c r="C34" s="375"/>
      <c r="D34" s="183" t="s">
        <v>335</v>
      </c>
      <c r="E34" s="188">
        <v>4</v>
      </c>
      <c r="F34" s="220">
        <f>E34/SUM(E31:E36)*100</f>
        <v>4.8780487804878048</v>
      </c>
      <c r="G34" s="190">
        <v>10</v>
      </c>
      <c r="H34" s="220">
        <f>G34/SUM(G31:G36)*100</f>
        <v>12.195121951219512</v>
      </c>
      <c r="I34" s="197">
        <v>4</v>
      </c>
      <c r="J34" s="217">
        <f>I34/SUM(I31:I36)*100</f>
        <v>5.3333333333333339</v>
      </c>
      <c r="K34" s="199">
        <v>0</v>
      </c>
      <c r="L34" s="217">
        <f>K34/SUM(K31:K36)*100</f>
        <v>0</v>
      </c>
      <c r="M34" s="206">
        <f>COUNTIF(ATATÜRK!$W$5:$W$200,"&lt;85")-COUNTIF(ATATÜRK!$W$5:$W$200,"&lt;70")</f>
        <v>6</v>
      </c>
      <c r="N34" s="214">
        <f>M34/SUM(M31:M36)*100</f>
        <v>11.111111111111111</v>
      </c>
    </row>
    <row r="35" spans="1:14" ht="18" customHeight="1" x14ac:dyDescent="0.25">
      <c r="A35" s="73"/>
      <c r="B35" s="361"/>
      <c r="C35" s="375"/>
      <c r="D35" s="183" t="s">
        <v>336</v>
      </c>
      <c r="E35" s="188">
        <v>1</v>
      </c>
      <c r="F35" s="220">
        <f>E35/SUM(E31:E36)*100</f>
        <v>1.2195121951219512</v>
      </c>
      <c r="G35" s="190">
        <v>7</v>
      </c>
      <c r="H35" s="220">
        <f>G35/SUM(G31:G36)*100</f>
        <v>8.536585365853659</v>
      </c>
      <c r="I35" s="197">
        <v>0</v>
      </c>
      <c r="J35" s="217">
        <f>I35/SUM(I31:I36)*100</f>
        <v>0</v>
      </c>
      <c r="K35" s="199">
        <v>0</v>
      </c>
      <c r="L35" s="217">
        <f>K35/SUM(K31:K36)*100</f>
        <v>0</v>
      </c>
      <c r="M35" s="206">
        <f>COUNTIF(ATATÜRK!$W$5:$W$200,"&lt;99")-COUNTIF(ATATÜRK!$W$5:$W$200,"&lt;85")</f>
        <v>1</v>
      </c>
      <c r="N35" s="214">
        <f>M35/SUM(M31:M36)*100</f>
        <v>1.8518518518518516</v>
      </c>
    </row>
    <row r="36" spans="1:14" ht="18" customHeight="1" thickBot="1" x14ac:dyDescent="0.3">
      <c r="A36" s="73"/>
      <c r="B36" s="362"/>
      <c r="C36" s="376"/>
      <c r="D36" s="184">
        <v>100</v>
      </c>
      <c r="E36" s="191">
        <v>1</v>
      </c>
      <c r="F36" s="221">
        <f>E36/SUM(E31:E36)*100</f>
        <v>1.2195121951219512</v>
      </c>
      <c r="G36" s="193">
        <v>0</v>
      </c>
      <c r="H36" s="221">
        <f>G36/SUM(G31:G36)*100</f>
        <v>0</v>
      </c>
      <c r="I36" s="200">
        <v>0</v>
      </c>
      <c r="J36" s="218">
        <f>I36/SUM(I31:I36)*100</f>
        <v>0</v>
      </c>
      <c r="K36" s="202">
        <v>0</v>
      </c>
      <c r="L36" s="218">
        <f>K36/SUM(K31:K36)*100</f>
        <v>0</v>
      </c>
      <c r="M36" s="208">
        <f>COUNTIF(ATATÜRK!$W$5:$W$200,"=100")</f>
        <v>0</v>
      </c>
      <c r="N36" s="215">
        <f>M36/SUM(M31:M36)*100</f>
        <v>0</v>
      </c>
    </row>
    <row r="37" spans="1:14" ht="18" customHeight="1" x14ac:dyDescent="0.25">
      <c r="A37" s="73"/>
      <c r="B37" s="360" t="str">
        <f>"ATATÜRK ORTAOKULU
"&amp;"ÖĞRENCİ SAYISI = "&amp;SUM(M37:M42)</f>
        <v>ATATÜRK ORTAOKULU
ÖĞRENCİ SAYISI = 55</v>
      </c>
      <c r="C37" s="374" t="s">
        <v>23</v>
      </c>
      <c r="D37" s="182" t="s">
        <v>332</v>
      </c>
      <c r="E37" s="185">
        <v>9</v>
      </c>
      <c r="F37" s="219">
        <f>E37/SUM(E37:E42)*100</f>
        <v>10.975609756097562</v>
      </c>
      <c r="G37" s="187">
        <v>19</v>
      </c>
      <c r="H37" s="219">
        <f>G37/SUM(G37:G42)*100</f>
        <v>23.170731707317074</v>
      </c>
      <c r="I37" s="194">
        <v>6</v>
      </c>
      <c r="J37" s="216">
        <f>I37/SUM(I37:I42)*100</f>
        <v>6.666666666666667</v>
      </c>
      <c r="K37" s="196">
        <v>7</v>
      </c>
      <c r="L37" s="216">
        <f>K37/SUM(K37:K42)*100</f>
        <v>9.5890410958904102</v>
      </c>
      <c r="M37" s="204">
        <f>COUNTIF(ATATÜRK!$Z$5:$Z$200,"&lt;45")</f>
        <v>11</v>
      </c>
      <c r="N37" s="213">
        <f>M37/SUM(M37:M42)*100</f>
        <v>20</v>
      </c>
    </row>
    <row r="38" spans="1:14" ht="18" customHeight="1" x14ac:dyDescent="0.25">
      <c r="A38" s="73"/>
      <c r="B38" s="361"/>
      <c r="C38" s="375"/>
      <c r="D38" s="183" t="s">
        <v>333</v>
      </c>
      <c r="E38" s="188">
        <v>14</v>
      </c>
      <c r="F38" s="220">
        <f>E38/SUM(E37:E42)*100</f>
        <v>17.073170731707318</v>
      </c>
      <c r="G38" s="190">
        <v>6</v>
      </c>
      <c r="H38" s="220">
        <f>G38/SUM(G37:G42)*100</f>
        <v>7.3170731707317067</v>
      </c>
      <c r="I38" s="197">
        <v>3</v>
      </c>
      <c r="J38" s="217">
        <f>I38/SUM(I37:I42)*100</f>
        <v>3.3333333333333335</v>
      </c>
      <c r="K38" s="199">
        <v>7</v>
      </c>
      <c r="L38" s="217">
        <f>K38/SUM(K37:K42)*100</f>
        <v>9.5890410958904102</v>
      </c>
      <c r="M38" s="206">
        <f>COUNTIF(ATATÜRK!$Z$5:$Z$200,"&lt;55")-COUNTIF(ATATÜRK!$Z$5:$Z$200,"&lt;45")</f>
        <v>4</v>
      </c>
      <c r="N38" s="214">
        <f>M38/SUM(M37:M42)*100</f>
        <v>7.2727272727272725</v>
      </c>
    </row>
    <row r="39" spans="1:14" ht="18" customHeight="1" x14ac:dyDescent="0.25">
      <c r="A39" s="73"/>
      <c r="B39" s="361"/>
      <c r="C39" s="375"/>
      <c r="D39" s="183" t="s">
        <v>334</v>
      </c>
      <c r="E39" s="188">
        <v>22</v>
      </c>
      <c r="F39" s="220">
        <f>E39/SUM(E37:E42)*100</f>
        <v>26.829268292682929</v>
      </c>
      <c r="G39" s="190">
        <v>20</v>
      </c>
      <c r="H39" s="220">
        <f>G39/SUM(G37:G42)*100</f>
        <v>24.390243902439025</v>
      </c>
      <c r="I39" s="197">
        <v>12</v>
      </c>
      <c r="J39" s="217">
        <f>I39/SUM(I37:I42)*100</f>
        <v>13.333333333333334</v>
      </c>
      <c r="K39" s="199">
        <v>11</v>
      </c>
      <c r="L39" s="217">
        <f>K39/SUM(K37:K42)*100</f>
        <v>15.068493150684931</v>
      </c>
      <c r="M39" s="206">
        <f>COUNTIF(ATATÜRK!$Z$5:$Z$200,"&lt;70")-COUNTIF(ATATÜRK!$Z$5:$Z$200,"&lt;55")</f>
        <v>14</v>
      </c>
      <c r="N39" s="214">
        <f>M39/SUM(M37:M42)*100</f>
        <v>25.454545454545453</v>
      </c>
    </row>
    <row r="40" spans="1:14" ht="18" customHeight="1" x14ac:dyDescent="0.25">
      <c r="A40" s="73"/>
      <c r="B40" s="361"/>
      <c r="C40" s="375"/>
      <c r="D40" s="183" t="s">
        <v>335</v>
      </c>
      <c r="E40" s="188">
        <v>21</v>
      </c>
      <c r="F40" s="220">
        <f>E40/SUM(E37:E42)*100</f>
        <v>25.609756097560975</v>
      </c>
      <c r="G40" s="190">
        <v>19</v>
      </c>
      <c r="H40" s="220">
        <f>G40/SUM(G37:G42)*100</f>
        <v>23.170731707317074</v>
      </c>
      <c r="I40" s="197">
        <v>15</v>
      </c>
      <c r="J40" s="217">
        <f>I40/SUM(I37:I42)*100</f>
        <v>16.666666666666664</v>
      </c>
      <c r="K40" s="199">
        <v>14</v>
      </c>
      <c r="L40" s="217">
        <f>K40/SUM(K37:K42)*100</f>
        <v>19.17808219178082</v>
      </c>
      <c r="M40" s="206">
        <f>COUNTIF(ATATÜRK!$Z$5:$Z$200,"&lt;85")-COUNTIF(ATATÜRK!Z$5:$Z$200,"&lt;70")</f>
        <v>9</v>
      </c>
      <c r="N40" s="214">
        <f>M40/SUM(M37:M42)*100</f>
        <v>16.363636363636363</v>
      </c>
    </row>
    <row r="41" spans="1:14" ht="18" customHeight="1" x14ac:dyDescent="0.25">
      <c r="A41" s="73"/>
      <c r="B41" s="361"/>
      <c r="C41" s="375"/>
      <c r="D41" s="183" t="s">
        <v>336</v>
      </c>
      <c r="E41" s="188">
        <v>15</v>
      </c>
      <c r="F41" s="220">
        <f>E41/SUM(E37:E42)*100</f>
        <v>18.292682926829269</v>
      </c>
      <c r="G41" s="190">
        <v>17</v>
      </c>
      <c r="H41" s="220">
        <f>G41/SUM(G37:G42)*100</f>
        <v>20.73170731707317</v>
      </c>
      <c r="I41" s="197">
        <v>39</v>
      </c>
      <c r="J41" s="217">
        <f>I41/SUM(I37:I42)*100</f>
        <v>43.333333333333336</v>
      </c>
      <c r="K41" s="199">
        <v>29</v>
      </c>
      <c r="L41" s="217">
        <f>K41/SUM(K37:K42)*100</f>
        <v>39.726027397260275</v>
      </c>
      <c r="M41" s="206">
        <f>COUNTIF(ATATÜRK!$Z$5:$Z$200,"&lt;99")-COUNTIF(ATATÜRK!$Z$5:$Z$200,"&lt;85")</f>
        <v>12</v>
      </c>
      <c r="N41" s="214">
        <f>M41/SUM(M37:M42)*100</f>
        <v>21.818181818181817</v>
      </c>
    </row>
    <row r="42" spans="1:14" ht="18" customHeight="1" thickBot="1" x14ac:dyDescent="0.3">
      <c r="A42" s="73"/>
      <c r="B42" s="362"/>
      <c r="C42" s="376"/>
      <c r="D42" s="184">
        <v>100</v>
      </c>
      <c r="E42" s="191">
        <v>1</v>
      </c>
      <c r="F42" s="221">
        <f>E42/SUM(E37:E42)*100</f>
        <v>1.2195121951219512</v>
      </c>
      <c r="G42" s="193">
        <v>1</v>
      </c>
      <c r="H42" s="221">
        <f>G42/SUM(G37:G42)*100</f>
        <v>1.2195121951219512</v>
      </c>
      <c r="I42" s="200">
        <v>15</v>
      </c>
      <c r="J42" s="218">
        <f>I42/SUM(I37:I42)*100</f>
        <v>16.666666666666664</v>
      </c>
      <c r="K42" s="202">
        <v>5</v>
      </c>
      <c r="L42" s="218">
        <f>K42/SUM(K37:K42)*100</f>
        <v>6.8493150684931505</v>
      </c>
      <c r="M42" s="208">
        <f>COUNTIF(ATATÜRK!$Z$5:$Z$200,"=100")</f>
        <v>5</v>
      </c>
      <c r="N42" s="215">
        <f>M42/SUM(M37:M42)*100</f>
        <v>9.0909090909090917</v>
      </c>
    </row>
    <row r="43" spans="1:14" ht="18" customHeight="1" x14ac:dyDescent="0.25">
      <c r="A43" s="73"/>
      <c r="B43" s="179"/>
      <c r="C43" s="180"/>
      <c r="D43" s="168"/>
      <c r="E43" s="168"/>
      <c r="F43" s="181"/>
      <c r="G43" s="168"/>
      <c r="H43" s="181"/>
      <c r="I43" s="168"/>
      <c r="J43" s="181"/>
      <c r="K43" s="168"/>
      <c r="L43" s="181"/>
      <c r="M43" s="168"/>
      <c r="N43" s="181"/>
    </row>
    <row r="44" spans="1:14" ht="18" customHeight="1" thickBot="1" x14ac:dyDescent="0.3">
      <c r="A44" s="73"/>
      <c r="B44" s="179"/>
      <c r="C44" s="180"/>
      <c r="D44" s="168"/>
      <c r="E44" s="168"/>
      <c r="F44" s="181"/>
      <c r="G44" s="168"/>
      <c r="H44" s="181"/>
      <c r="I44" s="168"/>
      <c r="J44" s="181"/>
      <c r="K44" s="168"/>
      <c r="L44" s="181"/>
      <c r="M44" s="168"/>
      <c r="N44" s="181"/>
    </row>
    <row r="45" spans="1:14" ht="18" customHeight="1" x14ac:dyDescent="0.25">
      <c r="A45" s="73"/>
      <c r="B45" s="332" t="s">
        <v>385</v>
      </c>
      <c r="C45" s="332" t="s">
        <v>872</v>
      </c>
      <c r="D45" s="335" t="s">
        <v>873</v>
      </c>
      <c r="E45" s="349" t="s">
        <v>359</v>
      </c>
      <c r="F45" s="350"/>
      <c r="G45" s="350"/>
      <c r="H45" s="351"/>
      <c r="I45" s="349" t="s">
        <v>360</v>
      </c>
      <c r="J45" s="350"/>
      <c r="K45" s="350"/>
      <c r="L45" s="351"/>
      <c r="M45" s="342" t="s">
        <v>361</v>
      </c>
      <c r="N45" s="343"/>
    </row>
    <row r="46" spans="1:14" ht="18" customHeight="1" x14ac:dyDescent="0.25">
      <c r="A46" s="73"/>
      <c r="B46" s="333"/>
      <c r="C46" s="333"/>
      <c r="D46" s="336"/>
      <c r="E46" s="352" t="s">
        <v>384</v>
      </c>
      <c r="F46" s="353"/>
      <c r="G46" s="352" t="s">
        <v>875</v>
      </c>
      <c r="H46" s="353"/>
      <c r="I46" s="352" t="s">
        <v>384</v>
      </c>
      <c r="J46" s="353"/>
      <c r="K46" s="352" t="s">
        <v>875</v>
      </c>
      <c r="L46" s="353"/>
      <c r="M46" s="352" t="s">
        <v>384</v>
      </c>
      <c r="N46" s="353"/>
    </row>
    <row r="47" spans="1:14" ht="29.25" thickBot="1" x14ac:dyDescent="0.3">
      <c r="A47" s="73"/>
      <c r="B47" s="334"/>
      <c r="C47" s="334"/>
      <c r="D47" s="337"/>
      <c r="E47" s="210" t="s">
        <v>871</v>
      </c>
      <c r="F47" s="211" t="s">
        <v>874</v>
      </c>
      <c r="G47" s="212" t="s">
        <v>871</v>
      </c>
      <c r="H47" s="211" t="s">
        <v>874</v>
      </c>
      <c r="I47" s="210" t="s">
        <v>871</v>
      </c>
      <c r="J47" s="211" t="s">
        <v>874</v>
      </c>
      <c r="K47" s="212" t="s">
        <v>871</v>
      </c>
      <c r="L47" s="211" t="s">
        <v>874</v>
      </c>
      <c r="M47" s="212" t="s">
        <v>871</v>
      </c>
      <c r="N47" s="211" t="s">
        <v>874</v>
      </c>
    </row>
    <row r="48" spans="1:14" ht="18" customHeight="1" x14ac:dyDescent="0.25">
      <c r="A48" s="73"/>
      <c r="B48" s="326" t="str">
        <f>"MELİKŞAH ORTAOKULU
"&amp;"ÖĞRENCİ SAYISI = "&amp;SUM(M48:M53)</f>
        <v>MELİKŞAH ORTAOKULU
ÖĞRENCİ SAYISI = 81</v>
      </c>
      <c r="C48" s="366" t="s">
        <v>2</v>
      </c>
      <c r="D48" s="182" t="s">
        <v>332</v>
      </c>
      <c r="E48" s="185">
        <v>29</v>
      </c>
      <c r="F48" s="219">
        <f>E48/SUM(E48:E53)*100</f>
        <v>22.834645669291341</v>
      </c>
      <c r="G48" s="187">
        <v>22</v>
      </c>
      <c r="H48" s="219">
        <f>G48/SUM(G48:G53)*100</f>
        <v>18.181818181818183</v>
      </c>
      <c r="I48" s="194">
        <v>22</v>
      </c>
      <c r="J48" s="216">
        <f>I48/SUM(I48:I53)*100</f>
        <v>23.404255319148938</v>
      </c>
      <c r="K48" s="196">
        <v>10</v>
      </c>
      <c r="L48" s="216">
        <f>K48/SUM(K48:K53)*100</f>
        <v>11.235955056179774</v>
      </c>
      <c r="M48" s="204">
        <f>COUNTIF(MELİKŞAH!$K$5:$K$200,"&lt;45")</f>
        <v>9</v>
      </c>
      <c r="N48" s="213">
        <f>M48/SUM(M48:M53)*100</f>
        <v>11.111111111111111</v>
      </c>
    </row>
    <row r="49" spans="1:14" ht="18" customHeight="1" x14ac:dyDescent="0.25">
      <c r="A49" s="73"/>
      <c r="B49" s="327"/>
      <c r="C49" s="367"/>
      <c r="D49" s="183" t="s">
        <v>333</v>
      </c>
      <c r="E49" s="188">
        <v>10</v>
      </c>
      <c r="F49" s="220">
        <f>E49/SUM(E48:E53)*100</f>
        <v>7.8740157480314963</v>
      </c>
      <c r="G49" s="190">
        <v>13</v>
      </c>
      <c r="H49" s="220">
        <f>G49/SUM(G48:G53)*100</f>
        <v>10.743801652892563</v>
      </c>
      <c r="I49" s="197">
        <v>7</v>
      </c>
      <c r="J49" s="217">
        <f>I49/SUM(I48:I53)*100</f>
        <v>7.4468085106382977</v>
      </c>
      <c r="K49" s="199">
        <v>10</v>
      </c>
      <c r="L49" s="217">
        <f>K49/SUM(K48:K53)*100</f>
        <v>11.235955056179774</v>
      </c>
      <c r="M49" s="206">
        <f>COUNTIF(MELİKŞAH!$K$5:$K$200,"&lt;55")-COUNTIF(MELİKŞAH!$K$5:$K$200,"&lt;45")</f>
        <v>10</v>
      </c>
      <c r="N49" s="214">
        <f>M49/SUM(M48:M53)*100</f>
        <v>12.345679012345679</v>
      </c>
    </row>
    <row r="50" spans="1:14" ht="18" customHeight="1" x14ac:dyDescent="0.25">
      <c r="A50" s="73"/>
      <c r="B50" s="327"/>
      <c r="C50" s="367"/>
      <c r="D50" s="183" t="s">
        <v>334</v>
      </c>
      <c r="E50" s="188">
        <v>22</v>
      </c>
      <c r="F50" s="220">
        <f>E50/SUM(E48:E53)*100</f>
        <v>17.322834645669293</v>
      </c>
      <c r="G50" s="190">
        <v>17</v>
      </c>
      <c r="H50" s="220">
        <f>G50/SUM(G48:G53)*100</f>
        <v>14.049586776859504</v>
      </c>
      <c r="I50" s="197">
        <v>11</v>
      </c>
      <c r="J50" s="217">
        <f>I50/SUM(I48:I53)*100</f>
        <v>11.702127659574469</v>
      </c>
      <c r="K50" s="199">
        <v>22</v>
      </c>
      <c r="L50" s="217">
        <f>K50/SUM(K48:K53)*100</f>
        <v>24.719101123595504</v>
      </c>
      <c r="M50" s="206">
        <f>COUNTIF(MELİKŞAH!$K$5:$K$200,"&lt;70")-COUNTIF(MELİKŞAH!$K$5:$K$200,"&lt;55")</f>
        <v>22</v>
      </c>
      <c r="N50" s="214">
        <f>M50/SUM(M48:M53)*100</f>
        <v>27.160493827160494</v>
      </c>
    </row>
    <row r="51" spans="1:14" ht="18" customHeight="1" x14ac:dyDescent="0.25">
      <c r="A51" s="73"/>
      <c r="B51" s="327"/>
      <c r="C51" s="367"/>
      <c r="D51" s="183" t="s">
        <v>335</v>
      </c>
      <c r="E51" s="188">
        <v>28</v>
      </c>
      <c r="F51" s="220">
        <f>E51/SUM(E48:E53)*100</f>
        <v>22.047244094488189</v>
      </c>
      <c r="G51" s="190">
        <v>18</v>
      </c>
      <c r="H51" s="220">
        <f>G51/SUM(G48:G53)*100</f>
        <v>14.87603305785124</v>
      </c>
      <c r="I51" s="197">
        <v>19</v>
      </c>
      <c r="J51" s="217">
        <f>I51/SUM(I48:I53)*100</f>
        <v>20.212765957446805</v>
      </c>
      <c r="K51" s="199">
        <v>10</v>
      </c>
      <c r="L51" s="217">
        <f>K51/SUM(K48:K53)*100</f>
        <v>11.235955056179774</v>
      </c>
      <c r="M51" s="206">
        <f>COUNTIF(MELİKŞAH!$K$5:$K$200,"&lt;85")-COUNTIF(MELİKŞAH!$K$5:$K$200,"&lt;70")</f>
        <v>23</v>
      </c>
      <c r="N51" s="214">
        <f>M51/SUM(M48:M53)*100</f>
        <v>28.39506172839506</v>
      </c>
    </row>
    <row r="52" spans="1:14" ht="18" customHeight="1" x14ac:dyDescent="0.25">
      <c r="A52" s="73"/>
      <c r="B52" s="327"/>
      <c r="C52" s="367"/>
      <c r="D52" s="183" t="s">
        <v>336</v>
      </c>
      <c r="E52" s="188">
        <v>32</v>
      </c>
      <c r="F52" s="220">
        <f>E52/SUM(E48:E53)*100</f>
        <v>25.196850393700785</v>
      </c>
      <c r="G52" s="190">
        <v>28</v>
      </c>
      <c r="H52" s="220">
        <f>G52/SUM(G48:G53)*100</f>
        <v>23.140495867768596</v>
      </c>
      <c r="I52" s="197">
        <v>29</v>
      </c>
      <c r="J52" s="217">
        <f>I52/SUM(I48:I53)*100</f>
        <v>30.851063829787233</v>
      </c>
      <c r="K52" s="199">
        <v>23</v>
      </c>
      <c r="L52" s="217">
        <f>K52/SUM(K48:K53)*100</f>
        <v>25.842696629213485</v>
      </c>
      <c r="M52" s="206">
        <f>COUNTIF(MELİKŞAH!$K$5:$K$200,"&lt;99")-COUNTIF(MELİKŞAH!$K$5:$K$200,"&lt;85")</f>
        <v>13</v>
      </c>
      <c r="N52" s="214">
        <f>M52/SUM(M48:M53)*100</f>
        <v>16.049382716049383</v>
      </c>
    </row>
    <row r="53" spans="1:14" ht="18" customHeight="1" thickBot="1" x14ac:dyDescent="0.3">
      <c r="A53" s="73"/>
      <c r="B53" s="328"/>
      <c r="C53" s="368"/>
      <c r="D53" s="184">
        <v>100</v>
      </c>
      <c r="E53" s="191">
        <v>6</v>
      </c>
      <c r="F53" s="221">
        <f>E53/SUM(E48:E53)*100</f>
        <v>4.7244094488188972</v>
      </c>
      <c r="G53" s="193">
        <v>23</v>
      </c>
      <c r="H53" s="221">
        <f>G53/SUM(G48:G53)*100</f>
        <v>19.008264462809919</v>
      </c>
      <c r="I53" s="200">
        <v>6</v>
      </c>
      <c r="J53" s="218">
        <f>I53/SUM(I48:I53)*100</f>
        <v>6.3829787234042552</v>
      </c>
      <c r="K53" s="202">
        <v>14</v>
      </c>
      <c r="L53" s="218">
        <f>K53/SUM(K48:K53)*100</f>
        <v>15.730337078651685</v>
      </c>
      <c r="M53" s="208">
        <f>COUNTIF(MELİKŞAH!$K$5:$K$200,"=100")</f>
        <v>4</v>
      </c>
      <c r="N53" s="215">
        <f>M53/SUM(M48:M53)*100</f>
        <v>4.9382716049382713</v>
      </c>
    </row>
    <row r="54" spans="1:14" ht="18" customHeight="1" x14ac:dyDescent="0.25">
      <c r="A54" s="73"/>
      <c r="B54" s="326" t="str">
        <f>"MELİKŞAH ORTAOKULU
"&amp;"ÖĞRENCİ SAYISI = "&amp;SUM(M54:M59)</f>
        <v>MELİKŞAH ORTAOKULU
ÖĞRENCİ SAYISI = 81</v>
      </c>
      <c r="C54" s="366" t="s">
        <v>3</v>
      </c>
      <c r="D54" s="182" t="s">
        <v>332</v>
      </c>
      <c r="E54" s="185">
        <v>73</v>
      </c>
      <c r="F54" s="219">
        <f>E54/SUM(E54:E59)*100</f>
        <v>56.153846153846153</v>
      </c>
      <c r="G54" s="187">
        <v>65</v>
      </c>
      <c r="H54" s="219">
        <f>G54/SUM(G54:G59)*100</f>
        <v>53.719008264462808</v>
      </c>
      <c r="I54" s="194">
        <v>53</v>
      </c>
      <c r="J54" s="216">
        <f>I54/SUM(I54:I59)*100</f>
        <v>55.78947368421052</v>
      </c>
      <c r="K54" s="196">
        <v>42</v>
      </c>
      <c r="L54" s="216">
        <f>K54/SUM(K54:K59)*100</f>
        <v>47.191011235955052</v>
      </c>
      <c r="M54" s="204">
        <f>COUNTIF(MELİKŞAH!$N$5:$N$200,"&lt;45")</f>
        <v>30</v>
      </c>
      <c r="N54" s="213">
        <f>M54/SUM(M54:M59)*100</f>
        <v>37.037037037037038</v>
      </c>
    </row>
    <row r="55" spans="1:14" ht="18" customHeight="1" x14ac:dyDescent="0.25">
      <c r="A55" s="73"/>
      <c r="B55" s="327"/>
      <c r="C55" s="367"/>
      <c r="D55" s="183" t="s">
        <v>333</v>
      </c>
      <c r="E55" s="188">
        <v>6</v>
      </c>
      <c r="F55" s="220">
        <f>E55/SUM(E54:E59)*100</f>
        <v>4.6153846153846159</v>
      </c>
      <c r="G55" s="190">
        <v>21</v>
      </c>
      <c r="H55" s="220">
        <f>G55/SUM(G54:G59)*100</f>
        <v>17.355371900826448</v>
      </c>
      <c r="I55" s="197">
        <v>7</v>
      </c>
      <c r="J55" s="217">
        <f>I55/SUM(I54:I59)*100</f>
        <v>7.3684210526315779</v>
      </c>
      <c r="K55" s="199">
        <v>5</v>
      </c>
      <c r="L55" s="217">
        <f>K55/SUM(K54:K59)*100</f>
        <v>5.6179775280898872</v>
      </c>
      <c r="M55" s="206">
        <f>COUNTIF(MELİKŞAH!$N$5:$N$200,"&lt;55")-COUNTIF(MELİKŞAH!$N$5:$N$200,"&lt;45")</f>
        <v>13</v>
      </c>
      <c r="N55" s="214">
        <f>M55/SUM(M54:M59)*100</f>
        <v>16.049382716049383</v>
      </c>
    </row>
    <row r="56" spans="1:14" ht="18" customHeight="1" x14ac:dyDescent="0.25">
      <c r="A56" s="73"/>
      <c r="B56" s="327"/>
      <c r="C56" s="367"/>
      <c r="D56" s="183" t="s">
        <v>334</v>
      </c>
      <c r="E56" s="188">
        <v>12</v>
      </c>
      <c r="F56" s="220">
        <f>E56/SUM(E54:E59)*100</f>
        <v>9.2307692307692317</v>
      </c>
      <c r="G56" s="190">
        <v>9</v>
      </c>
      <c r="H56" s="220">
        <f>G56/SUM(G54:G59)*100</f>
        <v>7.4380165289256199</v>
      </c>
      <c r="I56" s="197">
        <v>5</v>
      </c>
      <c r="J56" s="217">
        <f>I56/SUM(I54:I59)*100</f>
        <v>5.2631578947368416</v>
      </c>
      <c r="K56" s="199">
        <v>14</v>
      </c>
      <c r="L56" s="217">
        <f>K56/SUM(K54:K59)*100</f>
        <v>15.730337078651685</v>
      </c>
      <c r="M56" s="206">
        <f>COUNTIF(MELİKŞAH!$N$5:$N$200,"&lt;70")-COUNTIF(MELİKŞAH!$N$5:$N$200,"&lt;55")</f>
        <v>14</v>
      </c>
      <c r="N56" s="214">
        <f>M56/SUM(M54:M59)*100</f>
        <v>17.283950617283949</v>
      </c>
    </row>
    <row r="57" spans="1:14" ht="18" customHeight="1" x14ac:dyDescent="0.25">
      <c r="A57" s="73"/>
      <c r="B57" s="327"/>
      <c r="C57" s="367"/>
      <c r="D57" s="183" t="s">
        <v>335</v>
      </c>
      <c r="E57" s="188">
        <v>9</v>
      </c>
      <c r="F57" s="220">
        <f>E57/SUM(E54:E59)*100</f>
        <v>6.9230769230769234</v>
      </c>
      <c r="G57" s="190">
        <v>7</v>
      </c>
      <c r="H57" s="220">
        <f>G57/SUM(G54:G59)*100</f>
        <v>5.785123966942149</v>
      </c>
      <c r="I57" s="197">
        <v>4</v>
      </c>
      <c r="J57" s="217">
        <f>I57/SUM(I54:I59)*100</f>
        <v>4.2105263157894735</v>
      </c>
      <c r="K57" s="199">
        <v>14</v>
      </c>
      <c r="L57" s="217">
        <f>K57/SUM(K54:K59)*100</f>
        <v>15.730337078651685</v>
      </c>
      <c r="M57" s="206">
        <f>COUNTIF(MELİKŞAH!$N$5:$N$200,"&lt;85")-COUNTIF(MELİKŞAH!$N$5:$N$200,"&lt;70")</f>
        <v>10</v>
      </c>
      <c r="N57" s="214">
        <f>M57/SUM(M54:M59)*100</f>
        <v>12.345679012345679</v>
      </c>
    </row>
    <row r="58" spans="1:14" ht="18" customHeight="1" x14ac:dyDescent="0.25">
      <c r="A58" s="73"/>
      <c r="B58" s="327"/>
      <c r="C58" s="367"/>
      <c r="D58" s="183" t="s">
        <v>336</v>
      </c>
      <c r="E58" s="188">
        <v>21</v>
      </c>
      <c r="F58" s="220">
        <f>E58/SUM(E54:E59)*100</f>
        <v>16.153846153846153</v>
      </c>
      <c r="G58" s="190">
        <v>18</v>
      </c>
      <c r="H58" s="220">
        <f>G58/SUM(G54:G59)*100</f>
        <v>14.87603305785124</v>
      </c>
      <c r="I58" s="197">
        <v>19</v>
      </c>
      <c r="J58" s="217">
        <f>I58/SUM(I54:I59)*100</f>
        <v>20</v>
      </c>
      <c r="K58" s="199">
        <v>14</v>
      </c>
      <c r="L58" s="217">
        <f>K58/SUM(K54:K59)*100</f>
        <v>15.730337078651685</v>
      </c>
      <c r="M58" s="206">
        <f>COUNTIF(MELİKŞAH!$N$5:$N$200,"&lt;99")-COUNTIF(MELİKŞAH!$N$5:$N$200,"&lt;85")</f>
        <v>7</v>
      </c>
      <c r="N58" s="214">
        <f>M58/SUM(M54:M59)*100</f>
        <v>8.6419753086419746</v>
      </c>
    </row>
    <row r="59" spans="1:14" ht="18" customHeight="1" thickBot="1" x14ac:dyDescent="0.3">
      <c r="A59" s="73"/>
      <c r="B59" s="328"/>
      <c r="C59" s="368"/>
      <c r="D59" s="184">
        <v>100</v>
      </c>
      <c r="E59" s="191">
        <v>9</v>
      </c>
      <c r="F59" s="221">
        <f>E59/SUM(E54:E59)*100</f>
        <v>6.9230769230769234</v>
      </c>
      <c r="G59" s="193">
        <v>1</v>
      </c>
      <c r="H59" s="221">
        <f>G59/SUM(G54:G59)*100</f>
        <v>0.82644628099173556</v>
      </c>
      <c r="I59" s="200">
        <v>7</v>
      </c>
      <c r="J59" s="218">
        <f>I59/SUM(I54:I59)*100</f>
        <v>7.3684210526315779</v>
      </c>
      <c r="K59" s="202">
        <v>0</v>
      </c>
      <c r="L59" s="218">
        <f>K59/SUM(K54:K59)*100</f>
        <v>0</v>
      </c>
      <c r="M59" s="208">
        <f>COUNTIF(MELİKŞAH!$N$5:$N$200,"=100")</f>
        <v>7</v>
      </c>
      <c r="N59" s="215">
        <f>M59/SUM(M54:M59)*100</f>
        <v>8.6419753086419746</v>
      </c>
    </row>
    <row r="60" spans="1:14" ht="18" customHeight="1" x14ac:dyDescent="0.25">
      <c r="A60" s="73"/>
      <c r="B60" s="326" t="str">
        <f>"MELİKŞAH ORTAOKULU
"&amp;"ÖĞRENCİ SAYISI = "&amp;SUM(M60:M65)</f>
        <v>MELİKŞAH ORTAOKULU
ÖĞRENCİ SAYISI = 81</v>
      </c>
      <c r="C60" s="366" t="s">
        <v>10</v>
      </c>
      <c r="D60" s="182" t="s">
        <v>332</v>
      </c>
      <c r="E60" s="185">
        <v>25</v>
      </c>
      <c r="F60" s="219">
        <f>E60/SUM(E60:E65)*100</f>
        <v>20.66115702479339</v>
      </c>
      <c r="G60" s="187">
        <v>44</v>
      </c>
      <c r="H60" s="219">
        <f>G60/SUM(G60:G65)*100</f>
        <v>36.363636363636367</v>
      </c>
      <c r="I60" s="194">
        <v>25</v>
      </c>
      <c r="J60" s="216">
        <f>I60/SUM(I60:I65)*100</f>
        <v>27.173913043478258</v>
      </c>
      <c r="K60" s="196">
        <v>42</v>
      </c>
      <c r="L60" s="216">
        <f>K60/SUM(K60:K65)*100</f>
        <v>47.191011235955052</v>
      </c>
      <c r="M60" s="204">
        <f>COUNTIF(MELİKŞAH!$Q$5:$Q$200,"&lt;45")</f>
        <v>13</v>
      </c>
      <c r="N60" s="213">
        <f>M60/SUM(M60:M65)*100</f>
        <v>16.049382716049383</v>
      </c>
    </row>
    <row r="61" spans="1:14" ht="18" customHeight="1" x14ac:dyDescent="0.25">
      <c r="A61" s="73"/>
      <c r="B61" s="327"/>
      <c r="C61" s="367"/>
      <c r="D61" s="183" t="s">
        <v>333</v>
      </c>
      <c r="E61" s="188">
        <v>19</v>
      </c>
      <c r="F61" s="220">
        <f>E61/SUM(E60:E65)*100</f>
        <v>15.702479338842975</v>
      </c>
      <c r="G61" s="190">
        <v>11</v>
      </c>
      <c r="H61" s="220">
        <f>G61/SUM(G60:G65)*100</f>
        <v>9.0909090909090917</v>
      </c>
      <c r="I61" s="197">
        <v>8</v>
      </c>
      <c r="J61" s="217">
        <f>I61/SUM(I60:I65)*100</f>
        <v>8.695652173913043</v>
      </c>
      <c r="K61" s="199">
        <v>4</v>
      </c>
      <c r="L61" s="217">
        <f>K61/SUM(K60:K65)*100</f>
        <v>4.4943820224719104</v>
      </c>
      <c r="M61" s="206">
        <f>COUNTIF(MELİKŞAH!$Q$5:$Q$200,"&lt;55")-COUNTIF(MELİKŞAH!$Q$5:$Q$200,"&lt;45")</f>
        <v>16</v>
      </c>
      <c r="N61" s="214">
        <f>M61/SUM(M60:M65)*100</f>
        <v>19.753086419753085</v>
      </c>
    </row>
    <row r="62" spans="1:14" ht="18" customHeight="1" x14ac:dyDescent="0.25">
      <c r="A62" s="73"/>
      <c r="B62" s="327"/>
      <c r="C62" s="367"/>
      <c r="D62" s="183" t="s">
        <v>334</v>
      </c>
      <c r="E62" s="188">
        <v>40</v>
      </c>
      <c r="F62" s="220">
        <f>E62/SUM(E60:E65)*100</f>
        <v>33.057851239669425</v>
      </c>
      <c r="G62" s="190">
        <v>20</v>
      </c>
      <c r="H62" s="220">
        <f>G62/SUM(G60:G65)*100</f>
        <v>16.528925619834713</v>
      </c>
      <c r="I62" s="197">
        <v>20</v>
      </c>
      <c r="J62" s="217">
        <f>I62/SUM(I60:I65)*100</f>
        <v>21.739130434782609</v>
      </c>
      <c r="K62" s="199">
        <v>7</v>
      </c>
      <c r="L62" s="217">
        <f>K62/SUM(K60:K65)*100</f>
        <v>7.8651685393258424</v>
      </c>
      <c r="M62" s="206">
        <f>COUNTIF(MELİKŞAH!$Q$5:$Q$200,"&lt;70")-COUNTIF(MELİKŞAH!$Q$5:$Q$200,"&lt;55")</f>
        <v>16</v>
      </c>
      <c r="N62" s="214">
        <f>M62/SUM(M60:M65)*100</f>
        <v>19.753086419753085</v>
      </c>
    </row>
    <row r="63" spans="1:14" ht="18" customHeight="1" x14ac:dyDescent="0.25">
      <c r="A63" s="73"/>
      <c r="B63" s="327"/>
      <c r="C63" s="367"/>
      <c r="D63" s="183" t="s">
        <v>335</v>
      </c>
      <c r="E63" s="188">
        <v>28</v>
      </c>
      <c r="F63" s="220">
        <f>E63/SUM(E60:E65)*100</f>
        <v>23.140495867768596</v>
      </c>
      <c r="G63" s="190">
        <v>21</v>
      </c>
      <c r="H63" s="220">
        <f>G63/SUM(G60:G65)*100</f>
        <v>17.355371900826448</v>
      </c>
      <c r="I63" s="197">
        <v>15</v>
      </c>
      <c r="J63" s="217">
        <f>I63/SUM(I60:I65)*100</f>
        <v>16.304347826086957</v>
      </c>
      <c r="K63" s="199">
        <v>4</v>
      </c>
      <c r="L63" s="217">
        <f>K63/SUM(K60:K65)*100</f>
        <v>4.4943820224719104</v>
      </c>
      <c r="M63" s="206">
        <f>COUNTIF(MELİKŞAH!$Q$5:$Q$200,"&lt;85")-COUNTIF(MELİKŞAH!$Q$5:$Q$200,"&lt;70")</f>
        <v>14</v>
      </c>
      <c r="N63" s="214">
        <f>M63/SUM(M60:M65)*100</f>
        <v>17.283950617283949</v>
      </c>
    </row>
    <row r="64" spans="1:14" ht="18" customHeight="1" x14ac:dyDescent="0.25">
      <c r="A64" s="73"/>
      <c r="B64" s="327"/>
      <c r="C64" s="367"/>
      <c r="D64" s="183" t="s">
        <v>336</v>
      </c>
      <c r="E64" s="188">
        <v>9</v>
      </c>
      <c r="F64" s="220">
        <f>E64/SUM(E60:E65)*100</f>
        <v>7.4380165289256199</v>
      </c>
      <c r="G64" s="190">
        <v>18</v>
      </c>
      <c r="H64" s="220">
        <f>G64/SUM(G60:G65)*100</f>
        <v>14.87603305785124</v>
      </c>
      <c r="I64" s="197">
        <v>20</v>
      </c>
      <c r="J64" s="217">
        <f>I64/SUM(I60:I65)*100</f>
        <v>21.739130434782609</v>
      </c>
      <c r="K64" s="199">
        <v>23</v>
      </c>
      <c r="L64" s="217">
        <f>K64/SUM(K60:K65)*100</f>
        <v>25.842696629213485</v>
      </c>
      <c r="M64" s="206">
        <f>COUNTIF(MELİKŞAH!$Q$5:$Q$200,"&lt;99")-COUNTIF(MELİKŞAH!$Q$5:$Q$200,"&lt;85")</f>
        <v>18</v>
      </c>
      <c r="N64" s="214">
        <f>M64/SUM(M60:M65)*100</f>
        <v>22.222222222222221</v>
      </c>
    </row>
    <row r="65" spans="1:14" ht="18" customHeight="1" thickBot="1" x14ac:dyDescent="0.3">
      <c r="A65" s="73"/>
      <c r="B65" s="328"/>
      <c r="C65" s="368"/>
      <c r="D65" s="184">
        <v>100</v>
      </c>
      <c r="E65" s="191">
        <v>0</v>
      </c>
      <c r="F65" s="221">
        <f>E65/SUM(E60:E65)*100</f>
        <v>0</v>
      </c>
      <c r="G65" s="193">
        <v>7</v>
      </c>
      <c r="H65" s="221">
        <f>G65/SUM(G60:G65)*100</f>
        <v>5.785123966942149</v>
      </c>
      <c r="I65" s="200">
        <v>4</v>
      </c>
      <c r="J65" s="218">
        <f>I65/SUM(I60:I65)*100</f>
        <v>4.3478260869565215</v>
      </c>
      <c r="K65" s="202">
        <v>9</v>
      </c>
      <c r="L65" s="218">
        <f>K65/SUM(K60:K65)*100</f>
        <v>10.112359550561797</v>
      </c>
      <c r="M65" s="208">
        <f>COUNTIF(MELİKŞAH!$Q$5:$Q$200,"=100")</f>
        <v>4</v>
      </c>
      <c r="N65" s="215">
        <f>M65/SUM(M60:M65)*100</f>
        <v>4.9382716049382713</v>
      </c>
    </row>
    <row r="66" spans="1:14" ht="18" customHeight="1" x14ac:dyDescent="0.25">
      <c r="A66" s="73"/>
      <c r="B66" s="326" t="str">
        <f>"MELİKŞAH ORTAOKULU
"&amp;"ÖĞRENCİ SAYISI = "&amp;SUM(M66:M71)</f>
        <v>MELİKŞAH ORTAOKULU
ÖĞRENCİ SAYISI = 81</v>
      </c>
      <c r="C66" s="366" t="s">
        <v>338</v>
      </c>
      <c r="D66" s="182" t="s">
        <v>332</v>
      </c>
      <c r="E66" s="185">
        <v>38</v>
      </c>
      <c r="F66" s="219">
        <f>E66/SUM(E66:E71)*100</f>
        <v>30.4</v>
      </c>
      <c r="G66" s="187">
        <v>38</v>
      </c>
      <c r="H66" s="219">
        <f>G66/SUM(G66:G71)*100</f>
        <v>31.404958677685951</v>
      </c>
      <c r="I66" s="194">
        <v>30</v>
      </c>
      <c r="J66" s="216">
        <f>I66/SUM(I66:I71)*100</f>
        <v>31.25</v>
      </c>
      <c r="K66" s="196">
        <v>22</v>
      </c>
      <c r="L66" s="216">
        <f>K66/SUM(K66:K71)*100</f>
        <v>24.719101123595504</v>
      </c>
      <c r="M66" s="204">
        <f>COUNTIF(MELİKŞAH!$T$5:$T$200,"&lt;45")</f>
        <v>14</v>
      </c>
      <c r="N66" s="213">
        <f>M66/SUM(M66:M71)*100</f>
        <v>17.283950617283949</v>
      </c>
    </row>
    <row r="67" spans="1:14" ht="18" customHeight="1" x14ac:dyDescent="0.25">
      <c r="A67" s="73"/>
      <c r="B67" s="327"/>
      <c r="C67" s="367"/>
      <c r="D67" s="183" t="s">
        <v>333</v>
      </c>
      <c r="E67" s="188">
        <v>20</v>
      </c>
      <c r="F67" s="220">
        <f>E67/SUM(E66:E71)*100</f>
        <v>16</v>
      </c>
      <c r="G67" s="190">
        <v>10</v>
      </c>
      <c r="H67" s="220">
        <f>G67/SUM(G66:G71)*100</f>
        <v>8.2644628099173563</v>
      </c>
      <c r="I67" s="197">
        <v>5</v>
      </c>
      <c r="J67" s="217">
        <f>I67/SUM(I66:I71)*100</f>
        <v>5.2083333333333339</v>
      </c>
      <c r="K67" s="199">
        <v>15</v>
      </c>
      <c r="L67" s="217">
        <f>K67/SUM(K66:K71)*100</f>
        <v>16.853932584269664</v>
      </c>
      <c r="M67" s="206">
        <f>COUNTIF(MELİKŞAH!$T$5:$T$200,"&lt;55")-COUNTIF(MELİKŞAH!$T$5:$T$200,"&lt;45")</f>
        <v>13</v>
      </c>
      <c r="N67" s="214">
        <f>M67/SUM(M66:M71)*100</f>
        <v>16.049382716049383</v>
      </c>
    </row>
    <row r="68" spans="1:14" ht="18" customHeight="1" x14ac:dyDescent="0.25">
      <c r="A68" s="73"/>
      <c r="B68" s="327"/>
      <c r="C68" s="367"/>
      <c r="D68" s="183" t="s">
        <v>334</v>
      </c>
      <c r="E68" s="188">
        <v>17</v>
      </c>
      <c r="F68" s="220">
        <f>E68/SUM(E66:E71)*100</f>
        <v>13.600000000000001</v>
      </c>
      <c r="G68" s="190">
        <v>29</v>
      </c>
      <c r="H68" s="220">
        <f>G68/SUM(G66:G71)*100</f>
        <v>23.966942148760332</v>
      </c>
      <c r="I68" s="197">
        <v>12</v>
      </c>
      <c r="J68" s="217">
        <f>I68/SUM(I66:I71)*100</f>
        <v>12.5</v>
      </c>
      <c r="K68" s="199">
        <v>10</v>
      </c>
      <c r="L68" s="217">
        <f>K68/SUM(K66:K71)*100</f>
        <v>11.235955056179774</v>
      </c>
      <c r="M68" s="206">
        <f>COUNTIF(MELİKŞAH!$T$5:$T$200,"&lt;70")-COUNTIF(MELİKŞAH!$T$5:$T$200,"&lt;55")</f>
        <v>13</v>
      </c>
      <c r="N68" s="214">
        <f>M68/SUM(M66:M71)*100</f>
        <v>16.049382716049383</v>
      </c>
    </row>
    <row r="69" spans="1:14" ht="18" customHeight="1" x14ac:dyDescent="0.25">
      <c r="A69" s="73"/>
      <c r="B69" s="327"/>
      <c r="C69" s="367"/>
      <c r="D69" s="183" t="s">
        <v>335</v>
      </c>
      <c r="E69" s="188">
        <v>20</v>
      </c>
      <c r="F69" s="220">
        <f>E69/SUM(E66:E71)*100</f>
        <v>16</v>
      </c>
      <c r="G69" s="190">
        <v>19</v>
      </c>
      <c r="H69" s="220">
        <f>G69/SUM(G66:G71)*100</f>
        <v>15.702479338842975</v>
      </c>
      <c r="I69" s="197">
        <v>13</v>
      </c>
      <c r="J69" s="217">
        <f>I69/SUM(I66:I71)*100</f>
        <v>13.541666666666666</v>
      </c>
      <c r="K69" s="199">
        <v>15</v>
      </c>
      <c r="L69" s="217">
        <f>K69/SUM(K66:K71)*100</f>
        <v>16.853932584269664</v>
      </c>
      <c r="M69" s="206">
        <f>COUNTIF(MELİKŞAH!$T$5:$T$200,"&lt;85")-COUNTIF(MELİKŞAH!$T$5:$T$200,"&lt;70")</f>
        <v>14</v>
      </c>
      <c r="N69" s="214">
        <f>M69/SUM(M66:M71)*100</f>
        <v>17.283950617283949</v>
      </c>
    </row>
    <row r="70" spans="1:14" ht="18" customHeight="1" x14ac:dyDescent="0.25">
      <c r="A70" s="73"/>
      <c r="B70" s="327"/>
      <c r="C70" s="367"/>
      <c r="D70" s="183" t="s">
        <v>336</v>
      </c>
      <c r="E70" s="188">
        <v>26</v>
      </c>
      <c r="F70" s="220">
        <f>E70/SUM(E66:E71)*100</f>
        <v>20.8</v>
      </c>
      <c r="G70" s="190">
        <v>23</v>
      </c>
      <c r="H70" s="220">
        <f>G70/SUM(G66:G71)*100</f>
        <v>19.008264462809919</v>
      </c>
      <c r="I70" s="197">
        <v>28</v>
      </c>
      <c r="J70" s="217">
        <f>I70/SUM(I66:I71)*100</f>
        <v>29.166666666666668</v>
      </c>
      <c r="K70" s="199">
        <v>24</v>
      </c>
      <c r="L70" s="217">
        <f>K70/SUM(K66:K71)*100</f>
        <v>26.966292134831459</v>
      </c>
      <c r="M70" s="206">
        <f>COUNTIF(MELİKŞAH!$T$5:$T$200,"&lt;99")-COUNTIF(MELİKŞAH!$T$5:$T$200,"&lt;85")</f>
        <v>17</v>
      </c>
      <c r="N70" s="214">
        <f>M70/SUM(M66:M71)*100</f>
        <v>20.987654320987652</v>
      </c>
    </row>
    <row r="71" spans="1:14" ht="18" customHeight="1" thickBot="1" x14ac:dyDescent="0.3">
      <c r="A71" s="73"/>
      <c r="B71" s="328"/>
      <c r="C71" s="368"/>
      <c r="D71" s="184">
        <v>100</v>
      </c>
      <c r="E71" s="191">
        <v>4</v>
      </c>
      <c r="F71" s="221">
        <f>E71/SUM(E66:E71)*100</f>
        <v>3.2</v>
      </c>
      <c r="G71" s="193">
        <v>2</v>
      </c>
      <c r="H71" s="221">
        <f>G71/SUM(G66:G71)*100</f>
        <v>1.6528925619834711</v>
      </c>
      <c r="I71" s="200">
        <v>8</v>
      </c>
      <c r="J71" s="218">
        <f>I71/SUM(I66:I71)*100</f>
        <v>8.3333333333333321</v>
      </c>
      <c r="K71" s="202">
        <v>3</v>
      </c>
      <c r="L71" s="218">
        <f>K71/SUM(K66:K71)*100</f>
        <v>3.3707865168539324</v>
      </c>
      <c r="M71" s="208">
        <f>COUNTIF(MELİKŞAH!$T$5:$T$200,"=100")</f>
        <v>10</v>
      </c>
      <c r="N71" s="215">
        <f>M71/SUM(M66:M71)*100</f>
        <v>12.345679012345679</v>
      </c>
    </row>
    <row r="72" spans="1:14" ht="18" customHeight="1" x14ac:dyDescent="0.25">
      <c r="A72" s="73"/>
      <c r="B72" s="326" t="str">
        <f>"MELİKŞAH ORTAOKULU
"&amp;"ÖĞRENCİ SAYISI = "&amp;SUM(M72:M77)</f>
        <v>MELİKŞAH ORTAOKULU
ÖĞRENCİ SAYISI = 81</v>
      </c>
      <c r="C72" s="366" t="s">
        <v>4</v>
      </c>
      <c r="D72" s="182" t="s">
        <v>332</v>
      </c>
      <c r="E72" s="185">
        <v>79</v>
      </c>
      <c r="F72" s="219">
        <f>E72/SUM(E72:E77)*100</f>
        <v>64.754098360655746</v>
      </c>
      <c r="G72" s="187">
        <v>44</v>
      </c>
      <c r="H72" s="219">
        <f>G72/SUM(G72:G77)*100</f>
        <v>36.666666666666664</v>
      </c>
      <c r="I72" s="194">
        <v>44</v>
      </c>
      <c r="J72" s="216">
        <f>I72/SUM(I72:I77)*100</f>
        <v>48.35164835164835</v>
      </c>
      <c r="K72" s="196">
        <v>58</v>
      </c>
      <c r="L72" s="216">
        <f>K72/SUM(K72:K77)*100</f>
        <v>65.909090909090907</v>
      </c>
      <c r="M72" s="204">
        <f>COUNTIF(MELİKŞAH!$W$5:$W$200,"&lt;45")</f>
        <v>26</v>
      </c>
      <c r="N72" s="213">
        <f>M72/SUM(M72:M77)*100</f>
        <v>32.098765432098766</v>
      </c>
    </row>
    <row r="73" spans="1:14" ht="18" customHeight="1" x14ac:dyDescent="0.25">
      <c r="A73" s="73"/>
      <c r="B73" s="327"/>
      <c r="C73" s="367"/>
      <c r="D73" s="183" t="s">
        <v>333</v>
      </c>
      <c r="E73" s="188">
        <v>18</v>
      </c>
      <c r="F73" s="220">
        <f>E73/SUM(E72:E77)*100</f>
        <v>14.754098360655737</v>
      </c>
      <c r="G73" s="190">
        <v>26</v>
      </c>
      <c r="H73" s="220">
        <f>G73/SUM(G72:G77)*100</f>
        <v>21.666666666666668</v>
      </c>
      <c r="I73" s="197">
        <v>12</v>
      </c>
      <c r="J73" s="217">
        <f>I73/SUM(I72:I77)*100</f>
        <v>13.186813186813188</v>
      </c>
      <c r="K73" s="199">
        <v>6</v>
      </c>
      <c r="L73" s="217">
        <f>K73/SUM(K72:K77)*100</f>
        <v>6.8181818181818175</v>
      </c>
      <c r="M73" s="206">
        <f>COUNTIF(MELİKŞAH!$W$5:$W$200,"&lt;55")-COUNTIF(MELİKŞAH!$W$5:$W$200,"&lt;45")</f>
        <v>8</v>
      </c>
      <c r="N73" s="214">
        <f>M73/SUM(M72:M77)*100</f>
        <v>9.8765432098765427</v>
      </c>
    </row>
    <row r="74" spans="1:14" ht="18" customHeight="1" x14ac:dyDescent="0.25">
      <c r="A74" s="73"/>
      <c r="B74" s="327"/>
      <c r="C74" s="367"/>
      <c r="D74" s="183" t="s">
        <v>334</v>
      </c>
      <c r="E74" s="188">
        <v>9</v>
      </c>
      <c r="F74" s="220">
        <f>E74/SUM(E72:E77)*100</f>
        <v>7.3770491803278686</v>
      </c>
      <c r="G74" s="190">
        <v>19</v>
      </c>
      <c r="H74" s="220">
        <f>G74/SUM(G72:G77)*100</f>
        <v>15.833333333333332</v>
      </c>
      <c r="I74" s="197">
        <v>12</v>
      </c>
      <c r="J74" s="217">
        <f>I74/SUM(I72:I77)*100</f>
        <v>13.186813186813188</v>
      </c>
      <c r="K74" s="199">
        <v>7</v>
      </c>
      <c r="L74" s="217">
        <f>K74/SUM(K72:K77)*100</f>
        <v>7.9545454545454541</v>
      </c>
      <c r="M74" s="206">
        <f>COUNTIF(MELİKŞAH!$W$5:$W$200,"&lt;70")-COUNTIF(MELİKŞAH!$W$5:$W$200,"&lt;55")</f>
        <v>15</v>
      </c>
      <c r="N74" s="214">
        <f>M74/SUM(M72:M77)*100</f>
        <v>18.518518518518519</v>
      </c>
    </row>
    <row r="75" spans="1:14" ht="18" customHeight="1" x14ac:dyDescent="0.25">
      <c r="A75" s="73"/>
      <c r="B75" s="327"/>
      <c r="C75" s="367"/>
      <c r="D75" s="183" t="s">
        <v>335</v>
      </c>
      <c r="E75" s="188">
        <v>6</v>
      </c>
      <c r="F75" s="220">
        <f>E75/SUM(E72:E77)*100</f>
        <v>4.918032786885246</v>
      </c>
      <c r="G75" s="190">
        <v>20</v>
      </c>
      <c r="H75" s="220">
        <f>G75/SUM(G72:G77)*100</f>
        <v>16.666666666666664</v>
      </c>
      <c r="I75" s="197">
        <v>3</v>
      </c>
      <c r="J75" s="217">
        <f>I75/SUM(I72:I77)*100</f>
        <v>3.296703296703297</v>
      </c>
      <c r="K75" s="199">
        <v>6</v>
      </c>
      <c r="L75" s="217">
        <f>K75/SUM(K72:K77)*100</f>
        <v>6.8181818181818175</v>
      </c>
      <c r="M75" s="206">
        <f>COUNTIF(MELİKŞAH!$W$5:$W$200,"&lt;85")-COUNTIF(MELİKŞAH!$W$5:$W$200,"&lt;70")</f>
        <v>14</v>
      </c>
      <c r="N75" s="214">
        <f>M75/SUM(M72:M77)*100</f>
        <v>17.283950617283949</v>
      </c>
    </row>
    <row r="76" spans="1:14" ht="18" customHeight="1" x14ac:dyDescent="0.25">
      <c r="A76" s="73"/>
      <c r="B76" s="327"/>
      <c r="C76" s="367"/>
      <c r="D76" s="183" t="s">
        <v>336</v>
      </c>
      <c r="E76" s="188">
        <v>9</v>
      </c>
      <c r="F76" s="220">
        <f>E76/SUM(E72:E77)*100</f>
        <v>7.3770491803278686</v>
      </c>
      <c r="G76" s="190">
        <v>10</v>
      </c>
      <c r="H76" s="220">
        <f>G76/SUM(G72:G77)*100</f>
        <v>8.3333333333333321</v>
      </c>
      <c r="I76" s="197">
        <v>16</v>
      </c>
      <c r="J76" s="217">
        <f>I76/SUM(I72:I77)*100</f>
        <v>17.582417582417584</v>
      </c>
      <c r="K76" s="199">
        <v>9</v>
      </c>
      <c r="L76" s="217">
        <f>K76/SUM(K72:K77)*100</f>
        <v>10.227272727272728</v>
      </c>
      <c r="M76" s="206">
        <f>COUNTIF(MELİKŞAH!$W$5:$W$200,"&lt;99")-COUNTIF(MELİKŞAH!$W$5:$W$200,"&lt;85")</f>
        <v>16</v>
      </c>
      <c r="N76" s="214">
        <f>M76/SUM(M72:M77)*100</f>
        <v>19.753086419753085</v>
      </c>
    </row>
    <row r="77" spans="1:14" ht="18" customHeight="1" thickBot="1" x14ac:dyDescent="0.3">
      <c r="A77" s="73"/>
      <c r="B77" s="328"/>
      <c r="C77" s="368"/>
      <c r="D77" s="184">
        <v>100</v>
      </c>
      <c r="E77" s="191">
        <v>1</v>
      </c>
      <c r="F77" s="221">
        <f>E77/SUM(E72:E77)*100</f>
        <v>0.81967213114754101</v>
      </c>
      <c r="G77" s="193">
        <v>1</v>
      </c>
      <c r="H77" s="221">
        <f>G77/SUM(G72:G77)*100</f>
        <v>0.83333333333333337</v>
      </c>
      <c r="I77" s="200">
        <v>4</v>
      </c>
      <c r="J77" s="218">
        <f>I77/SUM(I72:I77)*100</f>
        <v>4.395604395604396</v>
      </c>
      <c r="K77" s="202">
        <v>2</v>
      </c>
      <c r="L77" s="218">
        <f>K77/SUM(K72:K77)*100</f>
        <v>2.2727272727272729</v>
      </c>
      <c r="M77" s="208">
        <f>COUNTIF(MELİKŞAH!$W$5:$W$200,"=100")</f>
        <v>2</v>
      </c>
      <c r="N77" s="215">
        <f>M77/SUM(M72:M77)*100</f>
        <v>2.4691358024691357</v>
      </c>
    </row>
    <row r="78" spans="1:14" ht="18" customHeight="1" x14ac:dyDescent="0.25">
      <c r="A78" s="73"/>
      <c r="B78" s="326" t="str">
        <f>"MELİKŞAH ORTAOKULU
"&amp;"ÖĞRENCİ SAYISI = "&amp;SUM(M78:M83)</f>
        <v>MELİKŞAH ORTAOKULU
ÖĞRENCİ SAYISI = 81</v>
      </c>
      <c r="C78" s="366" t="s">
        <v>23</v>
      </c>
      <c r="D78" s="182" t="s">
        <v>332</v>
      </c>
      <c r="E78" s="185">
        <v>21</v>
      </c>
      <c r="F78" s="219">
        <f>E78/SUM(E78:E83)*100</f>
        <v>16.666666666666664</v>
      </c>
      <c r="G78" s="187">
        <v>23</v>
      </c>
      <c r="H78" s="219">
        <f>G78/SUM(G78:G83)*100</f>
        <v>19.008264462809919</v>
      </c>
      <c r="I78" s="194">
        <v>6</v>
      </c>
      <c r="J78" s="216">
        <f>I78/SUM(I78:I83)*100</f>
        <v>4.918032786885246</v>
      </c>
      <c r="K78" s="196">
        <v>8</v>
      </c>
      <c r="L78" s="216">
        <f>K78/SUM(K78:K83)*100</f>
        <v>8.9887640449438209</v>
      </c>
      <c r="M78" s="204">
        <f>COUNTIF(MELİKŞAH!$Z$5:$Z$200,"&lt;45")</f>
        <v>9</v>
      </c>
      <c r="N78" s="213">
        <f>M78/SUM(M78:M83)*100</f>
        <v>11.111111111111111</v>
      </c>
    </row>
    <row r="79" spans="1:14" ht="18" customHeight="1" x14ac:dyDescent="0.25">
      <c r="A79" s="73"/>
      <c r="B79" s="327"/>
      <c r="C79" s="367"/>
      <c r="D79" s="183" t="s">
        <v>333</v>
      </c>
      <c r="E79" s="188">
        <v>10</v>
      </c>
      <c r="F79" s="220">
        <f>E79/SUM(E78:E83)*100</f>
        <v>7.9365079365079358</v>
      </c>
      <c r="G79" s="190">
        <v>12</v>
      </c>
      <c r="H79" s="220">
        <f>G79/SUM(G78:G83)*100</f>
        <v>9.9173553719008272</v>
      </c>
      <c r="I79" s="197">
        <v>3</v>
      </c>
      <c r="J79" s="217">
        <f>I79/SUM(I78:I83)*100</f>
        <v>2.459016393442623</v>
      </c>
      <c r="K79" s="199">
        <v>7</v>
      </c>
      <c r="L79" s="217">
        <f>K79/SUM(K78:K83)*100</f>
        <v>7.8651685393258424</v>
      </c>
      <c r="M79" s="206">
        <f>COUNTIF(MELİKŞAH!$Z$5:$Z$200,"&lt;55")-COUNTIF(MELİKŞAH!$Z$5:$Z$200,"&lt;45")</f>
        <v>2</v>
      </c>
      <c r="N79" s="214">
        <f>M79/SUM(M78:M83)*100</f>
        <v>2.4691358024691357</v>
      </c>
    </row>
    <row r="80" spans="1:14" ht="18" customHeight="1" x14ac:dyDescent="0.25">
      <c r="A80" s="73"/>
      <c r="B80" s="327"/>
      <c r="C80" s="367"/>
      <c r="D80" s="183" t="s">
        <v>334</v>
      </c>
      <c r="E80" s="188">
        <v>27</v>
      </c>
      <c r="F80" s="220">
        <f>E80/SUM(E78:E83)*100</f>
        <v>21.428571428571427</v>
      </c>
      <c r="G80" s="190">
        <v>21</v>
      </c>
      <c r="H80" s="220">
        <f>G80/SUM(G78:G83)*100</f>
        <v>17.355371900826448</v>
      </c>
      <c r="I80" s="197">
        <v>11</v>
      </c>
      <c r="J80" s="217">
        <f>I80/SUM(I78:I83)*100</f>
        <v>9.0163934426229506</v>
      </c>
      <c r="K80" s="199">
        <v>15</v>
      </c>
      <c r="L80" s="217">
        <f>K80/SUM(K78:K83)*100</f>
        <v>16.853932584269664</v>
      </c>
      <c r="M80" s="206">
        <f>COUNTIF(MELİKŞAH!$Z$5:$Z$200,"&lt;70")-COUNTIF(MELİKŞAH!$Z$5:$Z$200,"&lt;55")</f>
        <v>6</v>
      </c>
      <c r="N80" s="214">
        <f>M80/SUM(M78:M83)*100</f>
        <v>7.4074074074074066</v>
      </c>
    </row>
    <row r="81" spans="1:14" ht="18" customHeight="1" x14ac:dyDescent="0.25">
      <c r="A81" s="73"/>
      <c r="B81" s="327"/>
      <c r="C81" s="367"/>
      <c r="D81" s="183" t="s">
        <v>335</v>
      </c>
      <c r="E81" s="188">
        <v>27</v>
      </c>
      <c r="F81" s="220">
        <f>E81/SUM(E78:E83)*100</f>
        <v>21.428571428571427</v>
      </c>
      <c r="G81" s="190">
        <v>33</v>
      </c>
      <c r="H81" s="220">
        <f>G81/SUM(G78:G83)*100</f>
        <v>27.27272727272727</v>
      </c>
      <c r="I81" s="197">
        <v>13</v>
      </c>
      <c r="J81" s="217">
        <f>I81/SUM(I78:I83)*100</f>
        <v>10.655737704918032</v>
      </c>
      <c r="K81" s="199">
        <v>17</v>
      </c>
      <c r="L81" s="217">
        <f>K81/SUM(K78:K83)*100</f>
        <v>19.101123595505616</v>
      </c>
      <c r="M81" s="206">
        <f>COUNTIF(MELİKŞAH!$Z$5:$Z$200,"&lt;85")-COUNTIF(MELİKŞAH!Z$5:$Z$200,"&lt;70")</f>
        <v>23</v>
      </c>
      <c r="N81" s="214">
        <f>M81/SUM(M78:M83)*100</f>
        <v>28.39506172839506</v>
      </c>
    </row>
    <row r="82" spans="1:14" ht="18" customHeight="1" x14ac:dyDescent="0.25">
      <c r="A82" s="73"/>
      <c r="B82" s="327"/>
      <c r="C82" s="367"/>
      <c r="D82" s="183" t="s">
        <v>336</v>
      </c>
      <c r="E82" s="188">
        <v>36</v>
      </c>
      <c r="F82" s="220">
        <f>E82/SUM(E78:E83)*100</f>
        <v>28.571428571428569</v>
      </c>
      <c r="G82" s="190">
        <v>29</v>
      </c>
      <c r="H82" s="220">
        <f>G82/SUM(G78:G83)*100</f>
        <v>23.966942148760332</v>
      </c>
      <c r="I82" s="197">
        <v>55</v>
      </c>
      <c r="J82" s="217">
        <f>I82/SUM(I78:I83)*100</f>
        <v>45.081967213114751</v>
      </c>
      <c r="K82" s="199">
        <v>27</v>
      </c>
      <c r="L82" s="217">
        <f>K82/SUM(K78:K83)*100</f>
        <v>30.337078651685395</v>
      </c>
      <c r="M82" s="206">
        <f>COUNTIF(MELİKŞAH!$Z$5:$Z$200,"&lt;99")-COUNTIF(MELİKŞAH!$Z$5:$Z$200,"&lt;85")</f>
        <v>25</v>
      </c>
      <c r="N82" s="214">
        <f>M82/SUM(M78:M83)*100</f>
        <v>30.864197530864196</v>
      </c>
    </row>
    <row r="83" spans="1:14" ht="18" customHeight="1" thickBot="1" x14ac:dyDescent="0.3">
      <c r="A83" s="73"/>
      <c r="B83" s="328"/>
      <c r="C83" s="368"/>
      <c r="D83" s="184">
        <v>100</v>
      </c>
      <c r="E83" s="191">
        <v>5</v>
      </c>
      <c r="F83" s="221">
        <f>E83/SUM(E78:E83)*100</f>
        <v>3.9682539682539679</v>
      </c>
      <c r="G83" s="193">
        <v>3</v>
      </c>
      <c r="H83" s="221">
        <f>G83/SUM(G78:G83)*100</f>
        <v>2.4793388429752068</v>
      </c>
      <c r="I83" s="200">
        <v>34</v>
      </c>
      <c r="J83" s="218">
        <f>I83/SUM(I78:I83)*100</f>
        <v>27.868852459016392</v>
      </c>
      <c r="K83" s="202">
        <v>15</v>
      </c>
      <c r="L83" s="218">
        <f>K83/SUM(K78:K83)*100</f>
        <v>16.853932584269664</v>
      </c>
      <c r="M83" s="208">
        <f>COUNTIF(MELİKŞAH!$Z$5:$Z$200,"=100")</f>
        <v>16</v>
      </c>
      <c r="N83" s="215">
        <f>M83/SUM(M78:M83)*100</f>
        <v>19.753086419753085</v>
      </c>
    </row>
    <row r="84" spans="1:14" ht="18" customHeight="1" x14ac:dyDescent="0.25">
      <c r="A84" s="73"/>
      <c r="B84" s="179"/>
      <c r="C84" s="180"/>
      <c r="D84" s="168"/>
      <c r="E84" s="168"/>
      <c r="F84" s="181"/>
      <c r="G84" s="168"/>
      <c r="H84" s="181"/>
      <c r="I84" s="168"/>
      <c r="J84" s="181"/>
      <c r="K84" s="168"/>
      <c r="L84" s="181"/>
      <c r="M84" s="168"/>
      <c r="N84" s="181"/>
    </row>
    <row r="85" spans="1:14" ht="18" customHeight="1" thickBot="1" x14ac:dyDescent="0.3">
      <c r="A85" s="73"/>
      <c r="B85" s="179"/>
      <c r="C85" s="180"/>
      <c r="D85" s="168"/>
      <c r="E85" s="168"/>
      <c r="F85" s="181"/>
      <c r="G85" s="168"/>
      <c r="H85" s="181"/>
      <c r="I85" s="168"/>
      <c r="J85" s="181"/>
      <c r="K85" s="168"/>
      <c r="L85" s="181"/>
      <c r="M85" s="168"/>
      <c r="N85" s="181"/>
    </row>
    <row r="86" spans="1:14" ht="18" customHeight="1" x14ac:dyDescent="0.25">
      <c r="A86" s="73"/>
      <c r="B86" s="332" t="s">
        <v>385</v>
      </c>
      <c r="C86" s="332" t="s">
        <v>872</v>
      </c>
      <c r="D86" s="335" t="s">
        <v>873</v>
      </c>
      <c r="E86" s="349" t="s">
        <v>359</v>
      </c>
      <c r="F86" s="350"/>
      <c r="G86" s="350"/>
      <c r="H86" s="351"/>
      <c r="I86" s="349" t="s">
        <v>360</v>
      </c>
      <c r="J86" s="350"/>
      <c r="K86" s="350"/>
      <c r="L86" s="351"/>
      <c r="M86" s="342" t="s">
        <v>361</v>
      </c>
      <c r="N86" s="343"/>
    </row>
    <row r="87" spans="1:14" ht="18" customHeight="1" x14ac:dyDescent="0.25">
      <c r="A87" s="73"/>
      <c r="B87" s="333"/>
      <c r="C87" s="333"/>
      <c r="D87" s="336"/>
      <c r="E87" s="352" t="s">
        <v>384</v>
      </c>
      <c r="F87" s="353"/>
      <c r="G87" s="352" t="s">
        <v>875</v>
      </c>
      <c r="H87" s="353"/>
      <c r="I87" s="352" t="s">
        <v>384</v>
      </c>
      <c r="J87" s="353"/>
      <c r="K87" s="352" t="s">
        <v>875</v>
      </c>
      <c r="L87" s="353"/>
      <c r="M87" s="352" t="s">
        <v>384</v>
      </c>
      <c r="N87" s="353"/>
    </row>
    <row r="88" spans="1:14" ht="29.25" thickBot="1" x14ac:dyDescent="0.3">
      <c r="A88" s="73"/>
      <c r="B88" s="334"/>
      <c r="C88" s="334"/>
      <c r="D88" s="337"/>
      <c r="E88" s="210" t="s">
        <v>871</v>
      </c>
      <c r="F88" s="211" t="s">
        <v>874</v>
      </c>
      <c r="G88" s="212" t="s">
        <v>871</v>
      </c>
      <c r="H88" s="211" t="s">
        <v>874</v>
      </c>
      <c r="I88" s="210" t="s">
        <v>871</v>
      </c>
      <c r="J88" s="211" t="s">
        <v>874</v>
      </c>
      <c r="K88" s="212" t="s">
        <v>871</v>
      </c>
      <c r="L88" s="211" t="s">
        <v>874</v>
      </c>
      <c r="M88" s="212" t="s">
        <v>871</v>
      </c>
      <c r="N88" s="211" t="s">
        <v>874</v>
      </c>
    </row>
    <row r="89" spans="1:14" ht="18" customHeight="1" x14ac:dyDescent="0.25">
      <c r="A89" s="73"/>
      <c r="B89" s="326" t="str">
        <f>"KAMAN ORTAOKULU
"&amp;"ÖĞRENCİ SAYISI = "&amp;SUM(M89:M94)</f>
        <v>KAMAN ORTAOKULU
ÖĞRENCİ SAYISI = 135</v>
      </c>
      <c r="C89" s="366" t="s">
        <v>2</v>
      </c>
      <c r="D89" s="182" t="s">
        <v>332</v>
      </c>
      <c r="E89" s="185">
        <v>11</v>
      </c>
      <c r="F89" s="219">
        <f>E89/SUM(E89:E94)*100</f>
        <v>7.9136690647482011</v>
      </c>
      <c r="G89" s="187">
        <v>14</v>
      </c>
      <c r="H89" s="219">
        <f>G89/SUM(G89:G94)*100</f>
        <v>10.76923076923077</v>
      </c>
      <c r="I89" s="194">
        <v>17</v>
      </c>
      <c r="J89" s="216">
        <f>I89/SUM(I89:I94)*100</f>
        <v>10.759493670886076</v>
      </c>
      <c r="K89" s="196">
        <v>17</v>
      </c>
      <c r="L89" s="216">
        <f>K89/SUM(K89:K94)*100</f>
        <v>11.643835616438356</v>
      </c>
      <c r="M89" s="204">
        <f>COUNTIF(KAMAN!$K$5:$K$200,"&lt;45")</f>
        <v>25</v>
      </c>
      <c r="N89" s="213">
        <f>M89/SUM(M89:M94)*100</f>
        <v>18.518518518518519</v>
      </c>
    </row>
    <row r="90" spans="1:14" ht="18" customHeight="1" x14ac:dyDescent="0.25">
      <c r="A90" s="73"/>
      <c r="B90" s="327"/>
      <c r="C90" s="367"/>
      <c r="D90" s="183" t="s">
        <v>333</v>
      </c>
      <c r="E90" s="188">
        <v>14</v>
      </c>
      <c r="F90" s="220">
        <f>E90/SUM(E89:E94)*100</f>
        <v>10.071942446043165</v>
      </c>
      <c r="G90" s="190">
        <v>0</v>
      </c>
      <c r="H90" s="220">
        <f>G90/SUM(G89:G94)*100</f>
        <v>0</v>
      </c>
      <c r="I90" s="197">
        <v>9</v>
      </c>
      <c r="J90" s="217">
        <f>I90/SUM(I89:I94)*100</f>
        <v>5.6962025316455698</v>
      </c>
      <c r="K90" s="199">
        <v>9</v>
      </c>
      <c r="L90" s="217">
        <f>K90/SUM(K89:K94)*100</f>
        <v>6.1643835616438354</v>
      </c>
      <c r="M90" s="206">
        <f>COUNTIF(KAMAN!$K$5:$K$200,"&lt;55")-COUNTIF(KAMAN!$K$5:$K$200,"&lt;45")</f>
        <v>7</v>
      </c>
      <c r="N90" s="214">
        <f>M90/SUM(M89:M94)*100</f>
        <v>5.1851851851851851</v>
      </c>
    </row>
    <row r="91" spans="1:14" ht="18" customHeight="1" x14ac:dyDescent="0.25">
      <c r="A91" s="73"/>
      <c r="B91" s="327"/>
      <c r="C91" s="367"/>
      <c r="D91" s="183" t="s">
        <v>334</v>
      </c>
      <c r="E91" s="188">
        <v>22</v>
      </c>
      <c r="F91" s="220">
        <f>E91/SUM(E89:E94)*100</f>
        <v>15.827338129496402</v>
      </c>
      <c r="G91" s="190">
        <v>21</v>
      </c>
      <c r="H91" s="220">
        <f>G91/SUM(G89:G94)*100</f>
        <v>16.153846153846153</v>
      </c>
      <c r="I91" s="197">
        <v>33</v>
      </c>
      <c r="J91" s="217">
        <f>I91/SUM(I89:I94)*100</f>
        <v>20.88607594936709</v>
      </c>
      <c r="K91" s="199">
        <v>23</v>
      </c>
      <c r="L91" s="217">
        <f>K91/SUM(K89:K94)*100</f>
        <v>15.753424657534246</v>
      </c>
      <c r="M91" s="206">
        <f>COUNTIF(KAMAN!$K$5:$K$200,"&lt;70")-COUNTIF(KAMAN!$K$5:$K$200,"&lt;55")</f>
        <v>26</v>
      </c>
      <c r="N91" s="214">
        <f>M91/SUM(M89:M94)*100</f>
        <v>19.25925925925926</v>
      </c>
    </row>
    <row r="92" spans="1:14" ht="18" customHeight="1" x14ac:dyDescent="0.25">
      <c r="A92" s="73"/>
      <c r="B92" s="327"/>
      <c r="C92" s="367"/>
      <c r="D92" s="183" t="s">
        <v>335</v>
      </c>
      <c r="E92" s="188">
        <v>39</v>
      </c>
      <c r="F92" s="220">
        <f>E92/SUM(E89:E94)*100</f>
        <v>28.057553956834528</v>
      </c>
      <c r="G92" s="190">
        <v>21</v>
      </c>
      <c r="H92" s="220">
        <f>G92/SUM(G89:G94)*100</f>
        <v>16.153846153846153</v>
      </c>
      <c r="I92" s="197">
        <v>38</v>
      </c>
      <c r="J92" s="217">
        <f>I92/SUM(I89:I94)*100</f>
        <v>24.050632911392405</v>
      </c>
      <c r="K92" s="199">
        <v>32</v>
      </c>
      <c r="L92" s="217">
        <f>K92/SUM(K89:K94)*100</f>
        <v>21.917808219178081</v>
      </c>
      <c r="M92" s="206">
        <f>COUNTIF(KAMAN!$K$5:$K$200,"&lt;85")-COUNTIF(KAMAN!$K$5:$K$200,"&lt;70")</f>
        <v>31</v>
      </c>
      <c r="N92" s="214">
        <f>M92/SUM(M89:M94)*100</f>
        <v>22.962962962962962</v>
      </c>
    </row>
    <row r="93" spans="1:14" ht="18" customHeight="1" x14ac:dyDescent="0.25">
      <c r="A93" s="73"/>
      <c r="B93" s="327"/>
      <c r="C93" s="367"/>
      <c r="D93" s="183" t="s">
        <v>336</v>
      </c>
      <c r="E93" s="188">
        <v>46</v>
      </c>
      <c r="F93" s="220">
        <f>E93/SUM(E89:E94)*100</f>
        <v>33.093525179856115</v>
      </c>
      <c r="G93" s="190">
        <v>48</v>
      </c>
      <c r="H93" s="220">
        <f>G93/SUM(G89:G94)*100</f>
        <v>36.923076923076927</v>
      </c>
      <c r="I93" s="197">
        <v>48</v>
      </c>
      <c r="J93" s="217">
        <f>I93/SUM(I89:I94)*100</f>
        <v>30.37974683544304</v>
      </c>
      <c r="K93" s="199">
        <v>45</v>
      </c>
      <c r="L93" s="217">
        <f>K93/SUM(K89:K94)*100</f>
        <v>30.82191780821918</v>
      </c>
      <c r="M93" s="206">
        <f>COUNTIF(KAMAN!$K$5:$K$200,"&lt;99")-COUNTIF(KAMAN!$K$5:$K$200,"&lt;85")</f>
        <v>41</v>
      </c>
      <c r="N93" s="214">
        <f>M93/SUM(M89:M94)*100</f>
        <v>30.37037037037037</v>
      </c>
    </row>
    <row r="94" spans="1:14" ht="18" customHeight="1" thickBot="1" x14ac:dyDescent="0.3">
      <c r="A94" s="73"/>
      <c r="B94" s="328"/>
      <c r="C94" s="368"/>
      <c r="D94" s="184">
        <v>100</v>
      </c>
      <c r="E94" s="191">
        <v>7</v>
      </c>
      <c r="F94" s="221">
        <f>E94/SUM(E89:E94)*100</f>
        <v>5.0359712230215825</v>
      </c>
      <c r="G94" s="193">
        <v>26</v>
      </c>
      <c r="H94" s="221">
        <f>G94/SUM(G89:G94)*100</f>
        <v>20</v>
      </c>
      <c r="I94" s="200">
        <v>13</v>
      </c>
      <c r="J94" s="218">
        <f>I94/SUM(I89:I94)*100</f>
        <v>8.2278481012658222</v>
      </c>
      <c r="K94" s="202">
        <v>20</v>
      </c>
      <c r="L94" s="218">
        <f>K94/SUM(K89:K94)*100</f>
        <v>13.698630136986301</v>
      </c>
      <c r="M94" s="208">
        <f>COUNTIF(KAMAN!$K$5:$K$200,"=100")</f>
        <v>5</v>
      </c>
      <c r="N94" s="215">
        <f>M94/SUM(M89:M94)*100</f>
        <v>3.7037037037037033</v>
      </c>
    </row>
    <row r="95" spans="1:14" ht="18" customHeight="1" x14ac:dyDescent="0.25">
      <c r="A95" s="73"/>
      <c r="B95" s="326" t="str">
        <f>"KAMAN ORTAOKULU
"&amp;"ÖĞRENCİ SAYISI = "&amp;SUM(M95:M100)</f>
        <v>KAMAN ORTAOKULU
ÖĞRENCİ SAYISI = 135</v>
      </c>
      <c r="C95" s="366" t="s">
        <v>3</v>
      </c>
      <c r="D95" s="182" t="s">
        <v>332</v>
      </c>
      <c r="E95" s="185">
        <v>56</v>
      </c>
      <c r="F95" s="219">
        <f>E95/SUM(E95:E100)*100</f>
        <v>40.875912408759127</v>
      </c>
      <c r="G95" s="187">
        <v>57</v>
      </c>
      <c r="H95" s="219">
        <f>G95/SUM(G95:G100)*100</f>
        <v>43.846153846153847</v>
      </c>
      <c r="I95" s="194">
        <v>61</v>
      </c>
      <c r="J95" s="216">
        <f>I95/SUM(I95:I100)*100</f>
        <v>39.102564102564102</v>
      </c>
      <c r="K95" s="196">
        <v>54</v>
      </c>
      <c r="L95" s="216">
        <f>K95/SUM(K95:K100)*100</f>
        <v>36.986301369863014</v>
      </c>
      <c r="M95" s="204">
        <f>COUNTIF(KAMAN!$N$5:$N$200,"&lt;45")</f>
        <v>53</v>
      </c>
      <c r="N95" s="213">
        <f>M95/SUM(M95:M100)*100</f>
        <v>39.25925925925926</v>
      </c>
    </row>
    <row r="96" spans="1:14" ht="18" customHeight="1" x14ac:dyDescent="0.25">
      <c r="A96" s="73"/>
      <c r="B96" s="327"/>
      <c r="C96" s="367"/>
      <c r="D96" s="183" t="s">
        <v>333</v>
      </c>
      <c r="E96" s="188">
        <v>15</v>
      </c>
      <c r="F96" s="220">
        <f>E96/SUM(E95:E100)*100</f>
        <v>10.948905109489052</v>
      </c>
      <c r="G96" s="190">
        <v>18</v>
      </c>
      <c r="H96" s="220">
        <f>G96/SUM(G95:G100)*100</f>
        <v>13.846153846153847</v>
      </c>
      <c r="I96" s="197">
        <v>17</v>
      </c>
      <c r="J96" s="217">
        <f>I96/SUM(I95:I100)*100</f>
        <v>10.897435897435898</v>
      </c>
      <c r="K96" s="199">
        <v>27</v>
      </c>
      <c r="L96" s="217">
        <f>K96/SUM(K95:K100)*100</f>
        <v>18.493150684931507</v>
      </c>
      <c r="M96" s="206">
        <f>COUNTIF(KAMAN!$N$5:$N$200,"&lt;55")-COUNTIF(KAMAN!$N$5:$N$200,"&lt;45")</f>
        <v>13</v>
      </c>
      <c r="N96" s="214">
        <f>M96/SUM(M95:M100)*100</f>
        <v>9.6296296296296298</v>
      </c>
    </row>
    <row r="97" spans="1:14" ht="18" customHeight="1" x14ac:dyDescent="0.25">
      <c r="A97" s="73"/>
      <c r="B97" s="327"/>
      <c r="C97" s="367"/>
      <c r="D97" s="183" t="s">
        <v>334</v>
      </c>
      <c r="E97" s="188">
        <v>22</v>
      </c>
      <c r="F97" s="220">
        <f>E97/SUM(E95:E100)*100</f>
        <v>16.058394160583941</v>
      </c>
      <c r="G97" s="190">
        <v>25</v>
      </c>
      <c r="H97" s="220">
        <f>G97/SUM(G95:G100)*100</f>
        <v>19.230769230769234</v>
      </c>
      <c r="I97" s="197">
        <v>18</v>
      </c>
      <c r="J97" s="217">
        <f>I97/SUM(I95:I100)*100</f>
        <v>11.538461538461538</v>
      </c>
      <c r="K97" s="199">
        <v>24</v>
      </c>
      <c r="L97" s="217">
        <f>K97/SUM(K95:K100)*100</f>
        <v>16.43835616438356</v>
      </c>
      <c r="M97" s="206">
        <f>COUNTIF(KAMAN!$N$5:$N$200,"&lt;70")-COUNTIF(KAMAN!$N$5:$N$200,"&lt;55")</f>
        <v>17</v>
      </c>
      <c r="N97" s="214">
        <f>M97/SUM(M95:M100)*100</f>
        <v>12.592592592592592</v>
      </c>
    </row>
    <row r="98" spans="1:14" ht="18" customHeight="1" x14ac:dyDescent="0.25">
      <c r="A98" s="73"/>
      <c r="B98" s="327"/>
      <c r="C98" s="367"/>
      <c r="D98" s="183" t="s">
        <v>335</v>
      </c>
      <c r="E98" s="188">
        <v>22</v>
      </c>
      <c r="F98" s="220">
        <f>E98/SUM(E95:E100)*100</f>
        <v>16.058394160583941</v>
      </c>
      <c r="G98" s="190">
        <v>13</v>
      </c>
      <c r="H98" s="220">
        <f>G98/SUM(G95:G100)*100</f>
        <v>10</v>
      </c>
      <c r="I98" s="197">
        <v>12</v>
      </c>
      <c r="J98" s="217">
        <f>I98/SUM(I95:I100)*100</f>
        <v>7.6923076923076925</v>
      </c>
      <c r="K98" s="199">
        <v>12</v>
      </c>
      <c r="L98" s="217">
        <f>K98/SUM(K95:K100)*100</f>
        <v>8.2191780821917799</v>
      </c>
      <c r="M98" s="206">
        <f>COUNTIF(KAMAN!$N$5:$N$200,"&lt;85")-COUNTIF(KAMAN!$N$5:$N$200,"&lt;70")</f>
        <v>19</v>
      </c>
      <c r="N98" s="214">
        <f>M98/SUM(M95:M100)*100</f>
        <v>14.074074074074074</v>
      </c>
    </row>
    <row r="99" spans="1:14" ht="18" customHeight="1" x14ac:dyDescent="0.25">
      <c r="A99" s="73"/>
      <c r="B99" s="327"/>
      <c r="C99" s="367"/>
      <c r="D99" s="183" t="s">
        <v>336</v>
      </c>
      <c r="E99" s="188">
        <v>17</v>
      </c>
      <c r="F99" s="220">
        <f>E99/SUM(E95:E100)*100</f>
        <v>12.408759124087592</v>
      </c>
      <c r="G99" s="190">
        <v>14</v>
      </c>
      <c r="H99" s="220">
        <f>G99/SUM(G95:G100)*100</f>
        <v>10.76923076923077</v>
      </c>
      <c r="I99" s="197">
        <v>37</v>
      </c>
      <c r="J99" s="217">
        <f>I99/SUM(I95:I100)*100</f>
        <v>23.717948717948715</v>
      </c>
      <c r="K99" s="199">
        <v>28</v>
      </c>
      <c r="L99" s="217">
        <f>K99/SUM(K95:K100)*100</f>
        <v>19.17808219178082</v>
      </c>
      <c r="M99" s="206">
        <f>COUNTIF(KAMAN!$N$5:$N$200,"&lt;99")-COUNTIF(KAMAN!$N$5:$N$200,"&lt;85")</f>
        <v>21</v>
      </c>
      <c r="N99" s="214">
        <f>M99/SUM(M95:M100)*100</f>
        <v>15.555555555555555</v>
      </c>
    </row>
    <row r="100" spans="1:14" ht="18" customHeight="1" thickBot="1" x14ac:dyDescent="0.3">
      <c r="A100" s="73"/>
      <c r="B100" s="328"/>
      <c r="C100" s="368"/>
      <c r="D100" s="184">
        <v>100</v>
      </c>
      <c r="E100" s="191">
        <v>5</v>
      </c>
      <c r="F100" s="221">
        <f>E100/SUM(E95:E100)*100</f>
        <v>3.6496350364963499</v>
      </c>
      <c r="G100" s="193">
        <v>3</v>
      </c>
      <c r="H100" s="221">
        <f>G100/SUM(G95:G100)*100</f>
        <v>2.3076923076923079</v>
      </c>
      <c r="I100" s="200">
        <v>11</v>
      </c>
      <c r="J100" s="218">
        <f>I100/SUM(I95:I100)*100</f>
        <v>7.0512820512820511</v>
      </c>
      <c r="K100" s="202">
        <v>1</v>
      </c>
      <c r="L100" s="218">
        <f>K100/SUM(K95:K100)*100</f>
        <v>0.68493150684931503</v>
      </c>
      <c r="M100" s="208">
        <f>COUNTIF(KAMAN!$N$5:$N$200,"=100")</f>
        <v>12</v>
      </c>
      <c r="N100" s="215">
        <f>M100/SUM(M95:M100)*100</f>
        <v>8.8888888888888893</v>
      </c>
    </row>
    <row r="101" spans="1:14" ht="18" customHeight="1" x14ac:dyDescent="0.25">
      <c r="A101" s="73"/>
      <c r="B101" s="326" t="str">
        <f>"KAMAN ORTAOKULU
"&amp;"ÖĞRENCİ SAYISI = "&amp;SUM(M101:M106)</f>
        <v>KAMAN ORTAOKULU
ÖĞRENCİ SAYISI = 135</v>
      </c>
      <c r="C101" s="366" t="s">
        <v>10</v>
      </c>
      <c r="D101" s="182" t="s">
        <v>332</v>
      </c>
      <c r="E101" s="185">
        <v>15</v>
      </c>
      <c r="F101" s="219">
        <f>E101/SUM(E101:E106)*100</f>
        <v>11.278195488721805</v>
      </c>
      <c r="G101" s="187">
        <v>28</v>
      </c>
      <c r="H101" s="219">
        <f>G101/SUM(G101:G106)*100</f>
        <v>21.53846153846154</v>
      </c>
      <c r="I101" s="194">
        <v>19</v>
      </c>
      <c r="J101" s="216">
        <f>I101/SUM(I101:I106)*100</f>
        <v>12.101910828025478</v>
      </c>
      <c r="K101" s="196">
        <v>30</v>
      </c>
      <c r="L101" s="216">
        <f>K101/SUM(K101:K106)*100</f>
        <v>20.547945205479451</v>
      </c>
      <c r="M101" s="204">
        <f>COUNTIF(KAMAN!$Q$5:$Q$200,"&lt;45")</f>
        <v>26</v>
      </c>
      <c r="N101" s="213">
        <f>M101/SUM(M101:M106)*100</f>
        <v>19.25925925925926</v>
      </c>
    </row>
    <row r="102" spans="1:14" ht="18" customHeight="1" x14ac:dyDescent="0.25">
      <c r="A102" s="73"/>
      <c r="B102" s="327"/>
      <c r="C102" s="367"/>
      <c r="D102" s="183" t="s">
        <v>333</v>
      </c>
      <c r="E102" s="188">
        <v>25</v>
      </c>
      <c r="F102" s="220">
        <f>E102/SUM(E101:E106)*100</f>
        <v>18.796992481203006</v>
      </c>
      <c r="G102" s="190">
        <v>18</v>
      </c>
      <c r="H102" s="220">
        <f>G102/SUM(G101:G106)*100</f>
        <v>13.846153846153847</v>
      </c>
      <c r="I102" s="197">
        <v>14</v>
      </c>
      <c r="J102" s="217">
        <f>I102/SUM(I101:I106)*100</f>
        <v>8.9171974522292992</v>
      </c>
      <c r="K102" s="199">
        <v>16</v>
      </c>
      <c r="L102" s="217">
        <f>K102/SUM(K101:K106)*100</f>
        <v>10.95890410958904</v>
      </c>
      <c r="M102" s="206">
        <f>COUNTIF(KAMAN!$Q$5:$Q$200,"&lt;55")-COUNTIF(KAMAN!$Q$5:$Q$200,"&lt;45")</f>
        <v>11</v>
      </c>
      <c r="N102" s="214">
        <f>M102/SUM(M101:M106)*100</f>
        <v>8.1481481481481488</v>
      </c>
    </row>
    <row r="103" spans="1:14" ht="18" customHeight="1" x14ac:dyDescent="0.25">
      <c r="A103" s="73"/>
      <c r="B103" s="327"/>
      <c r="C103" s="367"/>
      <c r="D103" s="183" t="s">
        <v>334</v>
      </c>
      <c r="E103" s="188">
        <v>35</v>
      </c>
      <c r="F103" s="220">
        <f>E103/SUM(E101:E106)*100</f>
        <v>26.315789473684209</v>
      </c>
      <c r="G103" s="190">
        <v>24</v>
      </c>
      <c r="H103" s="220">
        <f>G103/SUM(G101:G106)*100</f>
        <v>18.461538461538463</v>
      </c>
      <c r="I103" s="197">
        <v>28</v>
      </c>
      <c r="J103" s="217">
        <f>I103/SUM(I101:I106)*100</f>
        <v>17.834394904458598</v>
      </c>
      <c r="K103" s="199">
        <v>18</v>
      </c>
      <c r="L103" s="217">
        <f>K103/SUM(K101:K106)*100</f>
        <v>12.328767123287671</v>
      </c>
      <c r="M103" s="206">
        <f>COUNTIF(KAMAN!$Q$5:$Q$200,"&lt;70")-COUNTIF(KAMAN!$Q$5:$Q$200,"&lt;55")</f>
        <v>25</v>
      </c>
      <c r="N103" s="214">
        <f>M103/SUM(M101:M106)*100</f>
        <v>18.518518518518519</v>
      </c>
    </row>
    <row r="104" spans="1:14" ht="18" customHeight="1" x14ac:dyDescent="0.25">
      <c r="A104" s="73"/>
      <c r="B104" s="327"/>
      <c r="C104" s="367"/>
      <c r="D104" s="183" t="s">
        <v>335</v>
      </c>
      <c r="E104" s="188">
        <v>42</v>
      </c>
      <c r="F104" s="220">
        <f>E104/SUM(E101:E106)*100</f>
        <v>31.578947368421051</v>
      </c>
      <c r="G104" s="190">
        <v>23</v>
      </c>
      <c r="H104" s="220">
        <f>G104/SUM(G101:G106)*100</f>
        <v>17.692307692307693</v>
      </c>
      <c r="I104" s="197">
        <v>35</v>
      </c>
      <c r="J104" s="217">
        <f>I104/SUM(I101:I106)*100</f>
        <v>22.29299363057325</v>
      </c>
      <c r="K104" s="199">
        <v>21</v>
      </c>
      <c r="L104" s="217">
        <f>K104/SUM(K101:K106)*100</f>
        <v>14.383561643835616</v>
      </c>
      <c r="M104" s="206">
        <f>COUNTIF(KAMAN!$Q$5:$Q$200,"&lt;85")-COUNTIF(KAMAN!$Q$5:$Q$200,"&lt;70")</f>
        <v>28</v>
      </c>
      <c r="N104" s="214">
        <f>M104/SUM(M101:M106)*100</f>
        <v>20.74074074074074</v>
      </c>
    </row>
    <row r="105" spans="1:14" ht="18" customHeight="1" x14ac:dyDescent="0.25">
      <c r="A105" s="73"/>
      <c r="B105" s="327"/>
      <c r="C105" s="367"/>
      <c r="D105" s="183" t="s">
        <v>336</v>
      </c>
      <c r="E105" s="188">
        <v>15</v>
      </c>
      <c r="F105" s="220">
        <f>E105/SUM(E101:E106)*100</f>
        <v>11.278195488721805</v>
      </c>
      <c r="G105" s="190">
        <v>25</v>
      </c>
      <c r="H105" s="220">
        <f>G105/SUM(G101:G106)*100</f>
        <v>19.230769230769234</v>
      </c>
      <c r="I105" s="197">
        <v>49</v>
      </c>
      <c r="J105" s="217">
        <f>I105/SUM(I101:I106)*100</f>
        <v>31.210191082802545</v>
      </c>
      <c r="K105" s="199">
        <v>36</v>
      </c>
      <c r="L105" s="217">
        <f>K105/SUM(K101:K106)*100</f>
        <v>24.657534246575342</v>
      </c>
      <c r="M105" s="206">
        <f>COUNTIF(KAMAN!$Q$5:$Q$200,"&lt;99")-COUNTIF(KAMAN!$Q$5:$Q$200,"&lt;85")</f>
        <v>34</v>
      </c>
      <c r="N105" s="214">
        <f>M105/SUM(M101:M106)*100</f>
        <v>25.185185185185183</v>
      </c>
    </row>
    <row r="106" spans="1:14" ht="18" customHeight="1" thickBot="1" x14ac:dyDescent="0.3">
      <c r="A106" s="73"/>
      <c r="B106" s="328"/>
      <c r="C106" s="368"/>
      <c r="D106" s="184">
        <v>100</v>
      </c>
      <c r="E106" s="191">
        <v>1</v>
      </c>
      <c r="F106" s="221">
        <f>E106/SUM(E101:E106)*100</f>
        <v>0.75187969924812026</v>
      </c>
      <c r="G106" s="193">
        <v>12</v>
      </c>
      <c r="H106" s="221">
        <f>G106/SUM(G101:G106)*100</f>
        <v>9.2307692307692317</v>
      </c>
      <c r="I106" s="200">
        <v>12</v>
      </c>
      <c r="J106" s="218">
        <f>I106/SUM(I101:I106)*100</f>
        <v>7.6433121019108281</v>
      </c>
      <c r="K106" s="202">
        <v>25</v>
      </c>
      <c r="L106" s="218">
        <f>K106/SUM(K101:K106)*100</f>
        <v>17.123287671232877</v>
      </c>
      <c r="M106" s="208">
        <f>COUNTIF(KAMAN!$Q$5:$Q$200,"=100")</f>
        <v>11</v>
      </c>
      <c r="N106" s="215">
        <f>M106/SUM(M101:M106)*100</f>
        <v>8.1481481481481488</v>
      </c>
    </row>
    <row r="107" spans="1:14" ht="18" customHeight="1" x14ac:dyDescent="0.25">
      <c r="A107" s="73"/>
      <c r="B107" s="326" t="str">
        <f>"KAMAN ORTAOKULU
"&amp;"ÖĞRENCİ SAYISI = "&amp;SUM(M107:M112)</f>
        <v>KAMAN ORTAOKULU
ÖĞRENCİ SAYISI = 135</v>
      </c>
      <c r="C107" s="366" t="s">
        <v>338</v>
      </c>
      <c r="D107" s="182" t="s">
        <v>332</v>
      </c>
      <c r="E107" s="185">
        <v>25</v>
      </c>
      <c r="F107" s="219">
        <f>E107/SUM(E107:E112)*100</f>
        <v>18.248175182481752</v>
      </c>
      <c r="G107" s="187">
        <v>26</v>
      </c>
      <c r="H107" s="219">
        <f>G107/SUM(G107:G112)*100</f>
        <v>20</v>
      </c>
      <c r="I107" s="194">
        <v>35</v>
      </c>
      <c r="J107" s="216">
        <f>I107/SUM(I107:I112)*100</f>
        <v>20.958083832335326</v>
      </c>
      <c r="K107" s="196">
        <v>28</v>
      </c>
      <c r="L107" s="216">
        <f>K107/SUM(K107:K112)*100</f>
        <v>19.17808219178082</v>
      </c>
      <c r="M107" s="204">
        <f>COUNTIF(KAMAN!$T$5:$T$200,"&lt;45")</f>
        <v>33</v>
      </c>
      <c r="N107" s="213">
        <f>M107/SUM(M107:M112)*100</f>
        <v>24.444444444444443</v>
      </c>
    </row>
    <row r="108" spans="1:14" ht="18" customHeight="1" x14ac:dyDescent="0.25">
      <c r="A108" s="73"/>
      <c r="B108" s="327"/>
      <c r="C108" s="367"/>
      <c r="D108" s="183" t="s">
        <v>333</v>
      </c>
      <c r="E108" s="188">
        <v>15</v>
      </c>
      <c r="F108" s="220">
        <f>E108/SUM(E107:E112)*100</f>
        <v>10.948905109489052</v>
      </c>
      <c r="G108" s="190">
        <v>16</v>
      </c>
      <c r="H108" s="220">
        <f>G108/SUM(G107:G112)*100</f>
        <v>12.307692307692308</v>
      </c>
      <c r="I108" s="197">
        <v>9</v>
      </c>
      <c r="J108" s="217">
        <f>I108/SUM(I107:I112)*100</f>
        <v>5.3892215568862278</v>
      </c>
      <c r="K108" s="199">
        <v>10</v>
      </c>
      <c r="L108" s="217">
        <f>K108/SUM(K107:K112)*100</f>
        <v>6.8493150684931505</v>
      </c>
      <c r="M108" s="206">
        <f>COUNTIF(KAMAN!$T$5:$T$200,"&lt;55")-COUNTIF(KAMAN!$T$5:$T$200,"&lt;45")</f>
        <v>11</v>
      </c>
      <c r="N108" s="214">
        <f>M108/SUM(M107:M112)*100</f>
        <v>8.1481481481481488</v>
      </c>
    </row>
    <row r="109" spans="1:14" ht="18" customHeight="1" x14ac:dyDescent="0.25">
      <c r="A109" s="73"/>
      <c r="B109" s="327"/>
      <c r="C109" s="367"/>
      <c r="D109" s="183" t="s">
        <v>334</v>
      </c>
      <c r="E109" s="188">
        <v>29</v>
      </c>
      <c r="F109" s="220">
        <f>E109/SUM(E107:E112)*100</f>
        <v>21.167883211678831</v>
      </c>
      <c r="G109" s="190">
        <v>26</v>
      </c>
      <c r="H109" s="220">
        <f>G109/SUM(G107:G112)*100</f>
        <v>20</v>
      </c>
      <c r="I109" s="197">
        <v>27</v>
      </c>
      <c r="J109" s="217">
        <f>I109/SUM(I107:I112)*100</f>
        <v>16.167664670658681</v>
      </c>
      <c r="K109" s="199">
        <v>20</v>
      </c>
      <c r="L109" s="217">
        <f>K109/SUM(K107:K112)*100</f>
        <v>13.698630136986301</v>
      </c>
      <c r="M109" s="206">
        <f>COUNTIF(KAMAN!$T$5:$T$200,"&lt;70")-COUNTIF(KAMAN!$T$5:$T$200,"&lt;55")</f>
        <v>15</v>
      </c>
      <c r="N109" s="214">
        <f>M109/SUM(M107:M112)*100</f>
        <v>11.111111111111111</v>
      </c>
    </row>
    <row r="110" spans="1:14" ht="18" customHeight="1" x14ac:dyDescent="0.25">
      <c r="A110" s="73"/>
      <c r="B110" s="327"/>
      <c r="C110" s="367"/>
      <c r="D110" s="183" t="s">
        <v>335</v>
      </c>
      <c r="E110" s="188">
        <v>32</v>
      </c>
      <c r="F110" s="220">
        <f>E110/SUM(E107:E112)*100</f>
        <v>23.357664233576642</v>
      </c>
      <c r="G110" s="190">
        <v>31</v>
      </c>
      <c r="H110" s="220">
        <f>G110/SUM(G107:G112)*100</f>
        <v>23.846153846153847</v>
      </c>
      <c r="I110" s="197">
        <v>20</v>
      </c>
      <c r="J110" s="217">
        <f>I110/SUM(I107:I112)*100</f>
        <v>11.976047904191617</v>
      </c>
      <c r="K110" s="199">
        <v>30</v>
      </c>
      <c r="L110" s="217">
        <f>K110/SUM(K107:K112)*100</f>
        <v>20.547945205479451</v>
      </c>
      <c r="M110" s="206">
        <f>COUNTIF(KAMAN!$T$5:$T$200,"&lt;85")-COUNTIF(KAMAN!$T$5:$T$200,"&lt;70")</f>
        <v>24</v>
      </c>
      <c r="N110" s="214">
        <f>M110/SUM(M107:M112)*100</f>
        <v>17.777777777777779</v>
      </c>
    </row>
    <row r="111" spans="1:14" ht="18" customHeight="1" x14ac:dyDescent="0.25">
      <c r="A111" s="73"/>
      <c r="B111" s="327"/>
      <c r="C111" s="367"/>
      <c r="D111" s="183" t="s">
        <v>336</v>
      </c>
      <c r="E111" s="188">
        <v>31</v>
      </c>
      <c r="F111" s="220">
        <f>E111/SUM(E107:E112)*100</f>
        <v>22.627737226277372</v>
      </c>
      <c r="G111" s="190">
        <v>28</v>
      </c>
      <c r="H111" s="220">
        <f>G111/SUM(G107:G112)*100</f>
        <v>21.53846153846154</v>
      </c>
      <c r="I111" s="197">
        <v>54</v>
      </c>
      <c r="J111" s="217">
        <f>I111/SUM(I107:I112)*100</f>
        <v>32.335329341317362</v>
      </c>
      <c r="K111" s="199">
        <v>53</v>
      </c>
      <c r="L111" s="217">
        <f>K111/SUM(K107:K112)*100</f>
        <v>36.301369863013697</v>
      </c>
      <c r="M111" s="206">
        <f>COUNTIF(KAMAN!$T$5:$T$200,"&lt;99")-COUNTIF(KAMAN!$T$5:$T$200,"&lt;85")</f>
        <v>41</v>
      </c>
      <c r="N111" s="214">
        <f>M111/SUM(M107:M112)*100</f>
        <v>30.37037037037037</v>
      </c>
    </row>
    <row r="112" spans="1:14" ht="18" customHeight="1" thickBot="1" x14ac:dyDescent="0.3">
      <c r="A112" s="73"/>
      <c r="B112" s="328"/>
      <c r="C112" s="368"/>
      <c r="D112" s="184">
        <v>100</v>
      </c>
      <c r="E112" s="191">
        <v>5</v>
      </c>
      <c r="F112" s="221">
        <f>E112/SUM(E107:E112)*100</f>
        <v>3.6496350364963499</v>
      </c>
      <c r="G112" s="193">
        <v>3</v>
      </c>
      <c r="H112" s="221">
        <f>G112/SUM(G107:G112)*100</f>
        <v>2.3076923076923079</v>
      </c>
      <c r="I112" s="200">
        <v>22</v>
      </c>
      <c r="J112" s="218">
        <f>I112/SUM(I107:I112)*100</f>
        <v>13.17365269461078</v>
      </c>
      <c r="K112" s="202">
        <v>5</v>
      </c>
      <c r="L112" s="218">
        <f>K112/SUM(K107:K112)*100</f>
        <v>3.4246575342465753</v>
      </c>
      <c r="M112" s="208">
        <f>COUNTIF(KAMAN!$T$5:$T$200,"=100")</f>
        <v>11</v>
      </c>
      <c r="N112" s="215">
        <f>M112/SUM(M107:M112)*100</f>
        <v>8.1481481481481488</v>
      </c>
    </row>
    <row r="113" spans="1:14" ht="18" customHeight="1" x14ac:dyDescent="0.25">
      <c r="A113" s="73"/>
      <c r="B113" s="326" t="str">
        <f>"KAMAN ORTAOKULU
"&amp;"ÖĞRENCİ SAYISI = "&amp;SUM(M113:M118)</f>
        <v>KAMAN ORTAOKULU
ÖĞRENCİ SAYISI = 132</v>
      </c>
      <c r="C113" s="366" t="s">
        <v>4</v>
      </c>
      <c r="D113" s="182" t="s">
        <v>332</v>
      </c>
      <c r="E113" s="185">
        <v>76</v>
      </c>
      <c r="F113" s="219">
        <f>E113/SUM(E113:E118)*100</f>
        <v>55.474452554744524</v>
      </c>
      <c r="G113" s="187">
        <v>42</v>
      </c>
      <c r="H113" s="219">
        <f>G113/SUM(G113:G118)*100</f>
        <v>32.307692307692307</v>
      </c>
      <c r="I113" s="194">
        <v>53</v>
      </c>
      <c r="J113" s="216">
        <f>I113/SUM(I113:I118)*100</f>
        <v>33.544303797468359</v>
      </c>
      <c r="K113" s="196">
        <v>65</v>
      </c>
      <c r="L113" s="216">
        <f>K113/SUM(K113:K118)*100</f>
        <v>44.520547945205479</v>
      </c>
      <c r="M113" s="204">
        <f>COUNTIF(KAMAN!$W$5:$W$200,"&lt;45")</f>
        <v>34</v>
      </c>
      <c r="N113" s="213">
        <f>M113/SUM(M113:M118)*100</f>
        <v>25.757575757575758</v>
      </c>
    </row>
    <row r="114" spans="1:14" ht="18" customHeight="1" x14ac:dyDescent="0.25">
      <c r="A114" s="73"/>
      <c r="B114" s="327"/>
      <c r="C114" s="367"/>
      <c r="D114" s="183" t="s">
        <v>333</v>
      </c>
      <c r="E114" s="188">
        <v>18</v>
      </c>
      <c r="F114" s="220">
        <f>E114/SUM(E113:E118)*100</f>
        <v>13.138686131386862</v>
      </c>
      <c r="G114" s="190">
        <v>23</v>
      </c>
      <c r="H114" s="220">
        <f>G114/SUM(G113:G118)*100</f>
        <v>17.692307692307693</v>
      </c>
      <c r="I114" s="197">
        <v>23</v>
      </c>
      <c r="J114" s="217">
        <f>I114/SUM(I113:I118)*100</f>
        <v>14.556962025316455</v>
      </c>
      <c r="K114" s="199">
        <v>12</v>
      </c>
      <c r="L114" s="217">
        <f>K114/SUM(K113:K118)*100</f>
        <v>8.2191780821917799</v>
      </c>
      <c r="M114" s="206">
        <f>COUNTIF(KAMAN!$W$5:$W$200,"&lt;55")-COUNTIF(KAMAN!$W$5:$W$200,"&lt;45")</f>
        <v>8</v>
      </c>
      <c r="N114" s="214">
        <f>M114/SUM(M113:M118)*100</f>
        <v>6.0606060606060606</v>
      </c>
    </row>
    <row r="115" spans="1:14" ht="18" customHeight="1" x14ac:dyDescent="0.25">
      <c r="A115" s="73"/>
      <c r="B115" s="327"/>
      <c r="C115" s="367"/>
      <c r="D115" s="183" t="s">
        <v>334</v>
      </c>
      <c r="E115" s="188">
        <v>14</v>
      </c>
      <c r="F115" s="220">
        <f>E115/SUM(E113:E118)*100</f>
        <v>10.218978102189782</v>
      </c>
      <c r="G115" s="190">
        <v>29</v>
      </c>
      <c r="H115" s="220">
        <f>G115/SUM(G113:G118)*100</f>
        <v>22.30769230769231</v>
      </c>
      <c r="I115" s="197">
        <v>20</v>
      </c>
      <c r="J115" s="217">
        <f>I115/SUM(I113:I118)*100</f>
        <v>12.658227848101266</v>
      </c>
      <c r="K115" s="199">
        <v>20</v>
      </c>
      <c r="L115" s="217">
        <f>K115/SUM(K113:K118)*100</f>
        <v>13.698630136986301</v>
      </c>
      <c r="M115" s="206">
        <f>COUNTIF(KAMAN!$W$5:$W$200,"&lt;70")-COUNTIF(KAMAN!$W$5:$W$200,"&lt;55")</f>
        <v>19</v>
      </c>
      <c r="N115" s="214">
        <f>M115/SUM(M113:M118)*100</f>
        <v>14.393939393939394</v>
      </c>
    </row>
    <row r="116" spans="1:14" ht="18" customHeight="1" x14ac:dyDescent="0.25">
      <c r="A116" s="73"/>
      <c r="B116" s="327"/>
      <c r="C116" s="367"/>
      <c r="D116" s="183" t="s">
        <v>335</v>
      </c>
      <c r="E116" s="188">
        <v>11</v>
      </c>
      <c r="F116" s="220">
        <f>E116/SUM(E113:E118)*100</f>
        <v>8.0291970802919703</v>
      </c>
      <c r="G116" s="190">
        <v>21</v>
      </c>
      <c r="H116" s="220">
        <f>G116/SUM(G113:G118)*100</f>
        <v>16.153846153846153</v>
      </c>
      <c r="I116" s="197">
        <v>11</v>
      </c>
      <c r="J116" s="217">
        <f>I116/SUM(I113:I118)*100</f>
        <v>6.962025316455696</v>
      </c>
      <c r="K116" s="199">
        <v>20</v>
      </c>
      <c r="L116" s="217">
        <f>K116/SUM(K113:K118)*100</f>
        <v>13.698630136986301</v>
      </c>
      <c r="M116" s="206">
        <f>COUNTIF(KAMAN!$W$5:$W$200,"&lt;85")-COUNTIF(KAMAN!$W$5:$W$200,"&lt;70")</f>
        <v>29</v>
      </c>
      <c r="N116" s="214">
        <f>M116/SUM(M113:M118)*100</f>
        <v>21.969696969696969</v>
      </c>
    </row>
    <row r="117" spans="1:14" ht="18" customHeight="1" x14ac:dyDescent="0.25">
      <c r="A117" s="73"/>
      <c r="B117" s="327"/>
      <c r="C117" s="367"/>
      <c r="D117" s="183" t="s">
        <v>336</v>
      </c>
      <c r="E117" s="188">
        <v>13</v>
      </c>
      <c r="F117" s="220">
        <f>E117/SUM(E113:E118)*100</f>
        <v>9.4890510948905096</v>
      </c>
      <c r="G117" s="190">
        <v>13</v>
      </c>
      <c r="H117" s="220">
        <f>G117/SUM(G113:G118)*100</f>
        <v>10</v>
      </c>
      <c r="I117" s="197">
        <v>38</v>
      </c>
      <c r="J117" s="217">
        <f>I117/SUM(I113:I118)*100</f>
        <v>24.050632911392405</v>
      </c>
      <c r="K117" s="199">
        <v>25</v>
      </c>
      <c r="L117" s="217">
        <f>K117/SUM(K113:K118)*100</f>
        <v>17.123287671232877</v>
      </c>
      <c r="M117" s="206">
        <f>COUNTIF(KAMAN!$W$5:$W$200,"&lt;99")-COUNTIF(KAMAN!$W$5:$W$200,"&lt;85")</f>
        <v>34</v>
      </c>
      <c r="N117" s="214">
        <f>M117/SUM(M113:M118)*100</f>
        <v>25.757575757575758</v>
      </c>
    </row>
    <row r="118" spans="1:14" ht="18" customHeight="1" thickBot="1" x14ac:dyDescent="0.3">
      <c r="A118" s="73"/>
      <c r="B118" s="328"/>
      <c r="C118" s="368"/>
      <c r="D118" s="184">
        <v>100</v>
      </c>
      <c r="E118" s="191">
        <v>5</v>
      </c>
      <c r="F118" s="221">
        <f>E118/SUM(E113:E118)*100</f>
        <v>3.6496350364963499</v>
      </c>
      <c r="G118" s="193">
        <v>2</v>
      </c>
      <c r="H118" s="221">
        <f>G118/SUM(G113:G118)*100</f>
        <v>1.5384615384615385</v>
      </c>
      <c r="I118" s="200">
        <v>13</v>
      </c>
      <c r="J118" s="218">
        <f>I118/SUM(I113:I118)*100</f>
        <v>8.2278481012658222</v>
      </c>
      <c r="K118" s="202">
        <v>4</v>
      </c>
      <c r="L118" s="218">
        <f>K118/SUM(K113:K118)*100</f>
        <v>2.7397260273972601</v>
      </c>
      <c r="M118" s="208">
        <f>COUNTIF(KAMAN!$W$5:$W$200,"=100")</f>
        <v>8</v>
      </c>
      <c r="N118" s="215">
        <f>M118/SUM(M113:M118)*100</f>
        <v>6.0606060606060606</v>
      </c>
    </row>
    <row r="119" spans="1:14" ht="18" customHeight="1" x14ac:dyDescent="0.25">
      <c r="A119" s="73"/>
      <c r="B119" s="326" t="str">
        <f>"KAMAN ORTAOKULU
"&amp;"ÖĞRENCİ SAYISI = "&amp;SUM(M119:M124)</f>
        <v>KAMAN ORTAOKULU
ÖĞRENCİ SAYISI = 135</v>
      </c>
      <c r="C119" s="366" t="s">
        <v>23</v>
      </c>
      <c r="D119" s="182" t="s">
        <v>332</v>
      </c>
      <c r="E119" s="185">
        <v>9</v>
      </c>
      <c r="F119" s="219">
        <f>E119/SUM(E119:E124)*100</f>
        <v>6.6176470588235299</v>
      </c>
      <c r="G119" s="187">
        <v>9</v>
      </c>
      <c r="H119" s="219">
        <f>G119/SUM(G119:G124)*100</f>
        <v>6.9230769230769234</v>
      </c>
      <c r="I119" s="194">
        <v>9</v>
      </c>
      <c r="J119" s="216">
        <f>I119/SUM(I119:I124)*100</f>
        <v>4.1666666666666661</v>
      </c>
      <c r="K119" s="196">
        <v>6</v>
      </c>
      <c r="L119" s="216">
        <f>K119/SUM(K119:K124)*100</f>
        <v>4.10958904109589</v>
      </c>
      <c r="M119" s="204">
        <f>COUNTIF(KAMAN!$Z$5:$Z$200,"&lt;45")</f>
        <v>13</v>
      </c>
      <c r="N119" s="213">
        <f>M119/SUM(M119:M124)*100</f>
        <v>9.6296296296296298</v>
      </c>
    </row>
    <row r="120" spans="1:14" ht="18" customHeight="1" x14ac:dyDescent="0.25">
      <c r="A120" s="73"/>
      <c r="B120" s="327"/>
      <c r="C120" s="367"/>
      <c r="D120" s="183" t="s">
        <v>333</v>
      </c>
      <c r="E120" s="188">
        <v>11</v>
      </c>
      <c r="F120" s="220">
        <f>E120/SUM(E119:E124)*100</f>
        <v>8.0882352941176467</v>
      </c>
      <c r="G120" s="190">
        <v>9</v>
      </c>
      <c r="H120" s="220">
        <f>G120/SUM(G119:G124)*100</f>
        <v>6.9230769230769234</v>
      </c>
      <c r="I120" s="197">
        <v>1</v>
      </c>
      <c r="J120" s="217">
        <f>I120/SUM(I119:I124)*100</f>
        <v>0.46296296296296291</v>
      </c>
      <c r="K120" s="199">
        <v>9</v>
      </c>
      <c r="L120" s="217">
        <f>K120/SUM(K119:K124)*100</f>
        <v>6.1643835616438354</v>
      </c>
      <c r="M120" s="206">
        <f>COUNTIF(KAMAN!$Z$5:$Z$200,"&lt;55")-COUNTIF(KAMAN!$Z$5:$Z$200,"&lt;45")</f>
        <v>6</v>
      </c>
      <c r="N120" s="214">
        <f>M120/SUM(M119:M124)*100</f>
        <v>4.4444444444444446</v>
      </c>
    </row>
    <row r="121" spans="1:14" ht="18" customHeight="1" x14ac:dyDescent="0.25">
      <c r="A121" s="73"/>
      <c r="B121" s="327"/>
      <c r="C121" s="367"/>
      <c r="D121" s="183" t="s">
        <v>334</v>
      </c>
      <c r="E121" s="188">
        <v>18</v>
      </c>
      <c r="F121" s="220">
        <f>E121/SUM(E119:E124)*100</f>
        <v>13.23529411764706</v>
      </c>
      <c r="G121" s="190">
        <v>27</v>
      </c>
      <c r="H121" s="220">
        <f>G121/SUM(G119:G124)*100</f>
        <v>20.76923076923077</v>
      </c>
      <c r="I121" s="197">
        <v>5</v>
      </c>
      <c r="J121" s="217">
        <f>I121/SUM(I119:I124)*100</f>
        <v>2.3148148148148149</v>
      </c>
      <c r="K121" s="199">
        <v>8</v>
      </c>
      <c r="L121" s="217">
        <f>K121/SUM(K119:K124)*100</f>
        <v>5.4794520547945202</v>
      </c>
      <c r="M121" s="206">
        <f>COUNTIF(KAMAN!$Z$5:$Z$200,"&lt;70")-COUNTIF(KAMAN!$Z$5:$Z$200,"&lt;55")</f>
        <v>13</v>
      </c>
      <c r="N121" s="214">
        <f>M121/SUM(M119:M124)*100</f>
        <v>9.6296296296296298</v>
      </c>
    </row>
    <row r="122" spans="1:14" ht="18" customHeight="1" x14ac:dyDescent="0.25">
      <c r="A122" s="73"/>
      <c r="B122" s="327"/>
      <c r="C122" s="367"/>
      <c r="D122" s="183" t="s">
        <v>335</v>
      </c>
      <c r="E122" s="188">
        <v>55</v>
      </c>
      <c r="F122" s="220">
        <f>E122/SUM(E119:E124)*100</f>
        <v>40.441176470588239</v>
      </c>
      <c r="G122" s="190">
        <v>26</v>
      </c>
      <c r="H122" s="220">
        <f>G122/SUM(G119:G124)*100</f>
        <v>20</v>
      </c>
      <c r="I122" s="197">
        <v>9</v>
      </c>
      <c r="J122" s="217">
        <f>I122/SUM(I119:I124)*100</f>
        <v>4.1666666666666661</v>
      </c>
      <c r="K122" s="199">
        <v>24</v>
      </c>
      <c r="L122" s="217">
        <f>K122/SUM(K119:K124)*100</f>
        <v>16.43835616438356</v>
      </c>
      <c r="M122" s="206">
        <f>COUNTIF(KAMAN!$Z$5:$Z$200,"&lt;85")-COUNTIF(KAMAN!Z$5:$Z$200,"&lt;70")</f>
        <v>10</v>
      </c>
      <c r="N122" s="214">
        <f>M122/SUM(M119:M124)*100</f>
        <v>7.4074074074074066</v>
      </c>
    </row>
    <row r="123" spans="1:14" ht="18" customHeight="1" x14ac:dyDescent="0.25">
      <c r="A123" s="73"/>
      <c r="B123" s="327"/>
      <c r="C123" s="367"/>
      <c r="D123" s="183" t="s">
        <v>336</v>
      </c>
      <c r="E123" s="188">
        <v>39</v>
      </c>
      <c r="F123" s="220">
        <f>E123/SUM(E119:E124)*100</f>
        <v>28.676470588235293</v>
      </c>
      <c r="G123" s="190">
        <v>44</v>
      </c>
      <c r="H123" s="220">
        <f>G123/SUM(G119:G124)*100</f>
        <v>33.846153846153847</v>
      </c>
      <c r="I123" s="197">
        <v>121</v>
      </c>
      <c r="J123" s="217">
        <f>I123/SUM(I119:I124)*100</f>
        <v>56.018518518518526</v>
      </c>
      <c r="K123" s="199">
        <v>51</v>
      </c>
      <c r="L123" s="217">
        <f>K123/SUM(K119:K124)*100</f>
        <v>34.93150684931507</v>
      </c>
      <c r="M123" s="206">
        <f>COUNTIF(KAMAN!$Z$5:$Z$200,"&lt;99")-COUNTIF(KAMAN!$Z$5:$Z$200,"&lt;85")</f>
        <v>51</v>
      </c>
      <c r="N123" s="214">
        <f>M123/SUM(M119:M124)*100</f>
        <v>37.777777777777779</v>
      </c>
    </row>
    <row r="124" spans="1:14" ht="18" customHeight="1" thickBot="1" x14ac:dyDescent="0.3">
      <c r="A124" s="73"/>
      <c r="B124" s="328"/>
      <c r="C124" s="368"/>
      <c r="D124" s="184">
        <v>100</v>
      </c>
      <c r="E124" s="191">
        <v>4</v>
      </c>
      <c r="F124" s="221">
        <f>E124/SUM(E119:E124)*100</f>
        <v>2.9411764705882351</v>
      </c>
      <c r="G124" s="193">
        <v>15</v>
      </c>
      <c r="H124" s="221">
        <f>G124/SUM(G119:G124)*100</f>
        <v>11.538461538461538</v>
      </c>
      <c r="I124" s="200">
        <v>71</v>
      </c>
      <c r="J124" s="218">
        <f>I124/SUM(I119:I124)*100</f>
        <v>32.870370370370374</v>
      </c>
      <c r="K124" s="202">
        <v>48</v>
      </c>
      <c r="L124" s="218">
        <f>K124/SUM(K119:K124)*100</f>
        <v>32.87671232876712</v>
      </c>
      <c r="M124" s="208">
        <f>COUNTIF(KAMAN!$Z$5:$Z$200,"=100")</f>
        <v>42</v>
      </c>
      <c r="N124" s="215">
        <f>M124/SUM(M119:M124)*100</f>
        <v>31.111111111111111</v>
      </c>
    </row>
    <row r="125" spans="1:14" ht="18" customHeight="1" x14ac:dyDescent="0.25">
      <c r="A125" s="73"/>
      <c r="B125" s="179"/>
      <c r="C125" s="180"/>
      <c r="D125" s="168"/>
      <c r="E125" s="168"/>
      <c r="F125" s="181"/>
      <c r="G125" s="168"/>
      <c r="H125" s="181"/>
      <c r="I125" s="168"/>
      <c r="J125" s="181"/>
      <c r="K125" s="168"/>
      <c r="L125" s="181"/>
      <c r="M125" s="168"/>
      <c r="N125" s="181"/>
    </row>
    <row r="126" spans="1:14" ht="18" customHeight="1" thickBot="1" x14ac:dyDescent="0.3">
      <c r="A126" s="73"/>
      <c r="B126" s="179"/>
      <c r="C126" s="180"/>
      <c r="D126" s="168"/>
      <c r="E126" s="168"/>
      <c r="F126" s="181"/>
      <c r="G126" s="168"/>
      <c r="H126" s="181"/>
      <c r="I126" s="168"/>
      <c r="J126" s="181"/>
      <c r="K126" s="168"/>
      <c r="L126" s="181"/>
      <c r="M126" s="168"/>
      <c r="N126" s="181"/>
    </row>
    <row r="127" spans="1:14" ht="18" customHeight="1" x14ac:dyDescent="0.25">
      <c r="A127" s="73"/>
      <c r="B127" s="354" t="s">
        <v>385</v>
      </c>
      <c r="C127" s="354" t="s">
        <v>872</v>
      </c>
      <c r="D127" s="335" t="s">
        <v>873</v>
      </c>
      <c r="E127" s="349" t="s">
        <v>359</v>
      </c>
      <c r="F127" s="350"/>
      <c r="G127" s="350"/>
      <c r="H127" s="351"/>
      <c r="I127" s="349" t="s">
        <v>360</v>
      </c>
      <c r="J127" s="350"/>
      <c r="K127" s="350"/>
      <c r="L127" s="351"/>
      <c r="M127" s="342" t="s">
        <v>361</v>
      </c>
      <c r="N127" s="343"/>
    </row>
    <row r="128" spans="1:14" ht="18" customHeight="1" x14ac:dyDescent="0.25">
      <c r="A128" s="73"/>
      <c r="B128" s="355"/>
      <c r="C128" s="355"/>
      <c r="D128" s="336"/>
      <c r="E128" s="352" t="s">
        <v>384</v>
      </c>
      <c r="F128" s="353"/>
      <c r="G128" s="352" t="s">
        <v>875</v>
      </c>
      <c r="H128" s="353"/>
      <c r="I128" s="352" t="s">
        <v>384</v>
      </c>
      <c r="J128" s="353"/>
      <c r="K128" s="352" t="s">
        <v>875</v>
      </c>
      <c r="L128" s="353"/>
      <c r="M128" s="352" t="s">
        <v>384</v>
      </c>
      <c r="N128" s="353"/>
    </row>
    <row r="129" spans="1:14" ht="29.25" thickBot="1" x14ac:dyDescent="0.3">
      <c r="A129" s="73"/>
      <c r="B129" s="356"/>
      <c r="C129" s="356"/>
      <c r="D129" s="337"/>
      <c r="E129" s="210" t="s">
        <v>871</v>
      </c>
      <c r="F129" s="211" t="s">
        <v>874</v>
      </c>
      <c r="G129" s="212" t="s">
        <v>871</v>
      </c>
      <c r="H129" s="211" t="s">
        <v>874</v>
      </c>
      <c r="I129" s="210" t="s">
        <v>871</v>
      </c>
      <c r="J129" s="211" t="s">
        <v>874</v>
      </c>
      <c r="K129" s="212" t="s">
        <v>871</v>
      </c>
      <c r="L129" s="211" t="s">
        <v>874</v>
      </c>
      <c r="M129" s="212" t="s">
        <v>871</v>
      </c>
      <c r="N129" s="211" t="s">
        <v>874</v>
      </c>
    </row>
    <row r="130" spans="1:14" ht="18" customHeight="1" x14ac:dyDescent="0.25">
      <c r="A130" s="73"/>
      <c r="B130" s="354" t="str">
        <f>"YENİHAYAT ORTAOKULU
"&amp;"ÖĞRENCİ SAYISI = "&amp;SUM(M130:M135)</f>
        <v>YENİHAYAT ORTAOKULU
ÖĞRENCİ SAYISI = 77</v>
      </c>
      <c r="C130" s="329" t="s">
        <v>2</v>
      </c>
      <c r="D130" s="182" t="s">
        <v>332</v>
      </c>
      <c r="E130" s="185">
        <v>20</v>
      </c>
      <c r="F130" s="219">
        <f>E130/SUM(E130:E135)*100</f>
        <v>18.348623853211009</v>
      </c>
      <c r="G130" s="187">
        <v>18</v>
      </c>
      <c r="H130" s="219">
        <f>G130/SUM(G130:G135)*100</f>
        <v>16.363636363636363</v>
      </c>
      <c r="I130" s="194">
        <v>16</v>
      </c>
      <c r="J130" s="216">
        <f>I130/SUM(I130:I135)*100</f>
        <v>17.582417582417584</v>
      </c>
      <c r="K130" s="196">
        <v>14</v>
      </c>
      <c r="L130" s="216">
        <f>K130/SUM(K130:K135)*100</f>
        <v>15.730337078651685</v>
      </c>
      <c r="M130" s="204">
        <f>COUNTIF(YENİHAYAT!$K$5:$K$200,"&lt;45")</f>
        <v>17</v>
      </c>
      <c r="N130" s="213">
        <f>M130/SUM(M130:M135)*100</f>
        <v>22.077922077922079</v>
      </c>
    </row>
    <row r="131" spans="1:14" ht="18" customHeight="1" x14ac:dyDescent="0.25">
      <c r="A131" s="73"/>
      <c r="B131" s="371"/>
      <c r="C131" s="330"/>
      <c r="D131" s="183" t="s">
        <v>333</v>
      </c>
      <c r="E131" s="188">
        <v>14</v>
      </c>
      <c r="F131" s="220">
        <f>E131/SUM(E130:E135)*100</f>
        <v>12.844036697247708</v>
      </c>
      <c r="G131" s="190">
        <v>4</v>
      </c>
      <c r="H131" s="220">
        <f>G131/SUM(G130:G135)*100</f>
        <v>3.6363636363636362</v>
      </c>
      <c r="I131" s="197">
        <v>10</v>
      </c>
      <c r="J131" s="217">
        <f>I131/SUM(I130:I135)*100</f>
        <v>10.989010989010989</v>
      </c>
      <c r="K131" s="199">
        <v>5</v>
      </c>
      <c r="L131" s="217">
        <f>K131/SUM(K130:K135)*100</f>
        <v>5.6179775280898872</v>
      </c>
      <c r="M131" s="206">
        <f>COUNTIF(YENİHAYAT!$K$5:$K$200,"&lt;55")-COUNTIF(YENİHAYAT!$K$5:$K$200,"&lt;45")</f>
        <v>5</v>
      </c>
      <c r="N131" s="214">
        <f>M131/SUM(M130:M135)*100</f>
        <v>6.4935064935064926</v>
      </c>
    </row>
    <row r="132" spans="1:14" ht="18" customHeight="1" x14ac:dyDescent="0.25">
      <c r="A132" s="73"/>
      <c r="B132" s="371"/>
      <c r="C132" s="330"/>
      <c r="D132" s="183" t="s">
        <v>334</v>
      </c>
      <c r="E132" s="188">
        <v>17</v>
      </c>
      <c r="F132" s="220">
        <f>E132/SUM(E130:E135)*100</f>
        <v>15.596330275229359</v>
      </c>
      <c r="G132" s="190">
        <v>15</v>
      </c>
      <c r="H132" s="220">
        <f>G132/SUM(G130:G135)*100</f>
        <v>13.636363636363635</v>
      </c>
      <c r="I132" s="197">
        <v>16</v>
      </c>
      <c r="J132" s="217">
        <f>I132/SUM(I130:I135)*100</f>
        <v>17.582417582417584</v>
      </c>
      <c r="K132" s="199">
        <v>15</v>
      </c>
      <c r="L132" s="217">
        <f>K132/SUM(K130:K135)*100</f>
        <v>16.853932584269664</v>
      </c>
      <c r="M132" s="206">
        <f>COUNTIF(YENİHAYAT!$K$5:$K$200,"&lt;70")-COUNTIF(YENİHAYAT!$K$5:$K$200,"&lt;55")</f>
        <v>16</v>
      </c>
      <c r="N132" s="214">
        <f>M132/SUM(M130:M135)*100</f>
        <v>20.779220779220779</v>
      </c>
    </row>
    <row r="133" spans="1:14" ht="18" customHeight="1" x14ac:dyDescent="0.25">
      <c r="A133" s="73"/>
      <c r="B133" s="371"/>
      <c r="C133" s="330"/>
      <c r="D133" s="183" t="s">
        <v>335</v>
      </c>
      <c r="E133" s="188">
        <v>31</v>
      </c>
      <c r="F133" s="220">
        <f>E133/SUM(E130:E135)*100</f>
        <v>28.440366972477065</v>
      </c>
      <c r="G133" s="190">
        <v>26</v>
      </c>
      <c r="H133" s="220">
        <f>G133/SUM(G130:G135)*100</f>
        <v>23.636363636363637</v>
      </c>
      <c r="I133" s="197">
        <v>24</v>
      </c>
      <c r="J133" s="217">
        <f>I133/SUM(I130:I135)*100</f>
        <v>26.373626373626376</v>
      </c>
      <c r="K133" s="199">
        <v>24</v>
      </c>
      <c r="L133" s="217">
        <f>K133/SUM(K130:K135)*100</f>
        <v>26.966292134831459</v>
      </c>
      <c r="M133" s="206">
        <f>COUNTIF(YENİHAYAT!$K$5:$K$200,"&lt;85")-COUNTIF(YENİHAYAT!$K$5:$K$200,"&lt;70")</f>
        <v>17</v>
      </c>
      <c r="N133" s="214">
        <f>M133/SUM(M130:M135)*100</f>
        <v>22.077922077922079</v>
      </c>
    </row>
    <row r="134" spans="1:14" ht="18" customHeight="1" x14ac:dyDescent="0.25">
      <c r="A134" s="73"/>
      <c r="B134" s="371"/>
      <c r="C134" s="330"/>
      <c r="D134" s="183" t="s">
        <v>336</v>
      </c>
      <c r="E134" s="188">
        <v>27</v>
      </c>
      <c r="F134" s="220">
        <f>E134/SUM(E130:E135)*100</f>
        <v>24.770642201834864</v>
      </c>
      <c r="G134" s="190">
        <v>32</v>
      </c>
      <c r="H134" s="220">
        <f>G134/SUM(G130:G135)*100</f>
        <v>29.09090909090909</v>
      </c>
      <c r="I134" s="197">
        <v>24</v>
      </c>
      <c r="J134" s="217">
        <f>I134/SUM(I130:I135)*100</f>
        <v>26.373626373626376</v>
      </c>
      <c r="K134" s="199">
        <v>27</v>
      </c>
      <c r="L134" s="217">
        <f>K134/SUM(K130:K135)*100</f>
        <v>30.337078651685395</v>
      </c>
      <c r="M134" s="206">
        <f>COUNTIF(YENİHAYAT!$K$5:$K$200,"&lt;99")-COUNTIF(YENİHAYAT!$K$5:$K$200,"&lt;85")</f>
        <v>19</v>
      </c>
      <c r="N134" s="214">
        <f>M134/SUM(M130:M135)*100</f>
        <v>24.675324675324674</v>
      </c>
    </row>
    <row r="135" spans="1:14" ht="18" customHeight="1" thickBot="1" x14ac:dyDescent="0.3">
      <c r="A135" s="73"/>
      <c r="B135" s="356"/>
      <c r="C135" s="331"/>
      <c r="D135" s="184">
        <v>100</v>
      </c>
      <c r="E135" s="191">
        <v>0</v>
      </c>
      <c r="F135" s="221">
        <f>E135/SUM(E130:E135)*100</f>
        <v>0</v>
      </c>
      <c r="G135" s="193">
        <v>15</v>
      </c>
      <c r="H135" s="221">
        <f>G135/SUM(G130:G135)*100</f>
        <v>13.636363636363635</v>
      </c>
      <c r="I135" s="200">
        <v>1</v>
      </c>
      <c r="J135" s="218">
        <f>I135/SUM(I130:I135)*100</f>
        <v>1.098901098901099</v>
      </c>
      <c r="K135" s="202">
        <v>4</v>
      </c>
      <c r="L135" s="218">
        <f>K135/SUM(K130:K135)*100</f>
        <v>4.4943820224719104</v>
      </c>
      <c r="M135" s="208">
        <f>COUNTIF(YENİHAYAT!$K$5:$K$200,"=100")</f>
        <v>3</v>
      </c>
      <c r="N135" s="215">
        <f>M135/SUM(M130:M135)*100</f>
        <v>3.8961038961038961</v>
      </c>
    </row>
    <row r="136" spans="1:14" ht="18" customHeight="1" x14ac:dyDescent="0.25">
      <c r="A136" s="73"/>
      <c r="B136" s="354" t="str">
        <f>"YENİHAYAT ORTAOKULU
"&amp;"ÖĞRENCİ SAYISI = "&amp;SUM(M136:M141)</f>
        <v>YENİHAYAT ORTAOKULU
ÖĞRENCİ SAYISI = 77</v>
      </c>
      <c r="C136" s="329" t="s">
        <v>3</v>
      </c>
      <c r="D136" s="182" t="s">
        <v>332</v>
      </c>
      <c r="E136" s="185">
        <v>49</v>
      </c>
      <c r="F136" s="219">
        <f>E136/SUM(E136:E141)*100</f>
        <v>43.362831858407077</v>
      </c>
      <c r="G136" s="187">
        <v>55</v>
      </c>
      <c r="H136" s="219">
        <f>G136/SUM(G136:G141)*100</f>
        <v>50</v>
      </c>
      <c r="I136" s="194">
        <v>49</v>
      </c>
      <c r="J136" s="216">
        <f>I136/SUM(I136:I141)*100</f>
        <v>52.12765957446809</v>
      </c>
      <c r="K136" s="196">
        <v>40</v>
      </c>
      <c r="L136" s="216">
        <f>K136/SUM(K136:K141)*100</f>
        <v>44.943820224719097</v>
      </c>
      <c r="M136" s="204">
        <f>COUNTIF(YENİHAYAT!$N$5:$N$200,"&lt;45")</f>
        <v>42</v>
      </c>
      <c r="N136" s="213">
        <f>M136/SUM(M136:M141)*100</f>
        <v>54.54545454545454</v>
      </c>
    </row>
    <row r="137" spans="1:14" ht="18" customHeight="1" x14ac:dyDescent="0.25">
      <c r="A137" s="73"/>
      <c r="B137" s="371"/>
      <c r="C137" s="330"/>
      <c r="D137" s="183" t="s">
        <v>333</v>
      </c>
      <c r="E137" s="188">
        <v>14</v>
      </c>
      <c r="F137" s="220">
        <f>E137/SUM(E136:E141)*100</f>
        <v>12.389380530973451</v>
      </c>
      <c r="G137" s="190">
        <v>14</v>
      </c>
      <c r="H137" s="220">
        <f>G137/SUM(G136:G141)*100</f>
        <v>12.727272727272727</v>
      </c>
      <c r="I137" s="197">
        <v>10</v>
      </c>
      <c r="J137" s="217">
        <f>I137/SUM(I136:I141)*100</f>
        <v>10.638297872340425</v>
      </c>
      <c r="K137" s="199">
        <v>12</v>
      </c>
      <c r="L137" s="217">
        <f>K137/SUM(K136:K141)*100</f>
        <v>13.48314606741573</v>
      </c>
      <c r="M137" s="206">
        <f>COUNTIF(YENİHAYAT!$N$5:$N$200,"&lt;55")-COUNTIF(YENİHAYAT!$N$5:$N$200,"&lt;45")</f>
        <v>9</v>
      </c>
      <c r="N137" s="214">
        <f>M137/SUM(M136:M141)*100</f>
        <v>11.688311688311687</v>
      </c>
    </row>
    <row r="138" spans="1:14" ht="18" customHeight="1" x14ac:dyDescent="0.25">
      <c r="A138" s="73"/>
      <c r="B138" s="371"/>
      <c r="C138" s="330"/>
      <c r="D138" s="183" t="s">
        <v>334</v>
      </c>
      <c r="E138" s="188">
        <v>13</v>
      </c>
      <c r="F138" s="220">
        <f>E138/SUM(E136:E141)*100</f>
        <v>11.504424778761061</v>
      </c>
      <c r="G138" s="190">
        <v>21</v>
      </c>
      <c r="H138" s="220">
        <f>G138/SUM(G136:G141)*100</f>
        <v>19.090909090909093</v>
      </c>
      <c r="I138" s="197">
        <v>8</v>
      </c>
      <c r="J138" s="217">
        <f>I138/SUM(I136:I141)*100</f>
        <v>8.5106382978723403</v>
      </c>
      <c r="K138" s="199">
        <v>15</v>
      </c>
      <c r="L138" s="217">
        <f>K138/SUM(K136:K141)*100</f>
        <v>16.853932584269664</v>
      </c>
      <c r="M138" s="206">
        <f>COUNTIF(YENİHAYAT!$N$5:$N$200,"&lt;70")-COUNTIF(YENİHAYAT!$N$5:$N$200,"&lt;55")</f>
        <v>7</v>
      </c>
      <c r="N138" s="214">
        <f>M138/SUM(M136:M141)*100</f>
        <v>9.0909090909090917</v>
      </c>
    </row>
    <row r="139" spans="1:14" ht="18" customHeight="1" x14ac:dyDescent="0.25">
      <c r="B139" s="371"/>
      <c r="C139" s="330"/>
      <c r="D139" s="183" t="s">
        <v>335</v>
      </c>
      <c r="E139" s="188">
        <v>21</v>
      </c>
      <c r="F139" s="220">
        <f>E139/SUM(E136:E141)*100</f>
        <v>18.584070796460178</v>
      </c>
      <c r="G139" s="190">
        <v>9</v>
      </c>
      <c r="H139" s="220">
        <f>G139/SUM(G136:G141)*100</f>
        <v>8.1818181818181817</v>
      </c>
      <c r="I139" s="197">
        <v>9</v>
      </c>
      <c r="J139" s="217">
        <f>I139/SUM(I136:I141)*100</f>
        <v>9.5744680851063837</v>
      </c>
      <c r="K139" s="199">
        <v>12</v>
      </c>
      <c r="L139" s="217">
        <f>K139/SUM(K136:K141)*100</f>
        <v>13.48314606741573</v>
      </c>
      <c r="M139" s="206">
        <f>COUNTIF(YENİHAYAT!$N$5:$N$200,"&lt;85")-COUNTIF(YENİHAYAT!$N$5:$N$200,"&lt;70")</f>
        <v>3</v>
      </c>
      <c r="N139" s="214">
        <f>M139/SUM(M136:M141)*100</f>
        <v>3.8961038961038961</v>
      </c>
    </row>
    <row r="140" spans="1:14" ht="18" customHeight="1" x14ac:dyDescent="0.25">
      <c r="B140" s="371"/>
      <c r="C140" s="330"/>
      <c r="D140" s="183" t="s">
        <v>336</v>
      </c>
      <c r="E140" s="188">
        <v>12</v>
      </c>
      <c r="F140" s="220">
        <f>E140/SUM(E136:E141)*100</f>
        <v>10.619469026548673</v>
      </c>
      <c r="G140" s="190">
        <v>11</v>
      </c>
      <c r="H140" s="220">
        <f>G140/SUM(G136:G141)*100</f>
        <v>10</v>
      </c>
      <c r="I140" s="197">
        <v>14</v>
      </c>
      <c r="J140" s="217">
        <f>I140/SUM(I136:I141)*100</f>
        <v>14.893617021276595</v>
      </c>
      <c r="K140" s="199">
        <v>9</v>
      </c>
      <c r="L140" s="217">
        <f>K140/SUM(K136:K141)*100</f>
        <v>10.112359550561797</v>
      </c>
      <c r="M140" s="206">
        <f>COUNTIF(YENİHAYAT!$N$5:$N$200,"&lt;99")-COUNTIF(YENİHAYAT!$N$5:$N$200,"&lt;85")</f>
        <v>10</v>
      </c>
      <c r="N140" s="214">
        <f>M140/SUM(M136:M141)*100</f>
        <v>12.987012987012985</v>
      </c>
    </row>
    <row r="141" spans="1:14" ht="18" customHeight="1" thickBot="1" x14ac:dyDescent="0.3">
      <c r="B141" s="356"/>
      <c r="C141" s="331"/>
      <c r="D141" s="184">
        <v>100</v>
      </c>
      <c r="E141" s="191">
        <v>4</v>
      </c>
      <c r="F141" s="221">
        <f>E141/SUM(E136:E141)*100</f>
        <v>3.5398230088495577</v>
      </c>
      <c r="G141" s="193">
        <v>0</v>
      </c>
      <c r="H141" s="221">
        <f>G141/SUM(G136:G141)*100</f>
        <v>0</v>
      </c>
      <c r="I141" s="200">
        <v>4</v>
      </c>
      <c r="J141" s="218">
        <f>I141/SUM(I136:I141)*100</f>
        <v>4.2553191489361701</v>
      </c>
      <c r="K141" s="202">
        <v>1</v>
      </c>
      <c r="L141" s="218">
        <f>K141/SUM(K136:K141)*100</f>
        <v>1.1235955056179776</v>
      </c>
      <c r="M141" s="208">
        <f>COUNTIF(YENİHAYAT!$N$5:$N$200,"=100")</f>
        <v>6</v>
      </c>
      <c r="N141" s="215">
        <f>M141/SUM(M136:M141)*100</f>
        <v>7.7922077922077921</v>
      </c>
    </row>
    <row r="142" spans="1:14" ht="18" customHeight="1" x14ac:dyDescent="0.25">
      <c r="B142" s="354" t="str">
        <f>"YENİHAYAT ORTAOKULU
"&amp;"ÖĞRENCİ SAYISI = "&amp;SUM(M142:M147)</f>
        <v>YENİHAYAT ORTAOKULU
ÖĞRENCİ SAYISI = 77</v>
      </c>
      <c r="C142" s="329" t="s">
        <v>10</v>
      </c>
      <c r="D142" s="182" t="s">
        <v>332</v>
      </c>
      <c r="E142" s="185">
        <v>15</v>
      </c>
      <c r="F142" s="219">
        <f>E142/SUM(E142:E147)*100</f>
        <v>13.513513513513514</v>
      </c>
      <c r="G142" s="187">
        <v>33</v>
      </c>
      <c r="H142" s="219">
        <f>G142/SUM(G142:G147)*100</f>
        <v>30</v>
      </c>
      <c r="I142" s="194">
        <v>19</v>
      </c>
      <c r="J142" s="216">
        <f>I142/SUM(I142:I147)*100</f>
        <v>20.43010752688172</v>
      </c>
      <c r="K142" s="196">
        <v>29</v>
      </c>
      <c r="L142" s="216">
        <f>K142/SUM(K142:K147)*100</f>
        <v>32.584269662921351</v>
      </c>
      <c r="M142" s="204">
        <f>COUNTIF(YENİHAYAT!$Q$5:$Q$200,"&lt;45")</f>
        <v>13</v>
      </c>
      <c r="N142" s="213">
        <f>M142/SUM(M142:M147)*100</f>
        <v>16.883116883116884</v>
      </c>
    </row>
    <row r="143" spans="1:14" ht="18" customHeight="1" x14ac:dyDescent="0.25">
      <c r="B143" s="371"/>
      <c r="C143" s="330"/>
      <c r="D143" s="183" t="s">
        <v>333</v>
      </c>
      <c r="E143" s="188">
        <v>20</v>
      </c>
      <c r="F143" s="220">
        <f>E143/SUM(E142:E147)*100</f>
        <v>18.018018018018019</v>
      </c>
      <c r="G143" s="190">
        <v>19</v>
      </c>
      <c r="H143" s="220">
        <f>G143/SUM(G142:G147)*100</f>
        <v>17.272727272727273</v>
      </c>
      <c r="I143" s="197">
        <v>20</v>
      </c>
      <c r="J143" s="217">
        <f>I143/SUM(I142:I147)*100</f>
        <v>21.50537634408602</v>
      </c>
      <c r="K143" s="199">
        <v>13</v>
      </c>
      <c r="L143" s="217">
        <f>K143/SUM(K142:K147)*100</f>
        <v>14.606741573033707</v>
      </c>
      <c r="M143" s="206">
        <f>COUNTIF(YENİHAYAT!$Q$5:$Q$200,"&lt;55")-COUNTIF(YENİHAYAT!$Q$5:$Q$200,"&lt;45")</f>
        <v>3</v>
      </c>
      <c r="N143" s="214">
        <f>M143/SUM(M142:M147)*100</f>
        <v>3.8961038961038961</v>
      </c>
    </row>
    <row r="144" spans="1:14" ht="18" customHeight="1" x14ac:dyDescent="0.25">
      <c r="B144" s="371"/>
      <c r="C144" s="330"/>
      <c r="D144" s="183" t="s">
        <v>334</v>
      </c>
      <c r="E144" s="188">
        <v>44</v>
      </c>
      <c r="F144" s="220">
        <f>E144/SUM(E142:E147)*100</f>
        <v>39.63963963963964</v>
      </c>
      <c r="G144" s="190">
        <v>20</v>
      </c>
      <c r="H144" s="220">
        <f>G144/SUM(G142:G147)*100</f>
        <v>18.181818181818183</v>
      </c>
      <c r="I144" s="197">
        <v>10</v>
      </c>
      <c r="J144" s="217">
        <f>I144/SUM(I142:I147)*100</f>
        <v>10.75268817204301</v>
      </c>
      <c r="K144" s="199">
        <v>8</v>
      </c>
      <c r="L144" s="217">
        <f>K144/SUM(K142:K147)*100</f>
        <v>8.9887640449438209</v>
      </c>
      <c r="M144" s="206">
        <f>COUNTIF(YENİHAYAT!$Q$5:$Q$200,"&lt;70")-COUNTIF(YENİHAYAT!$Q$5:$Q$200,"&lt;55")</f>
        <v>17</v>
      </c>
      <c r="N144" s="214">
        <f>M144/SUM(M142:M147)*100</f>
        <v>22.077922077922079</v>
      </c>
    </row>
    <row r="145" spans="2:14" ht="18" customHeight="1" x14ac:dyDescent="0.25">
      <c r="B145" s="371"/>
      <c r="C145" s="330"/>
      <c r="D145" s="183" t="s">
        <v>335</v>
      </c>
      <c r="E145" s="188">
        <v>25</v>
      </c>
      <c r="F145" s="220">
        <f>E145/SUM(E142:E147)*100</f>
        <v>22.522522522522522</v>
      </c>
      <c r="G145" s="190">
        <v>16</v>
      </c>
      <c r="H145" s="220">
        <f>G145/SUM(G142:G147)*100</f>
        <v>14.545454545454545</v>
      </c>
      <c r="I145" s="197">
        <v>22</v>
      </c>
      <c r="J145" s="217">
        <f>I145/SUM(I142:I147)*100</f>
        <v>23.655913978494624</v>
      </c>
      <c r="K145" s="199">
        <v>12</v>
      </c>
      <c r="L145" s="217">
        <f>K145/SUM(K142:K147)*100</f>
        <v>13.48314606741573</v>
      </c>
      <c r="M145" s="206">
        <f>COUNTIF(YENİHAYAT!$Q$5:$Q$200,"&lt;85")-COUNTIF(YENİHAYAT!$Q$5:$Q$200,"&lt;70")</f>
        <v>19</v>
      </c>
      <c r="N145" s="214">
        <f>M145/SUM(M142:M147)*100</f>
        <v>24.675324675324674</v>
      </c>
    </row>
    <row r="146" spans="2:14" ht="18" customHeight="1" x14ac:dyDescent="0.25">
      <c r="B146" s="371"/>
      <c r="C146" s="330"/>
      <c r="D146" s="183" t="s">
        <v>336</v>
      </c>
      <c r="E146" s="188">
        <v>5</v>
      </c>
      <c r="F146" s="220">
        <f>E146/SUM(E142:E147)*100</f>
        <v>4.5045045045045047</v>
      </c>
      <c r="G146" s="190">
        <v>17</v>
      </c>
      <c r="H146" s="220">
        <f>G146/SUM(G142:G147)*100</f>
        <v>15.454545454545453</v>
      </c>
      <c r="I146" s="197">
        <v>19</v>
      </c>
      <c r="J146" s="217">
        <f>I146/SUM(I142:I147)*100</f>
        <v>20.43010752688172</v>
      </c>
      <c r="K146" s="199">
        <v>17</v>
      </c>
      <c r="L146" s="217">
        <f>K146/SUM(K142:K147)*100</f>
        <v>19.101123595505616</v>
      </c>
      <c r="M146" s="206">
        <f>COUNTIF(YENİHAYAT!$Q$5:$Q$200,"&lt;99")-COUNTIF(YENİHAYAT!$Q$5:$Q$200,"&lt;85")</f>
        <v>18</v>
      </c>
      <c r="N146" s="214">
        <f>M146/SUM(M142:M147)*100</f>
        <v>23.376623376623375</v>
      </c>
    </row>
    <row r="147" spans="2:14" ht="18" customHeight="1" thickBot="1" x14ac:dyDescent="0.3">
      <c r="B147" s="356"/>
      <c r="C147" s="331"/>
      <c r="D147" s="184">
        <v>100</v>
      </c>
      <c r="E147" s="191">
        <v>2</v>
      </c>
      <c r="F147" s="221">
        <f>E147/SUM(E142:E147)*100</f>
        <v>1.8018018018018018</v>
      </c>
      <c r="G147" s="193">
        <v>5</v>
      </c>
      <c r="H147" s="221">
        <f>G147/SUM(G142:G147)*100</f>
        <v>4.5454545454545459</v>
      </c>
      <c r="I147" s="200">
        <v>3</v>
      </c>
      <c r="J147" s="218">
        <f>I147/SUM(I142:I147)*100</f>
        <v>3.225806451612903</v>
      </c>
      <c r="K147" s="202">
        <v>10</v>
      </c>
      <c r="L147" s="218">
        <f>K147/SUM(K142:K147)*100</f>
        <v>11.235955056179774</v>
      </c>
      <c r="M147" s="208">
        <f>COUNTIF(YENİHAYAT!$Q$5:$Q$200,"=100")</f>
        <v>7</v>
      </c>
      <c r="N147" s="215">
        <f>M147/SUM(M142:M147)*100</f>
        <v>9.0909090909090917</v>
      </c>
    </row>
    <row r="148" spans="2:14" ht="18" customHeight="1" x14ac:dyDescent="0.25">
      <c r="B148" s="354" t="str">
        <f>"YENİHAYAT ORTAOKULU
"&amp;"ÖĞRENCİ SAYISI = "&amp;SUM(M148:M153)</f>
        <v>YENİHAYAT ORTAOKULU
ÖĞRENCİ SAYISI = 77</v>
      </c>
      <c r="C148" s="329" t="s">
        <v>338</v>
      </c>
      <c r="D148" s="182" t="s">
        <v>332</v>
      </c>
      <c r="E148" s="185">
        <v>24</v>
      </c>
      <c r="F148" s="219">
        <f>E148/SUM(E148:E153)*100</f>
        <v>21.818181818181817</v>
      </c>
      <c r="G148" s="187">
        <v>20</v>
      </c>
      <c r="H148" s="219">
        <f>G148/SUM(G148:G153)*100</f>
        <v>18.181818181818183</v>
      </c>
      <c r="I148" s="194">
        <v>20</v>
      </c>
      <c r="J148" s="216">
        <f>I148/SUM(I148:I153)*100</f>
        <v>21.052631578947366</v>
      </c>
      <c r="K148" s="196">
        <v>17</v>
      </c>
      <c r="L148" s="216">
        <f>K148/SUM(K148:K153)*100</f>
        <v>19.101123595505616</v>
      </c>
      <c r="M148" s="204">
        <f>COUNTIF(YENİHAYAT!$T$5:$T$200,"&lt;45")</f>
        <v>17</v>
      </c>
      <c r="N148" s="213">
        <f>M148/SUM(M148:M153)*100</f>
        <v>22.077922077922079</v>
      </c>
    </row>
    <row r="149" spans="2:14" ht="18" customHeight="1" x14ac:dyDescent="0.25">
      <c r="B149" s="371"/>
      <c r="C149" s="330"/>
      <c r="D149" s="183" t="s">
        <v>333</v>
      </c>
      <c r="E149" s="188">
        <v>11</v>
      </c>
      <c r="F149" s="220">
        <f>E149/SUM(E148:E153)*100</f>
        <v>10</v>
      </c>
      <c r="G149" s="190">
        <v>19</v>
      </c>
      <c r="H149" s="220">
        <f>G149/SUM(G148:G153)*100</f>
        <v>17.272727272727273</v>
      </c>
      <c r="I149" s="197">
        <v>11</v>
      </c>
      <c r="J149" s="217">
        <f>I149/SUM(I148:I153)*100</f>
        <v>11.578947368421053</v>
      </c>
      <c r="K149" s="199">
        <v>8</v>
      </c>
      <c r="L149" s="217">
        <f>K149/SUM(K148:K153)*100</f>
        <v>8.9887640449438209</v>
      </c>
      <c r="M149" s="206">
        <f>COUNTIF(YENİHAYAT!$T$5:$T$200,"&lt;55")-COUNTIF(YENİHAYAT!$T$5:$T$200,"&lt;45")</f>
        <v>5</v>
      </c>
      <c r="N149" s="214">
        <f>M149/SUM(M148:M153)*100</f>
        <v>6.4935064935064926</v>
      </c>
    </row>
    <row r="150" spans="2:14" ht="18" customHeight="1" x14ac:dyDescent="0.25">
      <c r="B150" s="371"/>
      <c r="C150" s="330"/>
      <c r="D150" s="183" t="s">
        <v>334</v>
      </c>
      <c r="E150" s="188">
        <v>23</v>
      </c>
      <c r="F150" s="220">
        <f>E150/SUM(E148:E153)*100</f>
        <v>20.909090909090907</v>
      </c>
      <c r="G150" s="190">
        <v>16</v>
      </c>
      <c r="H150" s="220">
        <f>G150/SUM(G148:G153)*100</f>
        <v>14.545454545454545</v>
      </c>
      <c r="I150" s="197">
        <v>16</v>
      </c>
      <c r="J150" s="217">
        <f>I150/SUM(I148:I153)*100</f>
        <v>16.842105263157894</v>
      </c>
      <c r="K150" s="199">
        <v>13</v>
      </c>
      <c r="L150" s="217">
        <f>K150/SUM(K148:K153)*100</f>
        <v>14.606741573033707</v>
      </c>
      <c r="M150" s="206">
        <f>COUNTIF(YENİHAYAT!$T$5:$T$200,"&lt;70")-COUNTIF(YENİHAYAT!$T$5:$T$200,"&lt;55")</f>
        <v>12</v>
      </c>
      <c r="N150" s="214">
        <f>M150/SUM(M148:M153)*100</f>
        <v>15.584415584415584</v>
      </c>
    </row>
    <row r="151" spans="2:14" ht="18" customHeight="1" x14ac:dyDescent="0.25">
      <c r="B151" s="371"/>
      <c r="C151" s="330"/>
      <c r="D151" s="183" t="s">
        <v>335</v>
      </c>
      <c r="E151" s="188">
        <v>30</v>
      </c>
      <c r="F151" s="220">
        <f>E151/SUM(E148:E153)*100</f>
        <v>27.27272727272727</v>
      </c>
      <c r="G151" s="190">
        <v>20</v>
      </c>
      <c r="H151" s="220">
        <f>G151/SUM(G148:G153)*100</f>
        <v>18.181818181818183</v>
      </c>
      <c r="I151" s="197">
        <v>22</v>
      </c>
      <c r="J151" s="217">
        <f>I151/SUM(I148:I153)*100</f>
        <v>23.157894736842106</v>
      </c>
      <c r="K151" s="199">
        <v>14</v>
      </c>
      <c r="L151" s="217">
        <f>K151/SUM(K148:K153)*100</f>
        <v>15.730337078651685</v>
      </c>
      <c r="M151" s="206">
        <f>COUNTIF(YENİHAYAT!$T$5:$T$200,"&lt;85")-COUNTIF(YENİHAYAT!$T$5:$T$200,"&lt;70")</f>
        <v>16</v>
      </c>
      <c r="N151" s="214">
        <f>M151/SUM(M148:M153)*100</f>
        <v>20.779220779220779</v>
      </c>
    </row>
    <row r="152" spans="2:14" ht="18" customHeight="1" x14ac:dyDescent="0.25">
      <c r="B152" s="371"/>
      <c r="C152" s="330"/>
      <c r="D152" s="183" t="s">
        <v>336</v>
      </c>
      <c r="E152" s="188">
        <v>21</v>
      </c>
      <c r="F152" s="220">
        <f>E152/SUM(E148:E153)*100</f>
        <v>19.090909090909093</v>
      </c>
      <c r="G152" s="190">
        <v>34</v>
      </c>
      <c r="H152" s="220">
        <f>G152/SUM(G148:G153)*100</f>
        <v>30.909090909090907</v>
      </c>
      <c r="I152" s="197">
        <v>21</v>
      </c>
      <c r="J152" s="217">
        <f>I152/SUM(I148:I153)*100</f>
        <v>22.105263157894736</v>
      </c>
      <c r="K152" s="199">
        <v>34</v>
      </c>
      <c r="L152" s="217">
        <f>K152/SUM(K148:K153)*100</f>
        <v>38.202247191011232</v>
      </c>
      <c r="M152" s="206">
        <f>COUNTIF(YENİHAYAT!$T$5:$T$200,"&lt;99")-COUNTIF(YENİHAYAT!$T$5:$T$200,"&lt;85")</f>
        <v>20</v>
      </c>
      <c r="N152" s="214">
        <f>M152/SUM(M148:M153)*100</f>
        <v>25.97402597402597</v>
      </c>
    </row>
    <row r="153" spans="2:14" ht="18" customHeight="1" thickBot="1" x14ac:dyDescent="0.3">
      <c r="B153" s="356"/>
      <c r="C153" s="331"/>
      <c r="D153" s="184">
        <v>100</v>
      </c>
      <c r="E153" s="191">
        <v>1</v>
      </c>
      <c r="F153" s="221">
        <f>E153/SUM(E148:E153)*100</f>
        <v>0.90909090909090906</v>
      </c>
      <c r="G153" s="193">
        <v>1</v>
      </c>
      <c r="H153" s="221">
        <f>G153/SUM(G148:G153)*100</f>
        <v>0.90909090909090906</v>
      </c>
      <c r="I153" s="200">
        <v>5</v>
      </c>
      <c r="J153" s="218">
        <f>I153/SUM(I148:I153)*100</f>
        <v>5.2631578947368416</v>
      </c>
      <c r="K153" s="202">
        <v>3</v>
      </c>
      <c r="L153" s="218">
        <f>K153/SUM(K148:K153)*100</f>
        <v>3.3707865168539324</v>
      </c>
      <c r="M153" s="208">
        <f>COUNTIF(YENİHAYAT!$T$5:$T$200,"=100")</f>
        <v>7</v>
      </c>
      <c r="N153" s="215">
        <f>M153/SUM(M148:M153)*100</f>
        <v>9.0909090909090917</v>
      </c>
    </row>
    <row r="154" spans="2:14" ht="18" customHeight="1" x14ac:dyDescent="0.25">
      <c r="B154" s="354" t="str">
        <f>"YENİHAYAT ORTAOKULU
"&amp;"ÖĞRENCİ SAYISI = "&amp;SUM(M154:M159)</f>
        <v>YENİHAYAT ORTAOKULU
ÖĞRENCİ SAYISI = 76</v>
      </c>
      <c r="C154" s="329" t="s">
        <v>4</v>
      </c>
      <c r="D154" s="182" t="s">
        <v>332</v>
      </c>
      <c r="E154" s="185">
        <v>74</v>
      </c>
      <c r="F154" s="219">
        <f>E154/SUM(E154:E159)*100</f>
        <v>67.889908256880744</v>
      </c>
      <c r="G154" s="187">
        <v>40</v>
      </c>
      <c r="H154" s="219">
        <f>G154/SUM(G154:G159)*100</f>
        <v>37.383177570093459</v>
      </c>
      <c r="I154" s="194">
        <v>44</v>
      </c>
      <c r="J154" s="216">
        <f>I154/SUM(I154:I159)*100</f>
        <v>48.35164835164835</v>
      </c>
      <c r="K154" s="196">
        <v>53</v>
      </c>
      <c r="L154" s="216">
        <f>K154/SUM(K154:K159)*100</f>
        <v>59.550561797752813</v>
      </c>
      <c r="M154" s="204">
        <f>COUNTIF(YENİHAYAT!$W$5:$W$200,"&lt;45")</f>
        <v>19</v>
      </c>
      <c r="N154" s="213">
        <f>M154/SUM(M154:M159)*100</f>
        <v>25</v>
      </c>
    </row>
    <row r="155" spans="2:14" ht="18" customHeight="1" x14ac:dyDescent="0.25">
      <c r="B155" s="371"/>
      <c r="C155" s="330"/>
      <c r="D155" s="183" t="s">
        <v>333</v>
      </c>
      <c r="E155" s="188">
        <v>15</v>
      </c>
      <c r="F155" s="220">
        <f>E155/SUM(E154:E159)*100</f>
        <v>13.761467889908257</v>
      </c>
      <c r="G155" s="190">
        <v>25</v>
      </c>
      <c r="H155" s="220">
        <f>G155/SUM(G154:G159)*100</f>
        <v>23.364485981308412</v>
      </c>
      <c r="I155" s="197">
        <v>13</v>
      </c>
      <c r="J155" s="217">
        <f>I155/SUM(I154:I159)*100</f>
        <v>14.285714285714285</v>
      </c>
      <c r="K155" s="199">
        <v>11</v>
      </c>
      <c r="L155" s="217">
        <f>K155/SUM(K154:K159)*100</f>
        <v>12.359550561797752</v>
      </c>
      <c r="M155" s="206">
        <f>COUNTIF(YENİHAYAT!$W$5:$W$200,"&lt;55")-COUNTIF(YENİHAYAT!$W$5:$W$200,"&lt;45")</f>
        <v>7</v>
      </c>
      <c r="N155" s="214">
        <f>M155/SUM(M154:M159)*100</f>
        <v>9.2105263157894726</v>
      </c>
    </row>
    <row r="156" spans="2:14" ht="18" customHeight="1" x14ac:dyDescent="0.25">
      <c r="B156" s="371"/>
      <c r="C156" s="330"/>
      <c r="D156" s="183" t="s">
        <v>334</v>
      </c>
      <c r="E156" s="188">
        <v>13</v>
      </c>
      <c r="F156" s="220">
        <f>E156/SUM(E154:E159)*100</f>
        <v>11.926605504587156</v>
      </c>
      <c r="G156" s="190">
        <v>21</v>
      </c>
      <c r="H156" s="220">
        <f>G156/SUM(G154:G159)*100</f>
        <v>19.626168224299064</v>
      </c>
      <c r="I156" s="197">
        <v>19</v>
      </c>
      <c r="J156" s="217">
        <f>I156/SUM(I154:I159)*100</f>
        <v>20.87912087912088</v>
      </c>
      <c r="K156" s="199">
        <v>12</v>
      </c>
      <c r="L156" s="217">
        <f>K156/SUM(K154:K159)*100</f>
        <v>13.48314606741573</v>
      </c>
      <c r="M156" s="206">
        <f>COUNTIF(YENİHAYAT!$W$5:$W$200,"&lt;70")-COUNTIF(YENİHAYAT!$W$5:$W$200,"&lt;55")</f>
        <v>11</v>
      </c>
      <c r="N156" s="214">
        <f>M156/SUM(M154:M159)*100</f>
        <v>14.473684210526317</v>
      </c>
    </row>
    <row r="157" spans="2:14" ht="18" customHeight="1" x14ac:dyDescent="0.25">
      <c r="B157" s="371"/>
      <c r="C157" s="330"/>
      <c r="D157" s="183" t="s">
        <v>335</v>
      </c>
      <c r="E157" s="188">
        <v>4</v>
      </c>
      <c r="F157" s="220">
        <f>E157/SUM(E154:E159)*100</f>
        <v>3.669724770642202</v>
      </c>
      <c r="G157" s="190">
        <v>15</v>
      </c>
      <c r="H157" s="220">
        <f>G157/SUM(G154:G159)*100</f>
        <v>14.018691588785046</v>
      </c>
      <c r="I157" s="197">
        <v>6</v>
      </c>
      <c r="J157" s="217">
        <f>I157/SUM(I154:I159)*100</f>
        <v>6.593406593406594</v>
      </c>
      <c r="K157" s="199">
        <v>9</v>
      </c>
      <c r="L157" s="217">
        <f>K157/SUM(K154:K159)*100</f>
        <v>10.112359550561797</v>
      </c>
      <c r="M157" s="206">
        <f>COUNTIF(YENİHAYAT!$W$5:$W$200,"&lt;85")-COUNTIF(YENİHAYAT!$W$5:$W$200,"&lt;70")</f>
        <v>20</v>
      </c>
      <c r="N157" s="214">
        <f>M157/SUM(M154:M159)*100</f>
        <v>26.315789473684209</v>
      </c>
    </row>
    <row r="158" spans="2:14" ht="18" customHeight="1" x14ac:dyDescent="0.25">
      <c r="B158" s="371"/>
      <c r="C158" s="330"/>
      <c r="D158" s="183" t="s">
        <v>336</v>
      </c>
      <c r="E158" s="188">
        <v>3</v>
      </c>
      <c r="F158" s="220">
        <f>E158/SUM(E154:E159)*100</f>
        <v>2.7522935779816518</v>
      </c>
      <c r="G158" s="190">
        <v>5</v>
      </c>
      <c r="H158" s="220">
        <f>G158/SUM(G154:G159)*100</f>
        <v>4.6728971962616823</v>
      </c>
      <c r="I158" s="197">
        <v>8</v>
      </c>
      <c r="J158" s="217">
        <f>I158/SUM(I154:I159)*100</f>
        <v>8.791208791208792</v>
      </c>
      <c r="K158" s="199">
        <v>4</v>
      </c>
      <c r="L158" s="217">
        <f>K158/SUM(K154:K159)*100</f>
        <v>4.4943820224719104</v>
      </c>
      <c r="M158" s="206">
        <f>COUNTIF(YENİHAYAT!$W$5:$W$200,"&lt;99")-COUNTIF(YENİHAYAT!$W$5:$W$200,"&lt;85")</f>
        <v>17</v>
      </c>
      <c r="N158" s="214">
        <f>M158/SUM(M154:M159)*100</f>
        <v>22.368421052631579</v>
      </c>
    </row>
    <row r="159" spans="2:14" ht="18" customHeight="1" thickBot="1" x14ac:dyDescent="0.3">
      <c r="B159" s="356"/>
      <c r="C159" s="331"/>
      <c r="D159" s="184">
        <v>100</v>
      </c>
      <c r="E159" s="191">
        <v>0</v>
      </c>
      <c r="F159" s="221">
        <f>E159/SUM(E154:E159)*100</f>
        <v>0</v>
      </c>
      <c r="G159" s="193">
        <v>1</v>
      </c>
      <c r="H159" s="221">
        <f>G159/SUM(G154:G159)*100</f>
        <v>0.93457943925233633</v>
      </c>
      <c r="I159" s="200">
        <v>1</v>
      </c>
      <c r="J159" s="218">
        <f>I159/SUM(I154:I159)*100</f>
        <v>1.098901098901099</v>
      </c>
      <c r="K159" s="202">
        <v>0</v>
      </c>
      <c r="L159" s="218">
        <f>K159/SUM(K154:K159)*100</f>
        <v>0</v>
      </c>
      <c r="M159" s="208">
        <f>COUNTIF(YENİHAYAT!$W$5:$W$200,"=100")</f>
        <v>2</v>
      </c>
      <c r="N159" s="215">
        <f>M159/SUM(M154:M159)*100</f>
        <v>2.6315789473684208</v>
      </c>
    </row>
    <row r="160" spans="2:14" ht="18" customHeight="1" x14ac:dyDescent="0.25">
      <c r="B160" s="354" t="str">
        <f>"YENİHAYAT ORTAOKULU
"&amp;"ÖĞRENCİ SAYISI = "&amp;SUM(M160:M165)</f>
        <v>YENİHAYAT ORTAOKULU
ÖĞRENCİ SAYISI = 77</v>
      </c>
      <c r="C160" s="329" t="s">
        <v>23</v>
      </c>
      <c r="D160" s="182" t="s">
        <v>332</v>
      </c>
      <c r="E160" s="185">
        <v>11</v>
      </c>
      <c r="F160" s="219">
        <f>E160/SUM(E160:E165)*100</f>
        <v>10.091743119266056</v>
      </c>
      <c r="G160" s="187">
        <v>13</v>
      </c>
      <c r="H160" s="219">
        <f>G160/SUM(G160:G165)*100</f>
        <v>11.818181818181818</v>
      </c>
      <c r="I160" s="194">
        <v>4</v>
      </c>
      <c r="J160" s="216">
        <f>I160/SUM(I160:I165)*100</f>
        <v>3.278688524590164</v>
      </c>
      <c r="K160" s="196">
        <v>9</v>
      </c>
      <c r="L160" s="216">
        <f>K160/SUM(K160:K165)*100</f>
        <v>10.112359550561797</v>
      </c>
      <c r="M160" s="204">
        <f>COUNTIF(YENİHAYAT!$Z$5:$Z$200,"&lt;45")</f>
        <v>1</v>
      </c>
      <c r="N160" s="213">
        <f>M160/SUM(M160:M165)*100</f>
        <v>1.2987012987012987</v>
      </c>
    </row>
    <row r="161" spans="2:14" ht="18" customHeight="1" x14ac:dyDescent="0.25">
      <c r="B161" s="371"/>
      <c r="C161" s="330"/>
      <c r="D161" s="183" t="s">
        <v>333</v>
      </c>
      <c r="E161" s="188">
        <v>11</v>
      </c>
      <c r="F161" s="220">
        <f>E161/SUM(E160:E165)*100</f>
        <v>10.091743119266056</v>
      </c>
      <c r="G161" s="190">
        <v>8</v>
      </c>
      <c r="H161" s="220">
        <f>G161/SUM(G160:G165)*100</f>
        <v>7.2727272727272725</v>
      </c>
      <c r="I161" s="197">
        <v>6</v>
      </c>
      <c r="J161" s="217">
        <f>I161/SUM(I160:I165)*100</f>
        <v>4.918032786885246</v>
      </c>
      <c r="K161" s="199">
        <v>3</v>
      </c>
      <c r="L161" s="217">
        <f>K161/SUM(K160:K165)*100</f>
        <v>3.3707865168539324</v>
      </c>
      <c r="M161" s="206">
        <f>COUNTIF(YENİHAYAT!$Z$5:$Z$200,"&lt;55")-COUNTIF(YENİHAYAT!$Z$5:$Z$200,"&lt;45")</f>
        <v>3</v>
      </c>
      <c r="N161" s="214">
        <f>M161/SUM(M160:M165)*100</f>
        <v>3.8961038961038961</v>
      </c>
    </row>
    <row r="162" spans="2:14" ht="18" customHeight="1" x14ac:dyDescent="0.25">
      <c r="B162" s="371"/>
      <c r="C162" s="330"/>
      <c r="D162" s="183" t="s">
        <v>334</v>
      </c>
      <c r="E162" s="188">
        <v>23</v>
      </c>
      <c r="F162" s="220">
        <f>E162/SUM(E160:E165)*100</f>
        <v>21.100917431192663</v>
      </c>
      <c r="G162" s="190">
        <v>18</v>
      </c>
      <c r="H162" s="220">
        <f>G162/SUM(G160:G165)*100</f>
        <v>16.363636363636363</v>
      </c>
      <c r="I162" s="197">
        <v>6</v>
      </c>
      <c r="J162" s="217">
        <f>I162/SUM(I160:I165)*100</f>
        <v>4.918032786885246</v>
      </c>
      <c r="K162" s="199">
        <v>12</v>
      </c>
      <c r="L162" s="217">
        <f>K162/SUM(K160:K165)*100</f>
        <v>13.48314606741573</v>
      </c>
      <c r="M162" s="206">
        <f>COUNTIF(YENİHAYAT!$Z$5:$Z$200,"&lt;70")-COUNTIF(YENİHAYAT!$Z$5:$Z$200,"&lt;55")</f>
        <v>9</v>
      </c>
      <c r="N162" s="214">
        <f>M162/SUM(M160:M165)*100</f>
        <v>11.688311688311687</v>
      </c>
    </row>
    <row r="163" spans="2:14" ht="18" customHeight="1" x14ac:dyDescent="0.25">
      <c r="B163" s="371"/>
      <c r="C163" s="330"/>
      <c r="D163" s="183" t="s">
        <v>335</v>
      </c>
      <c r="E163" s="188">
        <v>27</v>
      </c>
      <c r="F163" s="220">
        <f>E163/SUM(E160:E165)*100</f>
        <v>24.770642201834864</v>
      </c>
      <c r="G163" s="190">
        <v>30</v>
      </c>
      <c r="H163" s="220">
        <f>G163/SUM(G160:G165)*100</f>
        <v>27.27272727272727</v>
      </c>
      <c r="I163" s="197">
        <v>13</v>
      </c>
      <c r="J163" s="217">
        <f>I163/SUM(I160:I165)*100</f>
        <v>10.655737704918032</v>
      </c>
      <c r="K163" s="199">
        <v>13</v>
      </c>
      <c r="L163" s="217">
        <f>K163/SUM(K160:K165)*100</f>
        <v>14.606741573033707</v>
      </c>
      <c r="M163" s="206">
        <f>COUNTIF(YENİHAYAT!$Z$5:$Z$200,"&lt;85")-COUNTIF(YENİHAYAT!Z$5:$Z$200,"&lt;70")</f>
        <v>18</v>
      </c>
      <c r="N163" s="214">
        <f>M163/SUM(M160:M165)*100</f>
        <v>23.376623376623375</v>
      </c>
    </row>
    <row r="164" spans="2:14" ht="18" customHeight="1" x14ac:dyDescent="0.25">
      <c r="B164" s="371"/>
      <c r="C164" s="330"/>
      <c r="D164" s="183" t="s">
        <v>336</v>
      </c>
      <c r="E164" s="188">
        <v>37</v>
      </c>
      <c r="F164" s="220">
        <f>E164/SUM(E160:E165)*100</f>
        <v>33.944954128440372</v>
      </c>
      <c r="G164" s="190">
        <v>34</v>
      </c>
      <c r="H164" s="220">
        <f>G164/SUM(G160:G165)*100</f>
        <v>30.909090909090907</v>
      </c>
      <c r="I164" s="197">
        <v>61</v>
      </c>
      <c r="J164" s="217">
        <f>I164/SUM(I160:I165)*100</f>
        <v>50</v>
      </c>
      <c r="K164" s="199">
        <v>39</v>
      </c>
      <c r="L164" s="217">
        <f>K164/SUM(K160:K165)*100</f>
        <v>43.820224719101127</v>
      </c>
      <c r="M164" s="206">
        <f>COUNTIF(YENİHAYAT!$Z$5:$Z$200,"&lt;99")-COUNTIF(YENİHAYAT!$Z$5:$Z$200,"&lt;85")</f>
        <v>22</v>
      </c>
      <c r="N164" s="214">
        <f>M164/SUM(M160:M165)*100</f>
        <v>28.571428571428569</v>
      </c>
    </row>
    <row r="165" spans="2:14" ht="18" customHeight="1" thickBot="1" x14ac:dyDescent="0.3">
      <c r="B165" s="356"/>
      <c r="C165" s="331"/>
      <c r="D165" s="184">
        <v>100</v>
      </c>
      <c r="E165" s="191">
        <v>0</v>
      </c>
      <c r="F165" s="221">
        <f>E165/SUM(E160:E165)*100</f>
        <v>0</v>
      </c>
      <c r="G165" s="193">
        <v>7</v>
      </c>
      <c r="H165" s="221">
        <f>G165/SUM(G160:G165)*100</f>
        <v>6.3636363636363633</v>
      </c>
      <c r="I165" s="200">
        <v>32</v>
      </c>
      <c r="J165" s="218">
        <f>I165/SUM(I160:I165)*100</f>
        <v>26.229508196721312</v>
      </c>
      <c r="K165" s="202">
        <v>13</v>
      </c>
      <c r="L165" s="218">
        <f>K165/SUM(K160:K165)*100</f>
        <v>14.606741573033707</v>
      </c>
      <c r="M165" s="208">
        <f>COUNTIF(YENİHAYAT!$Z$5:$Z$200,"=100")</f>
        <v>24</v>
      </c>
      <c r="N165" s="215">
        <f>M165/SUM(M160:M165)*100</f>
        <v>31.168831168831169</v>
      </c>
    </row>
    <row r="166" spans="2:14" ht="18" customHeight="1" x14ac:dyDescent="0.25"/>
    <row r="167" spans="2:14" ht="18" customHeight="1" thickBot="1" x14ac:dyDescent="0.3"/>
    <row r="168" spans="2:14" ht="18" customHeight="1" x14ac:dyDescent="0.25">
      <c r="B168" s="332" t="s">
        <v>385</v>
      </c>
      <c r="C168" s="332" t="s">
        <v>872</v>
      </c>
      <c r="D168" s="335" t="s">
        <v>873</v>
      </c>
      <c r="E168" s="349" t="s">
        <v>359</v>
      </c>
      <c r="F168" s="350"/>
      <c r="G168" s="350"/>
      <c r="H168" s="351"/>
      <c r="I168" s="349" t="s">
        <v>360</v>
      </c>
      <c r="J168" s="350"/>
      <c r="K168" s="350"/>
      <c r="L168" s="351"/>
      <c r="M168" s="342" t="s">
        <v>361</v>
      </c>
      <c r="N168" s="343"/>
    </row>
    <row r="169" spans="2:14" ht="18" customHeight="1" x14ac:dyDescent="0.25">
      <c r="B169" s="333"/>
      <c r="C169" s="333"/>
      <c r="D169" s="336"/>
      <c r="E169" s="352" t="s">
        <v>384</v>
      </c>
      <c r="F169" s="353"/>
      <c r="G169" s="352" t="s">
        <v>875</v>
      </c>
      <c r="H169" s="353"/>
      <c r="I169" s="352" t="s">
        <v>384</v>
      </c>
      <c r="J169" s="353"/>
      <c r="K169" s="352" t="s">
        <v>875</v>
      </c>
      <c r="L169" s="353"/>
      <c r="M169" s="352" t="s">
        <v>384</v>
      </c>
      <c r="N169" s="353"/>
    </row>
    <row r="170" spans="2:14" ht="29.25" thickBot="1" x14ac:dyDescent="0.3">
      <c r="B170" s="334"/>
      <c r="C170" s="334"/>
      <c r="D170" s="337"/>
      <c r="E170" s="210" t="s">
        <v>871</v>
      </c>
      <c r="F170" s="211" t="s">
        <v>874</v>
      </c>
      <c r="G170" s="212" t="s">
        <v>871</v>
      </c>
      <c r="H170" s="211" t="s">
        <v>874</v>
      </c>
      <c r="I170" s="210" t="s">
        <v>871</v>
      </c>
      <c r="J170" s="211" t="s">
        <v>874</v>
      </c>
      <c r="K170" s="212" t="s">
        <v>871</v>
      </c>
      <c r="L170" s="211" t="s">
        <v>874</v>
      </c>
      <c r="M170" s="212" t="s">
        <v>871</v>
      </c>
      <c r="N170" s="211" t="s">
        <v>874</v>
      </c>
    </row>
    <row r="171" spans="2:14" ht="18" customHeight="1" x14ac:dyDescent="0.25">
      <c r="B171" s="326" t="str">
        <f>"KAMAN İMAM HATİP ORTAOKULU
"&amp;"ÖĞRENCİ SAYISI = "&amp;SUM(M171:M176)</f>
        <v>KAMAN İMAM HATİP ORTAOKULU
ÖĞRENCİ SAYISI = 19</v>
      </c>
      <c r="C171" s="329" t="s">
        <v>2</v>
      </c>
      <c r="D171" s="182" t="s">
        <v>332</v>
      </c>
      <c r="E171" s="185"/>
      <c r="F171" s="186" t="e">
        <f>E171/SUM(E171:E176)*100</f>
        <v>#DIV/0!</v>
      </c>
      <c r="G171" s="187"/>
      <c r="H171" s="186" t="e">
        <f>G171/SUM(G171:G176)*100</f>
        <v>#DIV/0!</v>
      </c>
      <c r="I171" s="194"/>
      <c r="J171" s="195" t="e">
        <f>I171/SUM(I171:I176)*100</f>
        <v>#DIV/0!</v>
      </c>
      <c r="K171" s="196"/>
      <c r="L171" s="195" t="e">
        <f>K171/SUM(K171:K176)*100</f>
        <v>#DIV/0!</v>
      </c>
      <c r="M171" s="204">
        <f>COUNTIF(CEVİZKENT!$K$5:$K$200,"&lt;45")</f>
        <v>2</v>
      </c>
      <c r="N171" s="205">
        <f>M171/SUM(M171:M176)*100</f>
        <v>10.526315789473683</v>
      </c>
    </row>
    <row r="172" spans="2:14" ht="18" customHeight="1" x14ac:dyDescent="0.25">
      <c r="B172" s="327"/>
      <c r="C172" s="330"/>
      <c r="D172" s="183" t="s">
        <v>333</v>
      </c>
      <c r="E172" s="188"/>
      <c r="F172" s="189" t="e">
        <f>E172/SUM(E171:E176)*100</f>
        <v>#DIV/0!</v>
      </c>
      <c r="G172" s="190"/>
      <c r="H172" s="189" t="e">
        <f>G172/SUM(G171:G176)*100</f>
        <v>#DIV/0!</v>
      </c>
      <c r="I172" s="197"/>
      <c r="J172" s="198" t="e">
        <f>I172/SUM(I171:I176)*100</f>
        <v>#DIV/0!</v>
      </c>
      <c r="K172" s="199"/>
      <c r="L172" s="198" t="e">
        <f>K172/SUM(K171:K176)*100</f>
        <v>#DIV/0!</v>
      </c>
      <c r="M172" s="206">
        <f>COUNTIF(CEVİZKENT!$K$5:$K$200,"&lt;55")-COUNTIF(CEVİZKENT!$K$5:$K$200,"&lt;45")</f>
        <v>2</v>
      </c>
      <c r="N172" s="207">
        <f>M172/SUM(M171:M176)*100</f>
        <v>10.526315789473683</v>
      </c>
    </row>
    <row r="173" spans="2:14" ht="18" customHeight="1" x14ac:dyDescent="0.25">
      <c r="B173" s="327"/>
      <c r="C173" s="330"/>
      <c r="D173" s="183" t="s">
        <v>334</v>
      </c>
      <c r="E173" s="188"/>
      <c r="F173" s="189" t="e">
        <f>E173/SUM(E171:E176)*100</f>
        <v>#DIV/0!</v>
      </c>
      <c r="G173" s="190"/>
      <c r="H173" s="189" t="e">
        <f>G173/SUM(G171:G176)*100</f>
        <v>#DIV/0!</v>
      </c>
      <c r="I173" s="197"/>
      <c r="J173" s="198" t="e">
        <f>I173/SUM(I171:I176)*100</f>
        <v>#DIV/0!</v>
      </c>
      <c r="K173" s="199"/>
      <c r="L173" s="198" t="e">
        <f>K173/SUM(K171:K176)*100</f>
        <v>#DIV/0!</v>
      </c>
      <c r="M173" s="206">
        <f>COUNTIF(CEVİZKENT!$K$5:$K$200,"&lt;70")-COUNTIF(CEVİZKENT!$K$5:$K$200,"&lt;55")</f>
        <v>8</v>
      </c>
      <c r="N173" s="207">
        <f>M173/SUM(M171:M176)*100</f>
        <v>42.105263157894733</v>
      </c>
    </row>
    <row r="174" spans="2:14" ht="18" customHeight="1" x14ac:dyDescent="0.25">
      <c r="B174" s="327"/>
      <c r="C174" s="330"/>
      <c r="D174" s="183" t="s">
        <v>335</v>
      </c>
      <c r="E174" s="188"/>
      <c r="F174" s="189" t="e">
        <f>E174/SUM(E171:E176)*100</f>
        <v>#DIV/0!</v>
      </c>
      <c r="G174" s="190"/>
      <c r="H174" s="189" t="e">
        <f>G174/SUM(G171:G176)*100</f>
        <v>#DIV/0!</v>
      </c>
      <c r="I174" s="197"/>
      <c r="J174" s="198" t="e">
        <f>I174/SUM(I171:I176)*100</f>
        <v>#DIV/0!</v>
      </c>
      <c r="K174" s="199"/>
      <c r="L174" s="198" t="e">
        <f>K174/SUM(K171:K176)*100</f>
        <v>#DIV/0!</v>
      </c>
      <c r="M174" s="206">
        <f>COUNTIF(CEVİZKENT!$K$5:$K$200,"&lt;85")-COUNTIF(CEVİZKENT!$K$5:$K$200,"&lt;70")</f>
        <v>3</v>
      </c>
      <c r="N174" s="207">
        <f>M174/SUM(M171:M176)*100</f>
        <v>15.789473684210526</v>
      </c>
    </row>
    <row r="175" spans="2:14" ht="18" customHeight="1" x14ac:dyDescent="0.25">
      <c r="B175" s="327"/>
      <c r="C175" s="330"/>
      <c r="D175" s="183" t="s">
        <v>336</v>
      </c>
      <c r="E175" s="188"/>
      <c r="F175" s="189" t="e">
        <f>E175/SUM(E171:E176)*100</f>
        <v>#DIV/0!</v>
      </c>
      <c r="G175" s="190"/>
      <c r="H175" s="189" t="e">
        <f>G175/SUM(G171:G176)*100</f>
        <v>#DIV/0!</v>
      </c>
      <c r="I175" s="197"/>
      <c r="J175" s="198" t="e">
        <f>I175/SUM(I171:I176)*100</f>
        <v>#DIV/0!</v>
      </c>
      <c r="K175" s="199"/>
      <c r="L175" s="198" t="e">
        <f>K175/SUM(K171:K176)*100</f>
        <v>#DIV/0!</v>
      </c>
      <c r="M175" s="206">
        <f>COUNTIF(CEVİZKENT!$K$5:$K$200,"&lt;99")-COUNTIF(CEVİZKENT!$K$5:$K$200,"&lt;85")</f>
        <v>4</v>
      </c>
      <c r="N175" s="207">
        <f>M175/SUM(M171:M176)*100</f>
        <v>21.052631578947366</v>
      </c>
    </row>
    <row r="176" spans="2:14" ht="18" customHeight="1" thickBot="1" x14ac:dyDescent="0.3">
      <c r="B176" s="328"/>
      <c r="C176" s="331"/>
      <c r="D176" s="184">
        <v>100</v>
      </c>
      <c r="E176" s="191"/>
      <c r="F176" s="192" t="e">
        <f>E176/SUM(E171:E176)*100</f>
        <v>#DIV/0!</v>
      </c>
      <c r="G176" s="193"/>
      <c r="H176" s="192" t="e">
        <f>G176/SUM(G171:G176)*100</f>
        <v>#DIV/0!</v>
      </c>
      <c r="I176" s="200"/>
      <c r="J176" s="201" t="e">
        <f>I176/SUM(I171:I176)*100</f>
        <v>#DIV/0!</v>
      </c>
      <c r="K176" s="202"/>
      <c r="L176" s="201" t="e">
        <f>K176/SUM(K171:K176)*100</f>
        <v>#DIV/0!</v>
      </c>
      <c r="M176" s="208">
        <f>COUNTIF(CEVİZKENT!$K$5:$K$200,"=100")</f>
        <v>0</v>
      </c>
      <c r="N176" s="209">
        <f>M176/SUM(M171:M176)*100</f>
        <v>0</v>
      </c>
    </row>
    <row r="177" spans="2:14" ht="18" customHeight="1" x14ac:dyDescent="0.25">
      <c r="B177" s="326" t="str">
        <f t="shared" ref="B177" si="0">"KAMAN İMAM HATİP ORTAOKULU
"&amp;"ÖĞRENCİ SAYISI = "&amp;SUM(M177:M182)</f>
        <v>KAMAN İMAM HATİP ORTAOKULU
ÖĞRENCİ SAYISI = 19</v>
      </c>
      <c r="C177" s="329" t="s">
        <v>3</v>
      </c>
      <c r="D177" s="182" t="s">
        <v>332</v>
      </c>
      <c r="E177" s="185"/>
      <c r="F177" s="186" t="e">
        <f>E177/SUM(E177:E182)*100</f>
        <v>#DIV/0!</v>
      </c>
      <c r="G177" s="187"/>
      <c r="H177" s="186" t="e">
        <f>G177/SUM(G177:G182)*100</f>
        <v>#DIV/0!</v>
      </c>
      <c r="I177" s="194"/>
      <c r="J177" s="195" t="e">
        <f>I177/SUM(I177:I182)*100</f>
        <v>#DIV/0!</v>
      </c>
      <c r="K177" s="196"/>
      <c r="L177" s="195" t="e">
        <f>K177/SUM(K177:K182)*100</f>
        <v>#DIV/0!</v>
      </c>
      <c r="M177" s="204">
        <f>COUNTIF(CEVİZKENT!$N$5:$N$200,"&lt;45")</f>
        <v>13</v>
      </c>
      <c r="N177" s="205">
        <f>M177/SUM(M177:M182)*100</f>
        <v>68.421052631578945</v>
      </c>
    </row>
    <row r="178" spans="2:14" ht="18" customHeight="1" x14ac:dyDescent="0.25">
      <c r="B178" s="327"/>
      <c r="C178" s="330"/>
      <c r="D178" s="183" t="s">
        <v>333</v>
      </c>
      <c r="E178" s="188"/>
      <c r="F178" s="189" t="e">
        <f>E178/SUM(E177:E182)*100</f>
        <v>#DIV/0!</v>
      </c>
      <c r="G178" s="190"/>
      <c r="H178" s="189" t="e">
        <f>G178/SUM(G177:G182)*100</f>
        <v>#DIV/0!</v>
      </c>
      <c r="I178" s="197"/>
      <c r="J178" s="198" t="e">
        <f>I178/SUM(I177:I182)*100</f>
        <v>#DIV/0!</v>
      </c>
      <c r="K178" s="199"/>
      <c r="L178" s="198" t="e">
        <f>K178/SUM(K177:K182)*100</f>
        <v>#DIV/0!</v>
      </c>
      <c r="M178" s="206">
        <f>COUNTIF(CEVİZKENT!$N$5:$N$200,"&lt;55")-COUNTIF(CEVİZKENT!$N$5:$N$200,"&lt;45")</f>
        <v>1</v>
      </c>
      <c r="N178" s="207">
        <f>M178/SUM(M177:M182)*100</f>
        <v>5.2631578947368416</v>
      </c>
    </row>
    <row r="179" spans="2:14" ht="18" customHeight="1" x14ac:dyDescent="0.25">
      <c r="B179" s="327"/>
      <c r="C179" s="330"/>
      <c r="D179" s="183" t="s">
        <v>334</v>
      </c>
      <c r="E179" s="188"/>
      <c r="F179" s="189" t="e">
        <f>E179/SUM(E177:E182)*100</f>
        <v>#DIV/0!</v>
      </c>
      <c r="G179" s="190"/>
      <c r="H179" s="189" t="e">
        <f>G179/SUM(G177:G182)*100</f>
        <v>#DIV/0!</v>
      </c>
      <c r="I179" s="197"/>
      <c r="J179" s="198" t="e">
        <f>I179/SUM(I177:I182)*100</f>
        <v>#DIV/0!</v>
      </c>
      <c r="K179" s="199"/>
      <c r="L179" s="198" t="e">
        <f>K179/SUM(K177:K182)*100</f>
        <v>#DIV/0!</v>
      </c>
      <c r="M179" s="206">
        <f>COUNTIF(CEVİZKENT!$N$5:$N$200,"&lt;70")-COUNTIF(CEVİZKENT!$N$5:$N$200,"&lt;55")</f>
        <v>0</v>
      </c>
      <c r="N179" s="207">
        <f>M179/SUM(M177:M182)*100</f>
        <v>0</v>
      </c>
    </row>
    <row r="180" spans="2:14" ht="18" customHeight="1" x14ac:dyDescent="0.25">
      <c r="B180" s="327"/>
      <c r="C180" s="330"/>
      <c r="D180" s="183" t="s">
        <v>335</v>
      </c>
      <c r="E180" s="188"/>
      <c r="F180" s="189" t="e">
        <f>E180/SUM(E177:E182)*100</f>
        <v>#DIV/0!</v>
      </c>
      <c r="G180" s="190"/>
      <c r="H180" s="189" t="e">
        <f>G180/SUM(G177:G182)*100</f>
        <v>#DIV/0!</v>
      </c>
      <c r="I180" s="197"/>
      <c r="J180" s="198" t="e">
        <f>I180/SUM(I177:I182)*100</f>
        <v>#DIV/0!</v>
      </c>
      <c r="K180" s="199"/>
      <c r="L180" s="198" t="e">
        <f>K180/SUM(K177:K182)*100</f>
        <v>#DIV/0!</v>
      </c>
      <c r="M180" s="206">
        <f>COUNTIF(CEVİZKENT!$N$5:$N$200,"&lt;85")-COUNTIF(CEVİZKENT!$N$5:$N$200,"&lt;70")</f>
        <v>4</v>
      </c>
      <c r="N180" s="207">
        <f>M180/SUM(M177:M182)*100</f>
        <v>21.052631578947366</v>
      </c>
    </row>
    <row r="181" spans="2:14" ht="18" customHeight="1" x14ac:dyDescent="0.25">
      <c r="B181" s="327"/>
      <c r="C181" s="330"/>
      <c r="D181" s="183" t="s">
        <v>336</v>
      </c>
      <c r="E181" s="188"/>
      <c r="F181" s="189" t="e">
        <f>E181/SUM(E177:E182)*100</f>
        <v>#DIV/0!</v>
      </c>
      <c r="G181" s="190"/>
      <c r="H181" s="189" t="e">
        <f>G181/SUM(G177:G182)*100</f>
        <v>#DIV/0!</v>
      </c>
      <c r="I181" s="197"/>
      <c r="J181" s="198" t="e">
        <f>I181/SUM(I177:I182)*100</f>
        <v>#DIV/0!</v>
      </c>
      <c r="K181" s="199"/>
      <c r="L181" s="198" t="e">
        <f>K181/SUM(K177:K182)*100</f>
        <v>#DIV/0!</v>
      </c>
      <c r="M181" s="206">
        <f>COUNTIF(CEVİZKENT!$N$5:$N$200,"&lt;99")-COUNTIF(CEVİZKENT!$N$5:$N$200,"&lt;85")</f>
        <v>1</v>
      </c>
      <c r="N181" s="207">
        <f>M181/SUM(M177:M182)*100</f>
        <v>5.2631578947368416</v>
      </c>
    </row>
    <row r="182" spans="2:14" ht="18" customHeight="1" thickBot="1" x14ac:dyDescent="0.3">
      <c r="B182" s="328"/>
      <c r="C182" s="331"/>
      <c r="D182" s="184">
        <v>100</v>
      </c>
      <c r="E182" s="191"/>
      <c r="F182" s="192" t="e">
        <f>E182/SUM(E177:E182)*100</f>
        <v>#DIV/0!</v>
      </c>
      <c r="G182" s="193"/>
      <c r="H182" s="192" t="e">
        <f>G182/SUM(G177:G182)*100</f>
        <v>#DIV/0!</v>
      </c>
      <c r="I182" s="200"/>
      <c r="J182" s="201" t="e">
        <f>I182/SUM(I177:I182)*100</f>
        <v>#DIV/0!</v>
      </c>
      <c r="K182" s="202"/>
      <c r="L182" s="201" t="e">
        <f>K182/SUM(K177:K182)*100</f>
        <v>#DIV/0!</v>
      </c>
      <c r="M182" s="208">
        <f>COUNTIF(CEVİZKENT!$N$5:$N$200,"=100")</f>
        <v>0</v>
      </c>
      <c r="N182" s="209">
        <f>M182/SUM(M177:M182)*100</f>
        <v>0</v>
      </c>
    </row>
    <row r="183" spans="2:14" ht="18" customHeight="1" x14ac:dyDescent="0.25">
      <c r="B183" s="326" t="str">
        <f t="shared" ref="B183" si="1">"KAMAN İMAM HATİP ORTAOKULU
"&amp;"ÖĞRENCİ SAYISI = "&amp;SUM(M183:M188)</f>
        <v>KAMAN İMAM HATİP ORTAOKULU
ÖĞRENCİ SAYISI = 19</v>
      </c>
      <c r="C183" s="329" t="s">
        <v>10</v>
      </c>
      <c r="D183" s="182" t="s">
        <v>332</v>
      </c>
      <c r="E183" s="185"/>
      <c r="F183" s="186" t="e">
        <f>E183/SUM(E183:E188)*100</f>
        <v>#DIV/0!</v>
      </c>
      <c r="G183" s="187"/>
      <c r="H183" s="186" t="e">
        <f>G183/SUM(G183:G188)*100</f>
        <v>#DIV/0!</v>
      </c>
      <c r="I183" s="194"/>
      <c r="J183" s="195" t="e">
        <f>I183/SUM(I183:I188)*100</f>
        <v>#DIV/0!</v>
      </c>
      <c r="K183" s="196"/>
      <c r="L183" s="195" t="e">
        <f>K183/SUM(K183:K188)*100</f>
        <v>#DIV/0!</v>
      </c>
      <c r="M183" s="204">
        <f>COUNTIF(CEVİZKENT!$Q$5:$Q$200,"&lt;45")</f>
        <v>3</v>
      </c>
      <c r="N183" s="205">
        <f>M183/SUM(M183:M188)*100</f>
        <v>15.789473684210526</v>
      </c>
    </row>
    <row r="184" spans="2:14" ht="18" customHeight="1" x14ac:dyDescent="0.25">
      <c r="B184" s="327"/>
      <c r="C184" s="330"/>
      <c r="D184" s="183" t="s">
        <v>333</v>
      </c>
      <c r="E184" s="188"/>
      <c r="F184" s="189" t="e">
        <f>E184/SUM(E183:E188)*100</f>
        <v>#DIV/0!</v>
      </c>
      <c r="G184" s="190"/>
      <c r="H184" s="189" t="e">
        <f>G184/SUM(G183:G188)*100</f>
        <v>#DIV/0!</v>
      </c>
      <c r="I184" s="197"/>
      <c r="J184" s="198" t="e">
        <f>I184/SUM(I183:I188)*100</f>
        <v>#DIV/0!</v>
      </c>
      <c r="K184" s="199"/>
      <c r="L184" s="198" t="e">
        <f>K184/SUM(K183:K188)*100</f>
        <v>#DIV/0!</v>
      </c>
      <c r="M184" s="206">
        <f>COUNTIF(CEVİZKENT!$Q$5:$Q$200,"&lt;55")-COUNTIF(CEVİZKENT!$Q$5:$Q$200,"&lt;45")</f>
        <v>2</v>
      </c>
      <c r="N184" s="207">
        <f>M184/SUM(M183:M188)*100</f>
        <v>10.526315789473683</v>
      </c>
    </row>
    <row r="185" spans="2:14" ht="18" customHeight="1" x14ac:dyDescent="0.25">
      <c r="B185" s="327"/>
      <c r="C185" s="330"/>
      <c r="D185" s="183" t="s">
        <v>334</v>
      </c>
      <c r="E185" s="188"/>
      <c r="F185" s="189" t="e">
        <f>E185/SUM(E183:E188)*100</f>
        <v>#DIV/0!</v>
      </c>
      <c r="G185" s="190"/>
      <c r="H185" s="189" t="e">
        <f>G185/SUM(G183:G188)*100</f>
        <v>#DIV/0!</v>
      </c>
      <c r="I185" s="197"/>
      <c r="J185" s="198" t="e">
        <f>I185/SUM(I183:I188)*100</f>
        <v>#DIV/0!</v>
      </c>
      <c r="K185" s="199"/>
      <c r="L185" s="198" t="e">
        <f>K185/SUM(K183:K188)*100</f>
        <v>#DIV/0!</v>
      </c>
      <c r="M185" s="206">
        <f>COUNTIF(CEVİZKENT!$Q$5:$Q$200,"&lt;70")-COUNTIF(CEVİZKENT!$Q$5:$Q$200,"&lt;55")</f>
        <v>6</v>
      </c>
      <c r="N185" s="207">
        <f>M185/SUM(M183:M188)*100</f>
        <v>31.578947368421051</v>
      </c>
    </row>
    <row r="186" spans="2:14" ht="18" customHeight="1" x14ac:dyDescent="0.25">
      <c r="B186" s="327"/>
      <c r="C186" s="330"/>
      <c r="D186" s="183" t="s">
        <v>335</v>
      </c>
      <c r="E186" s="188"/>
      <c r="F186" s="189" t="e">
        <f>E186/SUM(E183:E188)*100</f>
        <v>#DIV/0!</v>
      </c>
      <c r="G186" s="190"/>
      <c r="H186" s="189" t="e">
        <f>G186/SUM(G183:G188)*100</f>
        <v>#DIV/0!</v>
      </c>
      <c r="I186" s="197"/>
      <c r="J186" s="198" t="e">
        <f>I186/SUM(I183:I188)*100</f>
        <v>#DIV/0!</v>
      </c>
      <c r="K186" s="199"/>
      <c r="L186" s="198" t="e">
        <f>K186/SUM(K183:K188)*100</f>
        <v>#DIV/0!</v>
      </c>
      <c r="M186" s="206">
        <f>COUNTIF(CEVİZKENT!$Q$5:$Q$200,"&lt;85")-COUNTIF(CEVİZKENT!$Q$5:$Q$200,"&lt;70")</f>
        <v>1</v>
      </c>
      <c r="N186" s="207">
        <f>M186/SUM(M183:M188)*100</f>
        <v>5.2631578947368416</v>
      </c>
    </row>
    <row r="187" spans="2:14" ht="18" customHeight="1" x14ac:dyDescent="0.25">
      <c r="B187" s="327"/>
      <c r="C187" s="330"/>
      <c r="D187" s="183" t="s">
        <v>336</v>
      </c>
      <c r="E187" s="188"/>
      <c r="F187" s="189" t="e">
        <f>E187/SUM(E183:E188)*100</f>
        <v>#DIV/0!</v>
      </c>
      <c r="G187" s="190"/>
      <c r="H187" s="189" t="e">
        <f>G187/SUM(G183:G188)*100</f>
        <v>#DIV/0!</v>
      </c>
      <c r="I187" s="197"/>
      <c r="J187" s="198" t="e">
        <f>I187/SUM(I183:I188)*100</f>
        <v>#DIV/0!</v>
      </c>
      <c r="K187" s="199"/>
      <c r="L187" s="198" t="e">
        <f>K187/SUM(K183:K188)*100</f>
        <v>#DIV/0!</v>
      </c>
      <c r="M187" s="206">
        <f>COUNTIF(CEVİZKENT!$Q$5:$Q$200,"&lt;99")-COUNTIF(CEVİZKENT!$Q$5:$Q$200,"&lt;85")</f>
        <v>7</v>
      </c>
      <c r="N187" s="207">
        <f>M187/SUM(M183:M188)*100</f>
        <v>36.84210526315789</v>
      </c>
    </row>
    <row r="188" spans="2:14" ht="18" customHeight="1" thickBot="1" x14ac:dyDescent="0.3">
      <c r="B188" s="328"/>
      <c r="C188" s="331"/>
      <c r="D188" s="184">
        <v>100</v>
      </c>
      <c r="E188" s="191"/>
      <c r="F188" s="192" t="e">
        <f>E188/SUM(E183:E188)*100</f>
        <v>#DIV/0!</v>
      </c>
      <c r="G188" s="193"/>
      <c r="H188" s="192" t="e">
        <f>G188/SUM(G183:G188)*100</f>
        <v>#DIV/0!</v>
      </c>
      <c r="I188" s="200"/>
      <c r="J188" s="201" t="e">
        <f>I188/SUM(I183:I188)*100</f>
        <v>#DIV/0!</v>
      </c>
      <c r="K188" s="202"/>
      <c r="L188" s="201" t="e">
        <f>K188/SUM(K183:K188)*100</f>
        <v>#DIV/0!</v>
      </c>
      <c r="M188" s="208">
        <f>COUNTIF(CEVİZKENT!$Q$5:$Q$200,"=100")</f>
        <v>0</v>
      </c>
      <c r="N188" s="209">
        <f>M188/SUM(M183:M188)*100</f>
        <v>0</v>
      </c>
    </row>
    <row r="189" spans="2:14" ht="18" customHeight="1" x14ac:dyDescent="0.25">
      <c r="B189" s="326" t="str">
        <f t="shared" ref="B189" si="2">"KAMAN İMAM HATİP ORTAOKULU
"&amp;"ÖĞRENCİ SAYISI = "&amp;SUM(M189:M194)</f>
        <v>KAMAN İMAM HATİP ORTAOKULU
ÖĞRENCİ SAYISI = 19</v>
      </c>
      <c r="C189" s="329" t="s">
        <v>338</v>
      </c>
      <c r="D189" s="182" t="s">
        <v>332</v>
      </c>
      <c r="E189" s="185"/>
      <c r="F189" s="186" t="e">
        <f>E189/SUM(E189:E194)*100</f>
        <v>#DIV/0!</v>
      </c>
      <c r="G189" s="187"/>
      <c r="H189" s="186" t="e">
        <f>G189/SUM(G189:G194)*100</f>
        <v>#DIV/0!</v>
      </c>
      <c r="I189" s="194"/>
      <c r="J189" s="195" t="e">
        <f>I189/SUM(I189:I194)*100</f>
        <v>#DIV/0!</v>
      </c>
      <c r="K189" s="196"/>
      <c r="L189" s="195" t="e">
        <f>K189/SUM(K189:K194)*100</f>
        <v>#DIV/0!</v>
      </c>
      <c r="M189" s="204">
        <f>COUNTIF(CEVİZKENT!$T$5:$T$200,"&lt;45")</f>
        <v>6</v>
      </c>
      <c r="N189" s="205">
        <f>M189/SUM(M189:M194)*100</f>
        <v>31.578947368421051</v>
      </c>
    </row>
    <row r="190" spans="2:14" ht="18" customHeight="1" x14ac:dyDescent="0.25">
      <c r="B190" s="327"/>
      <c r="C190" s="330"/>
      <c r="D190" s="183" t="s">
        <v>333</v>
      </c>
      <c r="E190" s="188"/>
      <c r="F190" s="189" t="e">
        <f>E190/SUM(E189:E194)*100</f>
        <v>#DIV/0!</v>
      </c>
      <c r="G190" s="190"/>
      <c r="H190" s="189" t="e">
        <f>G190/SUM(G189:G194)*100</f>
        <v>#DIV/0!</v>
      </c>
      <c r="I190" s="197"/>
      <c r="J190" s="198" t="e">
        <f>I190/SUM(I189:I194)*100</f>
        <v>#DIV/0!</v>
      </c>
      <c r="K190" s="199"/>
      <c r="L190" s="198" t="e">
        <f>K190/SUM(K189:K194)*100</f>
        <v>#DIV/0!</v>
      </c>
      <c r="M190" s="206">
        <f>COUNTIF(CEVİZKENT!$T$5:$T$200,"&lt;55")-COUNTIF(CEVİZKENT!$T$5:$T$200,"&lt;45")</f>
        <v>2</v>
      </c>
      <c r="N190" s="207">
        <f>M190/SUM(M189:M194)*100</f>
        <v>10.526315789473683</v>
      </c>
    </row>
    <row r="191" spans="2:14" ht="18" customHeight="1" x14ac:dyDescent="0.25">
      <c r="B191" s="327"/>
      <c r="C191" s="330"/>
      <c r="D191" s="183" t="s">
        <v>334</v>
      </c>
      <c r="E191" s="188"/>
      <c r="F191" s="189" t="e">
        <f>E191/SUM(E189:E194)*100</f>
        <v>#DIV/0!</v>
      </c>
      <c r="G191" s="190"/>
      <c r="H191" s="189" t="e">
        <f>G191/SUM(G189:G194)*100</f>
        <v>#DIV/0!</v>
      </c>
      <c r="I191" s="197"/>
      <c r="J191" s="198" t="e">
        <f>I191/SUM(I189:I194)*100</f>
        <v>#DIV/0!</v>
      </c>
      <c r="K191" s="199"/>
      <c r="L191" s="198" t="e">
        <f>K191/SUM(K189:K194)*100</f>
        <v>#DIV/0!</v>
      </c>
      <c r="M191" s="206">
        <f>COUNTIF(CEVİZKENT!$T$5:$T$200,"&lt;70")-COUNTIF(CEVİZKENT!$T$5:$T$200,"&lt;55")</f>
        <v>1</v>
      </c>
      <c r="N191" s="207">
        <f>M191/SUM(M189:M194)*100</f>
        <v>5.2631578947368416</v>
      </c>
    </row>
    <row r="192" spans="2:14" ht="18" customHeight="1" x14ac:dyDescent="0.25">
      <c r="B192" s="327"/>
      <c r="C192" s="330"/>
      <c r="D192" s="183" t="s">
        <v>335</v>
      </c>
      <c r="E192" s="188"/>
      <c r="F192" s="189" t="e">
        <f>E192/SUM(E189:E194)*100</f>
        <v>#DIV/0!</v>
      </c>
      <c r="G192" s="190"/>
      <c r="H192" s="189" t="e">
        <f>G192/SUM(G189:G194)*100</f>
        <v>#DIV/0!</v>
      </c>
      <c r="I192" s="197"/>
      <c r="J192" s="198" t="e">
        <f>I192/SUM(I189:I194)*100</f>
        <v>#DIV/0!</v>
      </c>
      <c r="K192" s="199"/>
      <c r="L192" s="198" t="e">
        <f>K192/SUM(K189:K194)*100</f>
        <v>#DIV/0!</v>
      </c>
      <c r="M192" s="206">
        <f>COUNTIF(CEVİZKENT!$T$5:$T$200,"&lt;85")-COUNTIF(CEVİZKENT!$T$5:$T$200,"&lt;70")</f>
        <v>4</v>
      </c>
      <c r="N192" s="207">
        <f>M192/SUM(M189:M194)*100</f>
        <v>21.052631578947366</v>
      </c>
    </row>
    <row r="193" spans="2:14" ht="18" customHeight="1" x14ac:dyDescent="0.25">
      <c r="B193" s="327"/>
      <c r="C193" s="330"/>
      <c r="D193" s="183" t="s">
        <v>336</v>
      </c>
      <c r="E193" s="188"/>
      <c r="F193" s="189" t="e">
        <f>E193/SUM(E189:E194)*100</f>
        <v>#DIV/0!</v>
      </c>
      <c r="G193" s="190"/>
      <c r="H193" s="189" t="e">
        <f>G193/SUM(G189:G194)*100</f>
        <v>#DIV/0!</v>
      </c>
      <c r="I193" s="197"/>
      <c r="J193" s="198" t="e">
        <f>I193/SUM(I189:I194)*100</f>
        <v>#DIV/0!</v>
      </c>
      <c r="K193" s="199"/>
      <c r="L193" s="198" t="e">
        <f>K193/SUM(K189:K194)*100</f>
        <v>#DIV/0!</v>
      </c>
      <c r="M193" s="206">
        <f>COUNTIF(CEVİZKENT!$T$5:$T$200,"&lt;99")-COUNTIF(CEVİZKENT!$T$5:$T$200,"&lt;85")</f>
        <v>6</v>
      </c>
      <c r="N193" s="207">
        <f>M193/SUM(M189:M194)*100</f>
        <v>31.578947368421051</v>
      </c>
    </row>
    <row r="194" spans="2:14" ht="18" customHeight="1" thickBot="1" x14ac:dyDescent="0.3">
      <c r="B194" s="328"/>
      <c r="C194" s="331"/>
      <c r="D194" s="184">
        <v>100</v>
      </c>
      <c r="E194" s="191"/>
      <c r="F194" s="192" t="e">
        <f>E194/SUM(E189:E194)*100</f>
        <v>#DIV/0!</v>
      </c>
      <c r="G194" s="193"/>
      <c r="H194" s="192" t="e">
        <f>G194/SUM(G189:G194)*100</f>
        <v>#DIV/0!</v>
      </c>
      <c r="I194" s="200"/>
      <c r="J194" s="201" t="e">
        <f>I194/SUM(I189:I194)*100</f>
        <v>#DIV/0!</v>
      </c>
      <c r="K194" s="202"/>
      <c r="L194" s="201" t="e">
        <f>K194/SUM(K189:K194)*100</f>
        <v>#DIV/0!</v>
      </c>
      <c r="M194" s="208">
        <f>COUNTIF(CEVİZKENT!$T$5:$T$200,"=100")</f>
        <v>0</v>
      </c>
      <c r="N194" s="209">
        <f>M194/SUM(M189:M194)*100</f>
        <v>0</v>
      </c>
    </row>
    <row r="195" spans="2:14" ht="18" customHeight="1" x14ac:dyDescent="0.25">
      <c r="B195" s="326" t="str">
        <f t="shared" ref="B195" si="3">"KAMAN İMAM HATİP ORTAOKULU
"&amp;"ÖĞRENCİ SAYISI = "&amp;SUM(M195:M200)</f>
        <v>KAMAN İMAM HATİP ORTAOKULU
ÖĞRENCİ SAYISI = 19</v>
      </c>
      <c r="C195" s="329" t="s">
        <v>4</v>
      </c>
      <c r="D195" s="182" t="s">
        <v>332</v>
      </c>
      <c r="E195" s="185"/>
      <c r="F195" s="186" t="e">
        <f>E195/SUM(E195:E200)*100</f>
        <v>#DIV/0!</v>
      </c>
      <c r="G195" s="187"/>
      <c r="H195" s="186" t="e">
        <f>G195/SUM(G195:G200)*100</f>
        <v>#DIV/0!</v>
      </c>
      <c r="I195" s="194"/>
      <c r="J195" s="195" t="e">
        <f>I195/SUM(I195:I200)*100</f>
        <v>#DIV/0!</v>
      </c>
      <c r="K195" s="196"/>
      <c r="L195" s="195" t="e">
        <f>K195/SUM(K195:K200)*100</f>
        <v>#DIV/0!</v>
      </c>
      <c r="M195" s="204">
        <f>COUNTIF(CEVİZKENT!$W$5:$W$200,"&lt;45")</f>
        <v>7</v>
      </c>
      <c r="N195" s="205">
        <f>M195/SUM(M195:M200)*100</f>
        <v>36.84210526315789</v>
      </c>
    </row>
    <row r="196" spans="2:14" ht="18" customHeight="1" x14ac:dyDescent="0.25">
      <c r="B196" s="327"/>
      <c r="C196" s="330"/>
      <c r="D196" s="183" t="s">
        <v>333</v>
      </c>
      <c r="E196" s="188"/>
      <c r="F196" s="189" t="e">
        <f>E196/SUM(E195:E200)*100</f>
        <v>#DIV/0!</v>
      </c>
      <c r="G196" s="190"/>
      <c r="H196" s="189" t="e">
        <f>G196/SUM(G195:G200)*100</f>
        <v>#DIV/0!</v>
      </c>
      <c r="I196" s="197"/>
      <c r="J196" s="198" t="e">
        <f>I196/SUM(I195:I200)*100</f>
        <v>#DIV/0!</v>
      </c>
      <c r="K196" s="199"/>
      <c r="L196" s="198" t="e">
        <f>K196/SUM(K195:K200)*100</f>
        <v>#DIV/0!</v>
      </c>
      <c r="M196" s="206">
        <f>COUNTIF(CEVİZKENT!$W$5:$W$200,"&lt;55")-COUNTIF(CEVİZKENT!$W$5:$W$200,"&lt;45")</f>
        <v>2</v>
      </c>
      <c r="N196" s="207">
        <f>M196/SUM(M195:M200)*100</f>
        <v>10.526315789473683</v>
      </c>
    </row>
    <row r="197" spans="2:14" ht="18" customHeight="1" x14ac:dyDescent="0.25">
      <c r="B197" s="327"/>
      <c r="C197" s="330"/>
      <c r="D197" s="183" t="s">
        <v>334</v>
      </c>
      <c r="E197" s="188"/>
      <c r="F197" s="189" t="e">
        <f>E197/SUM(E195:E200)*100</f>
        <v>#DIV/0!</v>
      </c>
      <c r="G197" s="190"/>
      <c r="H197" s="189" t="e">
        <f>G197/SUM(G195:G200)*100</f>
        <v>#DIV/0!</v>
      </c>
      <c r="I197" s="197"/>
      <c r="J197" s="198" t="e">
        <f>I197/SUM(I195:I200)*100</f>
        <v>#DIV/0!</v>
      </c>
      <c r="K197" s="199"/>
      <c r="L197" s="198" t="e">
        <f>K197/SUM(K195:K200)*100</f>
        <v>#DIV/0!</v>
      </c>
      <c r="M197" s="206">
        <f>COUNTIF(CEVİZKENT!$W$5:$W$200,"&lt;70")-COUNTIF(CEVİZKENT!$W$5:$W$200,"&lt;55")</f>
        <v>4</v>
      </c>
      <c r="N197" s="207">
        <f>M197/SUM(M195:M200)*100</f>
        <v>21.052631578947366</v>
      </c>
    </row>
    <row r="198" spans="2:14" ht="18" customHeight="1" x14ac:dyDescent="0.25">
      <c r="B198" s="327"/>
      <c r="C198" s="330"/>
      <c r="D198" s="183" t="s">
        <v>335</v>
      </c>
      <c r="E198" s="188"/>
      <c r="F198" s="189" t="e">
        <f>E198/SUM(E195:E200)*100</f>
        <v>#DIV/0!</v>
      </c>
      <c r="G198" s="190"/>
      <c r="H198" s="189" t="e">
        <f>G198/SUM(G195:G200)*100</f>
        <v>#DIV/0!</v>
      </c>
      <c r="I198" s="197"/>
      <c r="J198" s="198" t="e">
        <f>I198/SUM(I195:I200)*100</f>
        <v>#DIV/0!</v>
      </c>
      <c r="K198" s="199"/>
      <c r="L198" s="198" t="e">
        <f>K198/SUM(K195:K200)*100</f>
        <v>#DIV/0!</v>
      </c>
      <c r="M198" s="206">
        <f>COUNTIF(CEVİZKENT!$W$5:$W$200,"&lt;85")-COUNTIF(CEVİZKENT!$W$5:$W$200,"&lt;70")</f>
        <v>2</v>
      </c>
      <c r="N198" s="207">
        <f>M198/SUM(M195:M200)*100</f>
        <v>10.526315789473683</v>
      </c>
    </row>
    <row r="199" spans="2:14" ht="18" customHeight="1" x14ac:dyDescent="0.25">
      <c r="B199" s="327"/>
      <c r="C199" s="330"/>
      <c r="D199" s="183" t="s">
        <v>336</v>
      </c>
      <c r="E199" s="188"/>
      <c r="F199" s="189" t="e">
        <f>E199/SUM(E195:E200)*100</f>
        <v>#DIV/0!</v>
      </c>
      <c r="G199" s="190"/>
      <c r="H199" s="189" t="e">
        <f>G199/SUM(G195:G200)*100</f>
        <v>#DIV/0!</v>
      </c>
      <c r="I199" s="197"/>
      <c r="J199" s="198" t="e">
        <f>I199/SUM(I195:I200)*100</f>
        <v>#DIV/0!</v>
      </c>
      <c r="K199" s="199"/>
      <c r="L199" s="198" t="e">
        <f>K199/SUM(K195:K200)*100</f>
        <v>#DIV/0!</v>
      </c>
      <c r="M199" s="206">
        <f>COUNTIF(CEVİZKENT!$W$5:$W$200,"&lt;99")-COUNTIF(CEVİZKENT!$W$5:$W$200,"&lt;85")</f>
        <v>4</v>
      </c>
      <c r="N199" s="207">
        <f>M199/SUM(M195:M200)*100</f>
        <v>21.052631578947366</v>
      </c>
    </row>
    <row r="200" spans="2:14" ht="18" customHeight="1" thickBot="1" x14ac:dyDescent="0.3">
      <c r="B200" s="328"/>
      <c r="C200" s="331"/>
      <c r="D200" s="184">
        <v>100</v>
      </c>
      <c r="E200" s="191"/>
      <c r="F200" s="192" t="e">
        <f>E200/SUM(E195:E200)*100</f>
        <v>#DIV/0!</v>
      </c>
      <c r="G200" s="193"/>
      <c r="H200" s="192" t="e">
        <f>G200/SUM(G195:G200)*100</f>
        <v>#DIV/0!</v>
      </c>
      <c r="I200" s="200"/>
      <c r="J200" s="201" t="e">
        <f>I200/SUM(I195:I200)*100</f>
        <v>#DIV/0!</v>
      </c>
      <c r="K200" s="202"/>
      <c r="L200" s="201" t="e">
        <f>K200/SUM(K195:K200)*100</f>
        <v>#DIV/0!</v>
      </c>
      <c r="M200" s="208">
        <f>COUNTIF(CEVİZKENT!$W$5:$W$200,"=100")</f>
        <v>0</v>
      </c>
      <c r="N200" s="209">
        <f>M200/SUM(M195:M200)*100</f>
        <v>0</v>
      </c>
    </row>
    <row r="201" spans="2:14" ht="18" customHeight="1" x14ac:dyDescent="0.25">
      <c r="B201" s="326" t="str">
        <f t="shared" ref="B201" si="4">"KAMAN İMAM HATİP ORTAOKULU
"&amp;"ÖĞRENCİ SAYISI = "&amp;SUM(M201:M206)</f>
        <v>KAMAN İMAM HATİP ORTAOKULU
ÖĞRENCİ SAYISI = 19</v>
      </c>
      <c r="C201" s="329" t="s">
        <v>23</v>
      </c>
      <c r="D201" s="182" t="s">
        <v>332</v>
      </c>
      <c r="E201" s="185"/>
      <c r="F201" s="186" t="e">
        <f>E201/SUM(E201:E206)*100</f>
        <v>#DIV/0!</v>
      </c>
      <c r="G201" s="187"/>
      <c r="H201" s="186" t="e">
        <f>G201/SUM(G201:G206)*100</f>
        <v>#DIV/0!</v>
      </c>
      <c r="I201" s="194"/>
      <c r="J201" s="195" t="e">
        <f>I201/SUM(I201:I206)*100</f>
        <v>#DIV/0!</v>
      </c>
      <c r="K201" s="196"/>
      <c r="L201" s="195" t="e">
        <f>K201/SUM(K201:K206)*100</f>
        <v>#DIV/0!</v>
      </c>
      <c r="M201" s="204">
        <f>COUNTIF(CEVİZKENT!$Z$5:$Z$200,"&lt;45")</f>
        <v>1</v>
      </c>
      <c r="N201" s="205">
        <f>M201/SUM(M201:M206)*100</f>
        <v>5.2631578947368416</v>
      </c>
    </row>
    <row r="202" spans="2:14" ht="18" customHeight="1" x14ac:dyDescent="0.25">
      <c r="B202" s="327"/>
      <c r="C202" s="330"/>
      <c r="D202" s="183" t="s">
        <v>333</v>
      </c>
      <c r="E202" s="188"/>
      <c r="F202" s="189" t="e">
        <f>E202/SUM(E201:E206)*100</f>
        <v>#DIV/0!</v>
      </c>
      <c r="G202" s="190"/>
      <c r="H202" s="189" t="e">
        <f>G202/SUM(G201:G206)*100</f>
        <v>#DIV/0!</v>
      </c>
      <c r="I202" s="197"/>
      <c r="J202" s="198" t="e">
        <f>I202/SUM(I201:I206)*100</f>
        <v>#DIV/0!</v>
      </c>
      <c r="K202" s="199"/>
      <c r="L202" s="198" t="e">
        <f>K202/SUM(K201:K206)*100</f>
        <v>#DIV/0!</v>
      </c>
      <c r="M202" s="206">
        <f>COUNTIF(CEVİZKENT!$Z$5:$Z$200,"&lt;55")-COUNTIF(CEVİZKENT!$Z$5:$Z$200,"&lt;45")</f>
        <v>0</v>
      </c>
      <c r="N202" s="207">
        <f>M202/SUM(M201:M206)*100</f>
        <v>0</v>
      </c>
    </row>
    <row r="203" spans="2:14" ht="18" customHeight="1" x14ac:dyDescent="0.25">
      <c r="B203" s="327"/>
      <c r="C203" s="330"/>
      <c r="D203" s="183" t="s">
        <v>334</v>
      </c>
      <c r="E203" s="188"/>
      <c r="F203" s="189" t="e">
        <f>E203/SUM(E201:E206)*100</f>
        <v>#DIV/0!</v>
      </c>
      <c r="G203" s="190"/>
      <c r="H203" s="189" t="e">
        <f>G203/SUM(G201:G206)*100</f>
        <v>#DIV/0!</v>
      </c>
      <c r="I203" s="197"/>
      <c r="J203" s="198" t="e">
        <f>I203/SUM(I201:I206)*100</f>
        <v>#DIV/0!</v>
      </c>
      <c r="K203" s="199"/>
      <c r="L203" s="198" t="e">
        <f>K203/SUM(K201:K206)*100</f>
        <v>#DIV/0!</v>
      </c>
      <c r="M203" s="206">
        <f>COUNTIF(CEVİZKENT!$Z$5:$Z$200,"&lt;70")-COUNTIF(CEVİZKENT!$Z$5:$Z$200,"&lt;55")</f>
        <v>2</v>
      </c>
      <c r="N203" s="207">
        <f>M203/SUM(M201:M206)*100</f>
        <v>10.526315789473683</v>
      </c>
    </row>
    <row r="204" spans="2:14" ht="18" customHeight="1" x14ac:dyDescent="0.25">
      <c r="B204" s="327"/>
      <c r="C204" s="330"/>
      <c r="D204" s="183" t="s">
        <v>335</v>
      </c>
      <c r="E204" s="188"/>
      <c r="F204" s="189" t="e">
        <f>E204/SUM(E201:E206)*100</f>
        <v>#DIV/0!</v>
      </c>
      <c r="G204" s="190"/>
      <c r="H204" s="189" t="e">
        <f>G204/SUM(G201:G206)*100</f>
        <v>#DIV/0!</v>
      </c>
      <c r="I204" s="197"/>
      <c r="J204" s="198" t="e">
        <f>I204/SUM(I201:I206)*100</f>
        <v>#DIV/0!</v>
      </c>
      <c r="K204" s="199"/>
      <c r="L204" s="198" t="e">
        <f>K204/SUM(K201:K206)*100</f>
        <v>#DIV/0!</v>
      </c>
      <c r="M204" s="206">
        <f>COUNTIF(CEVİZKENT!$Z$5:$Z$200,"&lt;85")-COUNTIF(CEVİZKENT!Z$5:$Z$200,"&lt;70")</f>
        <v>3</v>
      </c>
      <c r="N204" s="207">
        <f>M204/SUM(M201:M206)*100</f>
        <v>15.789473684210526</v>
      </c>
    </row>
    <row r="205" spans="2:14" ht="18" customHeight="1" x14ac:dyDescent="0.25">
      <c r="B205" s="327"/>
      <c r="C205" s="330"/>
      <c r="D205" s="183" t="s">
        <v>336</v>
      </c>
      <c r="E205" s="188"/>
      <c r="F205" s="189" t="e">
        <f>E205/SUM(E201:E206)*100</f>
        <v>#DIV/0!</v>
      </c>
      <c r="G205" s="190"/>
      <c r="H205" s="189" t="e">
        <f>G205/SUM(G201:G206)*100</f>
        <v>#DIV/0!</v>
      </c>
      <c r="I205" s="197"/>
      <c r="J205" s="198" t="e">
        <f>I205/SUM(I201:I206)*100</f>
        <v>#DIV/0!</v>
      </c>
      <c r="K205" s="199"/>
      <c r="L205" s="198" t="e">
        <f>K205/SUM(K201:K206)*100</f>
        <v>#DIV/0!</v>
      </c>
      <c r="M205" s="206">
        <f>COUNTIF(CEVİZKENT!$Z$5:$Z$200,"&lt;99")-COUNTIF(CEVİZKENT!$Z$5:$Z$200,"&lt;85")</f>
        <v>5</v>
      </c>
      <c r="N205" s="207">
        <f>M205/SUM(M201:M206)*100</f>
        <v>26.315789473684209</v>
      </c>
    </row>
    <row r="206" spans="2:14" ht="18" customHeight="1" thickBot="1" x14ac:dyDescent="0.3">
      <c r="B206" s="328"/>
      <c r="C206" s="331"/>
      <c r="D206" s="184">
        <v>100</v>
      </c>
      <c r="E206" s="191"/>
      <c r="F206" s="192" t="e">
        <f>E206/SUM(E201:E206)*100</f>
        <v>#DIV/0!</v>
      </c>
      <c r="G206" s="193"/>
      <c r="H206" s="192" t="e">
        <f>G206/SUM(G201:G206)*100</f>
        <v>#DIV/0!</v>
      </c>
      <c r="I206" s="200"/>
      <c r="J206" s="201" t="e">
        <f>I206/SUM(I201:I206)*100</f>
        <v>#DIV/0!</v>
      </c>
      <c r="K206" s="202"/>
      <c r="L206" s="201" t="e">
        <f>K206/SUM(K201:K206)*100</f>
        <v>#DIV/0!</v>
      </c>
      <c r="M206" s="208">
        <f>COUNTIF(CEVİZKENT!$Z$5:$Z$200,"=100")</f>
        <v>8</v>
      </c>
      <c r="N206" s="209">
        <f>M206/SUM(M201:M206)*100</f>
        <v>42.105263157894733</v>
      </c>
    </row>
    <row r="207" spans="2:14" ht="18" customHeight="1" x14ac:dyDescent="0.25"/>
    <row r="208" spans="2:14" ht="18" customHeight="1" thickBot="1" x14ac:dyDescent="0.3"/>
    <row r="209" spans="2:14" ht="18" customHeight="1" x14ac:dyDescent="0.25">
      <c r="B209" s="332" t="s">
        <v>385</v>
      </c>
      <c r="C209" s="332" t="s">
        <v>872</v>
      </c>
      <c r="D209" s="335" t="s">
        <v>873</v>
      </c>
      <c r="E209" s="349" t="s">
        <v>359</v>
      </c>
      <c r="F209" s="350"/>
      <c r="G209" s="350"/>
      <c r="H209" s="351"/>
      <c r="I209" s="349" t="s">
        <v>360</v>
      </c>
      <c r="J209" s="350"/>
      <c r="K209" s="350"/>
      <c r="L209" s="351"/>
      <c r="M209" s="342" t="s">
        <v>361</v>
      </c>
      <c r="N209" s="343"/>
    </row>
    <row r="210" spans="2:14" ht="18" customHeight="1" x14ac:dyDescent="0.25">
      <c r="B210" s="333"/>
      <c r="C210" s="333"/>
      <c r="D210" s="336"/>
      <c r="E210" s="352" t="s">
        <v>384</v>
      </c>
      <c r="F210" s="353"/>
      <c r="G210" s="352" t="s">
        <v>875</v>
      </c>
      <c r="H210" s="353"/>
      <c r="I210" s="352" t="s">
        <v>384</v>
      </c>
      <c r="J210" s="353"/>
      <c r="K210" s="352" t="s">
        <v>875</v>
      </c>
      <c r="L210" s="353"/>
      <c r="M210" s="352" t="s">
        <v>384</v>
      </c>
      <c r="N210" s="353"/>
    </row>
    <row r="211" spans="2:14" ht="29.25" thickBot="1" x14ac:dyDescent="0.3">
      <c r="B211" s="334"/>
      <c r="C211" s="334"/>
      <c r="D211" s="337"/>
      <c r="E211" s="210" t="s">
        <v>871</v>
      </c>
      <c r="F211" s="211" t="s">
        <v>874</v>
      </c>
      <c r="G211" s="212" t="s">
        <v>871</v>
      </c>
      <c r="H211" s="211" t="s">
        <v>874</v>
      </c>
      <c r="I211" s="210" t="s">
        <v>871</v>
      </c>
      <c r="J211" s="211" t="s">
        <v>874</v>
      </c>
      <c r="K211" s="212" t="s">
        <v>871</v>
      </c>
      <c r="L211" s="211" t="s">
        <v>874</v>
      </c>
      <c r="M211" s="212" t="s">
        <v>871</v>
      </c>
      <c r="N211" s="211" t="s">
        <v>874</v>
      </c>
    </row>
    <row r="212" spans="2:14" ht="18" customHeight="1" x14ac:dyDescent="0.25">
      <c r="B212" s="326" t="str">
        <f>"ÇAĞIRKAN HMY ORTAOKULU
"&amp;"ÖĞRENCİ SAYISI = "&amp;SUM(M212:M217)</f>
        <v>ÇAĞIRKAN HMY ORTAOKULU
ÖĞRENCİ SAYISI = 10</v>
      </c>
      <c r="C212" s="329" t="s">
        <v>2</v>
      </c>
      <c r="D212" s="182" t="s">
        <v>332</v>
      </c>
      <c r="E212" s="185">
        <v>3</v>
      </c>
      <c r="F212" s="219">
        <f>E212/SUM(E212:E217)*100</f>
        <v>15.789473684210526</v>
      </c>
      <c r="G212" s="187">
        <v>1</v>
      </c>
      <c r="H212" s="219">
        <f>G212/SUM(G212:G217)*100</f>
        <v>5.2631578947368416</v>
      </c>
      <c r="I212" s="194">
        <v>2</v>
      </c>
      <c r="J212" s="216">
        <f>I212/SUM(I212:I217)*100</f>
        <v>18.181818181818183</v>
      </c>
      <c r="K212" s="196">
        <v>1</v>
      </c>
      <c r="L212" s="216">
        <f>K212/SUM(K212:K217)*100</f>
        <v>9.0909090909090917</v>
      </c>
      <c r="M212" s="204">
        <f>COUNTIF(ÇAĞIRKAN!$K$5:$K$200,"&lt;45")</f>
        <v>2</v>
      </c>
      <c r="N212" s="213">
        <f>M212/SUM(M212:M217)*100</f>
        <v>20</v>
      </c>
    </row>
    <row r="213" spans="2:14" ht="18" customHeight="1" x14ac:dyDescent="0.25">
      <c r="B213" s="327"/>
      <c r="C213" s="330"/>
      <c r="D213" s="183" t="s">
        <v>333</v>
      </c>
      <c r="E213" s="188">
        <v>2</v>
      </c>
      <c r="F213" s="220">
        <f>E213/SUM(E212:E217)*100</f>
        <v>10.526315789473683</v>
      </c>
      <c r="G213" s="190">
        <v>3</v>
      </c>
      <c r="H213" s="220">
        <f>G213/SUM(G212:G217)*100</f>
        <v>15.789473684210526</v>
      </c>
      <c r="I213" s="197">
        <v>2</v>
      </c>
      <c r="J213" s="217">
        <f>I213/SUM(I212:I217)*100</f>
        <v>18.181818181818183</v>
      </c>
      <c r="K213" s="199">
        <v>2</v>
      </c>
      <c r="L213" s="217">
        <f>K213/SUM(K212:K217)*100</f>
        <v>18.181818181818183</v>
      </c>
      <c r="M213" s="206">
        <f>COUNTIF(ÇAĞIRKAN!$K$5:$K$200,"&lt;55")-COUNTIF(ÇAĞIRKAN!$K$5:$K$200,"&lt;45")</f>
        <v>2</v>
      </c>
      <c r="N213" s="214">
        <f>M213/SUM(M212:M217)*100</f>
        <v>20</v>
      </c>
    </row>
    <row r="214" spans="2:14" ht="18" customHeight="1" x14ac:dyDescent="0.25">
      <c r="B214" s="327"/>
      <c r="C214" s="330"/>
      <c r="D214" s="183" t="s">
        <v>334</v>
      </c>
      <c r="E214" s="188">
        <v>7</v>
      </c>
      <c r="F214" s="220">
        <f>E214/SUM(E212:E217)*100</f>
        <v>36.84210526315789</v>
      </c>
      <c r="G214" s="190">
        <v>3</v>
      </c>
      <c r="H214" s="220">
        <f>G214/SUM(G212:G217)*100</f>
        <v>15.789473684210526</v>
      </c>
      <c r="I214" s="197">
        <v>0</v>
      </c>
      <c r="J214" s="217">
        <f>I214/SUM(I212:I217)*100</f>
        <v>0</v>
      </c>
      <c r="K214" s="199">
        <v>3</v>
      </c>
      <c r="L214" s="217">
        <f>K214/SUM(K212:K217)*100</f>
        <v>27.27272727272727</v>
      </c>
      <c r="M214" s="206">
        <f>COUNTIF(ÇAĞIRKAN!$K$5:$K$200,"&lt;70")-COUNTIF(ÇAĞIRKAN!$K$5:$K$200,"&lt;55")</f>
        <v>2</v>
      </c>
      <c r="N214" s="214">
        <f>M214/SUM(M212:M217)*100</f>
        <v>20</v>
      </c>
    </row>
    <row r="215" spans="2:14" ht="18" customHeight="1" x14ac:dyDescent="0.25">
      <c r="B215" s="327"/>
      <c r="C215" s="330"/>
      <c r="D215" s="183" t="s">
        <v>335</v>
      </c>
      <c r="E215" s="188">
        <v>4</v>
      </c>
      <c r="F215" s="220">
        <f>E215/SUM(E212:E217)*100</f>
        <v>21.052631578947366</v>
      </c>
      <c r="G215" s="190">
        <v>4</v>
      </c>
      <c r="H215" s="220">
        <f>G215/SUM(G212:G217)*100</f>
        <v>21.052631578947366</v>
      </c>
      <c r="I215" s="197">
        <v>6</v>
      </c>
      <c r="J215" s="217">
        <f>I215/SUM(I212:I217)*100</f>
        <v>54.54545454545454</v>
      </c>
      <c r="K215" s="199">
        <v>4</v>
      </c>
      <c r="L215" s="217">
        <f>K215/SUM(K212:K217)*100</f>
        <v>36.363636363636367</v>
      </c>
      <c r="M215" s="206">
        <f>COUNTIF(ÇAĞIRKAN!$K$5:$K$200,"&lt;85")-COUNTIF(ÇAĞIRKAN!$K$5:$K$200,"&lt;70")</f>
        <v>2</v>
      </c>
      <c r="N215" s="214">
        <f>M215/SUM(M212:M217)*100</f>
        <v>20</v>
      </c>
    </row>
    <row r="216" spans="2:14" ht="18" customHeight="1" x14ac:dyDescent="0.25">
      <c r="B216" s="327"/>
      <c r="C216" s="330"/>
      <c r="D216" s="183" t="s">
        <v>336</v>
      </c>
      <c r="E216" s="188">
        <v>3</v>
      </c>
      <c r="F216" s="220">
        <f>E216/SUM(E212:E217)*100</f>
        <v>15.789473684210526</v>
      </c>
      <c r="G216" s="190">
        <v>7</v>
      </c>
      <c r="H216" s="220">
        <f>G216/SUM(G212:G217)*100</f>
        <v>36.84210526315789</v>
      </c>
      <c r="I216" s="197">
        <v>1</v>
      </c>
      <c r="J216" s="217">
        <f>I216/SUM(I212:I217)*100</f>
        <v>9.0909090909090917</v>
      </c>
      <c r="K216" s="199">
        <v>1</v>
      </c>
      <c r="L216" s="217">
        <f>K216/SUM(K212:K217)*100</f>
        <v>9.0909090909090917</v>
      </c>
      <c r="M216" s="206">
        <f>COUNTIF(ÇAĞIRKAN!$K$5:$K$200,"&lt;99")-COUNTIF(ÇAĞIRKAN!$K$5:$K$200,"&lt;85")</f>
        <v>2</v>
      </c>
      <c r="N216" s="214">
        <f>M216/SUM(M212:M217)*100</f>
        <v>20</v>
      </c>
    </row>
    <row r="217" spans="2:14" ht="18" customHeight="1" thickBot="1" x14ac:dyDescent="0.3">
      <c r="B217" s="328"/>
      <c r="C217" s="331"/>
      <c r="D217" s="184">
        <v>100</v>
      </c>
      <c r="E217" s="191">
        <v>0</v>
      </c>
      <c r="F217" s="221">
        <f>E217/SUM(E212:E217)*100</f>
        <v>0</v>
      </c>
      <c r="G217" s="193">
        <v>1</v>
      </c>
      <c r="H217" s="221">
        <f>G217/SUM(G212:G217)*100</f>
        <v>5.2631578947368416</v>
      </c>
      <c r="I217" s="200">
        <v>0</v>
      </c>
      <c r="J217" s="218">
        <f>I217/SUM(I212:I217)*100</f>
        <v>0</v>
      </c>
      <c r="K217" s="202">
        <v>0</v>
      </c>
      <c r="L217" s="218">
        <f>K217/SUM(K212:K217)*100</f>
        <v>0</v>
      </c>
      <c r="M217" s="208">
        <f>COUNTIF(ÇAĞIRKAN!$K$5:$K$200,"=100")</f>
        <v>0</v>
      </c>
      <c r="N217" s="215">
        <f>M217/SUM(M212:M217)*100</f>
        <v>0</v>
      </c>
    </row>
    <row r="218" spans="2:14" ht="18" customHeight="1" x14ac:dyDescent="0.25">
      <c r="B218" s="326" t="str">
        <f t="shared" ref="B218" si="5">"ÇAĞIRKAN HMY ORTAOKULU
"&amp;"ÖĞRENCİ SAYISI = "&amp;SUM(M218:M223)</f>
        <v>ÇAĞIRKAN HMY ORTAOKULU
ÖĞRENCİ SAYISI = 10</v>
      </c>
      <c r="C218" s="329" t="s">
        <v>3</v>
      </c>
      <c r="D218" s="182" t="s">
        <v>332</v>
      </c>
      <c r="E218" s="185">
        <v>14</v>
      </c>
      <c r="F218" s="219">
        <f>E218/SUM(E218:E223)*100</f>
        <v>73.68421052631578</v>
      </c>
      <c r="G218" s="187">
        <v>8</v>
      </c>
      <c r="H218" s="219">
        <f>G218/SUM(G218:G223)*100</f>
        <v>42.105263157894733</v>
      </c>
      <c r="I218" s="194">
        <v>6</v>
      </c>
      <c r="J218" s="216">
        <f>I218/SUM(I218:I223)*100</f>
        <v>54.54545454545454</v>
      </c>
      <c r="K218" s="196">
        <v>10</v>
      </c>
      <c r="L218" s="216">
        <f>K218/SUM(K218:K223)*100</f>
        <v>90.909090909090907</v>
      </c>
      <c r="M218" s="204">
        <f>COUNTIF(ÇAĞIRKAN!$N$5:$N$200,"&lt;45")</f>
        <v>6</v>
      </c>
      <c r="N218" s="213">
        <f>M218/SUM(M218:M223)*100</f>
        <v>60</v>
      </c>
    </row>
    <row r="219" spans="2:14" ht="18" customHeight="1" x14ac:dyDescent="0.25">
      <c r="B219" s="327"/>
      <c r="C219" s="330"/>
      <c r="D219" s="183" t="s">
        <v>333</v>
      </c>
      <c r="E219" s="188">
        <v>0</v>
      </c>
      <c r="F219" s="220">
        <f>E219/SUM(E218:E223)*100</f>
        <v>0</v>
      </c>
      <c r="G219" s="190">
        <v>5</v>
      </c>
      <c r="H219" s="220">
        <f>G219/SUM(G218:G223)*100</f>
        <v>26.315789473684209</v>
      </c>
      <c r="I219" s="197">
        <v>1</v>
      </c>
      <c r="J219" s="217">
        <f>I219/SUM(I218:I223)*100</f>
        <v>9.0909090909090917</v>
      </c>
      <c r="K219" s="199">
        <v>0</v>
      </c>
      <c r="L219" s="217">
        <f>K219/SUM(K218:K223)*100</f>
        <v>0</v>
      </c>
      <c r="M219" s="206">
        <f>COUNTIF(ÇAĞIRKAN!$N$5:$N$200,"&lt;55")-COUNTIF(ÇAĞIRKAN!$N$5:$N$200,"&lt;45")</f>
        <v>0</v>
      </c>
      <c r="N219" s="214">
        <f>M219/SUM(M218:M223)*100</f>
        <v>0</v>
      </c>
    </row>
    <row r="220" spans="2:14" ht="18" customHeight="1" x14ac:dyDescent="0.25">
      <c r="B220" s="327"/>
      <c r="C220" s="330"/>
      <c r="D220" s="183" t="s">
        <v>334</v>
      </c>
      <c r="E220" s="188">
        <v>2</v>
      </c>
      <c r="F220" s="220">
        <f>E220/SUM(E218:E223)*100</f>
        <v>10.526315789473683</v>
      </c>
      <c r="G220" s="190">
        <v>2</v>
      </c>
      <c r="H220" s="220">
        <f>G220/SUM(G218:G223)*100</f>
        <v>10.526315789473683</v>
      </c>
      <c r="I220" s="197">
        <v>3</v>
      </c>
      <c r="J220" s="217">
        <f>I220/SUM(I218:I223)*100</f>
        <v>27.27272727272727</v>
      </c>
      <c r="K220" s="199">
        <v>1</v>
      </c>
      <c r="L220" s="217">
        <f>K220/SUM(K218:K223)*100</f>
        <v>9.0909090909090917</v>
      </c>
      <c r="M220" s="206">
        <f>COUNTIF(ÇAĞIRKAN!$N$5:$N$200,"&lt;70")-COUNTIF(ÇAĞIRKAN!$N$5:$N$200,"&lt;55")</f>
        <v>2</v>
      </c>
      <c r="N220" s="214">
        <f>M220/SUM(M218:M223)*100</f>
        <v>20</v>
      </c>
    </row>
    <row r="221" spans="2:14" ht="18" customHeight="1" x14ac:dyDescent="0.25">
      <c r="B221" s="327"/>
      <c r="C221" s="330"/>
      <c r="D221" s="183" t="s">
        <v>335</v>
      </c>
      <c r="E221" s="188">
        <v>3</v>
      </c>
      <c r="F221" s="220">
        <f>E221/SUM(E218:E223)*100</f>
        <v>15.789473684210526</v>
      </c>
      <c r="G221" s="190">
        <v>4</v>
      </c>
      <c r="H221" s="220">
        <f>G221/SUM(G218:G223)*100</f>
        <v>21.052631578947366</v>
      </c>
      <c r="I221" s="197">
        <v>1</v>
      </c>
      <c r="J221" s="217">
        <f>I221/SUM(I218:I223)*100</f>
        <v>9.0909090909090917</v>
      </c>
      <c r="K221" s="199">
        <v>0</v>
      </c>
      <c r="L221" s="217">
        <f>K221/SUM(K218:K223)*100</f>
        <v>0</v>
      </c>
      <c r="M221" s="206">
        <f>COUNTIF(ÇAĞIRKAN!$N$5:$N$200,"&lt;85")-COUNTIF(ÇAĞIRKAN!$N$5:$N$200,"&lt;70")</f>
        <v>1</v>
      </c>
      <c r="N221" s="214">
        <f>M221/SUM(M218:M223)*100</f>
        <v>10</v>
      </c>
    </row>
    <row r="222" spans="2:14" ht="18" customHeight="1" x14ac:dyDescent="0.25">
      <c r="B222" s="327"/>
      <c r="C222" s="330"/>
      <c r="D222" s="183" t="s">
        <v>336</v>
      </c>
      <c r="E222" s="188">
        <v>0</v>
      </c>
      <c r="F222" s="220">
        <f>E222/SUM(E218:E223)*100</f>
        <v>0</v>
      </c>
      <c r="G222" s="190">
        <v>0</v>
      </c>
      <c r="H222" s="220">
        <f>G222/SUM(G218:G223)*100</f>
        <v>0</v>
      </c>
      <c r="I222" s="197">
        <v>0</v>
      </c>
      <c r="J222" s="217">
        <f>I222/SUM(I218:I223)*100</f>
        <v>0</v>
      </c>
      <c r="K222" s="199">
        <v>0</v>
      </c>
      <c r="L222" s="217">
        <f>K222/SUM(K218:K223)*100</f>
        <v>0</v>
      </c>
      <c r="M222" s="206">
        <f>COUNTIF(ÇAĞIRKAN!$N$5:$N$200,"&lt;99")-COUNTIF(ÇAĞIRKAN!$N$5:$N$200,"&lt;85")</f>
        <v>1</v>
      </c>
      <c r="N222" s="214">
        <f>M222/SUM(M218:M223)*100</f>
        <v>10</v>
      </c>
    </row>
    <row r="223" spans="2:14" ht="18" customHeight="1" thickBot="1" x14ac:dyDescent="0.3">
      <c r="B223" s="328"/>
      <c r="C223" s="331"/>
      <c r="D223" s="184">
        <v>100</v>
      </c>
      <c r="E223" s="191">
        <v>0</v>
      </c>
      <c r="F223" s="221">
        <f>E223/SUM(E218:E223)*100</f>
        <v>0</v>
      </c>
      <c r="G223" s="193">
        <v>0</v>
      </c>
      <c r="H223" s="221">
        <f>G223/SUM(G218:G223)*100</f>
        <v>0</v>
      </c>
      <c r="I223" s="200">
        <v>0</v>
      </c>
      <c r="J223" s="218">
        <f>I223/SUM(I218:I223)*100</f>
        <v>0</v>
      </c>
      <c r="K223" s="202">
        <v>0</v>
      </c>
      <c r="L223" s="218">
        <f>K223/SUM(K218:K223)*100</f>
        <v>0</v>
      </c>
      <c r="M223" s="208">
        <f>COUNTIF(ÇAĞIRKAN!$N$5:$N$200,"=100")</f>
        <v>0</v>
      </c>
      <c r="N223" s="215">
        <f>M223/SUM(M218:M223)*100</f>
        <v>0</v>
      </c>
    </row>
    <row r="224" spans="2:14" ht="18" customHeight="1" x14ac:dyDescent="0.25">
      <c r="B224" s="326" t="str">
        <f t="shared" ref="B224" si="6">"ÇAĞIRKAN HMY ORTAOKULU
"&amp;"ÖĞRENCİ SAYISI = "&amp;SUM(M224:M229)</f>
        <v>ÇAĞIRKAN HMY ORTAOKULU
ÖĞRENCİ SAYISI = 10</v>
      </c>
      <c r="C224" s="329" t="s">
        <v>10</v>
      </c>
      <c r="D224" s="182" t="s">
        <v>332</v>
      </c>
      <c r="E224" s="185">
        <v>7</v>
      </c>
      <c r="F224" s="219">
        <f>E224/SUM(E224:E229)*100</f>
        <v>36.84210526315789</v>
      </c>
      <c r="G224" s="187">
        <v>5</v>
      </c>
      <c r="H224" s="219">
        <f>G224/SUM(G224:G229)*100</f>
        <v>26.315789473684209</v>
      </c>
      <c r="I224" s="194">
        <v>3</v>
      </c>
      <c r="J224" s="216">
        <f>I224/SUM(I224:I229)*100</f>
        <v>27.27272727272727</v>
      </c>
      <c r="K224" s="196">
        <v>8</v>
      </c>
      <c r="L224" s="216">
        <f>K224/SUM(K224:K229)*100</f>
        <v>72.727272727272734</v>
      </c>
      <c r="M224" s="204">
        <f>COUNTIF(ÇAĞIRKAN!$Q$5:$Q$200,"&lt;45")</f>
        <v>3</v>
      </c>
      <c r="N224" s="213">
        <f>M224/SUM(M224:M229)*100</f>
        <v>30</v>
      </c>
    </row>
    <row r="225" spans="2:14" ht="18" customHeight="1" x14ac:dyDescent="0.25">
      <c r="B225" s="327"/>
      <c r="C225" s="330"/>
      <c r="D225" s="183" t="s">
        <v>333</v>
      </c>
      <c r="E225" s="188">
        <v>3</v>
      </c>
      <c r="F225" s="220">
        <f>E225/SUM(E224:E229)*100</f>
        <v>15.789473684210526</v>
      </c>
      <c r="G225" s="190">
        <v>6</v>
      </c>
      <c r="H225" s="220">
        <f>G225/SUM(G224:G229)*100</f>
        <v>31.578947368421051</v>
      </c>
      <c r="I225" s="197">
        <v>3</v>
      </c>
      <c r="J225" s="217">
        <f>I225/SUM(I224:I229)*100</f>
        <v>27.27272727272727</v>
      </c>
      <c r="K225" s="199">
        <v>1</v>
      </c>
      <c r="L225" s="217">
        <f>K225/SUM(K224:K229)*100</f>
        <v>9.0909090909090917</v>
      </c>
      <c r="M225" s="206">
        <f>COUNTIF(ÇAĞIRKAN!$Q$5:$Q$200,"&lt;55")-COUNTIF(ÇAĞIRKAN!$Q$5:$Q$200,"&lt;45")</f>
        <v>1</v>
      </c>
      <c r="N225" s="214">
        <f>M225/SUM(M224:M229)*100</f>
        <v>10</v>
      </c>
    </row>
    <row r="226" spans="2:14" ht="18" customHeight="1" x14ac:dyDescent="0.25">
      <c r="B226" s="327"/>
      <c r="C226" s="330"/>
      <c r="D226" s="183" t="s">
        <v>334</v>
      </c>
      <c r="E226" s="188">
        <v>4</v>
      </c>
      <c r="F226" s="220">
        <f>E226/SUM(E224:E229)*100</f>
        <v>21.052631578947366</v>
      </c>
      <c r="G226" s="190">
        <v>2</v>
      </c>
      <c r="H226" s="220">
        <f>G226/SUM(G224:G229)*100</f>
        <v>10.526315789473683</v>
      </c>
      <c r="I226" s="197">
        <v>4</v>
      </c>
      <c r="J226" s="217">
        <f>I226/SUM(I224:I229)*100</f>
        <v>36.363636363636367</v>
      </c>
      <c r="K226" s="199">
        <v>1</v>
      </c>
      <c r="L226" s="217">
        <f>K226/SUM(K224:K229)*100</f>
        <v>9.0909090909090917</v>
      </c>
      <c r="M226" s="206">
        <f>COUNTIF(ÇAĞIRKAN!$Q$5:$Q$200,"&lt;70")-COUNTIF(ÇAĞIRKAN!$Q$5:$Q$200,"&lt;55")</f>
        <v>1</v>
      </c>
      <c r="N226" s="214">
        <f>M226/SUM(M224:M229)*100</f>
        <v>10</v>
      </c>
    </row>
    <row r="227" spans="2:14" ht="18" customHeight="1" x14ac:dyDescent="0.25">
      <c r="B227" s="327"/>
      <c r="C227" s="330"/>
      <c r="D227" s="183" t="s">
        <v>335</v>
      </c>
      <c r="E227" s="188">
        <v>4</v>
      </c>
      <c r="F227" s="220">
        <f>E227/SUM(E224:E229)*100</f>
        <v>21.052631578947366</v>
      </c>
      <c r="G227" s="190">
        <v>5</v>
      </c>
      <c r="H227" s="220">
        <f>G227/SUM(G224:G229)*100</f>
        <v>26.315789473684209</v>
      </c>
      <c r="I227" s="197">
        <v>0</v>
      </c>
      <c r="J227" s="217">
        <f>I227/SUM(I224:I229)*100</f>
        <v>0</v>
      </c>
      <c r="K227" s="199">
        <v>0</v>
      </c>
      <c r="L227" s="217">
        <f>K227/SUM(K224:K229)*100</f>
        <v>0</v>
      </c>
      <c r="M227" s="206">
        <f>COUNTIF(ÇAĞIRKAN!$Q$5:$Q$200,"&lt;85")-COUNTIF(ÇAĞIRKAN!$Q$5:$Q$200,"&lt;70")</f>
        <v>3</v>
      </c>
      <c r="N227" s="214">
        <f>M227/SUM(M224:M229)*100</f>
        <v>30</v>
      </c>
    </row>
    <row r="228" spans="2:14" ht="18" customHeight="1" x14ac:dyDescent="0.25">
      <c r="B228" s="327"/>
      <c r="C228" s="330"/>
      <c r="D228" s="183" t="s">
        <v>336</v>
      </c>
      <c r="E228" s="188">
        <v>1</v>
      </c>
      <c r="F228" s="220">
        <f>E228/SUM(E224:E229)*100</f>
        <v>5.2631578947368416</v>
      </c>
      <c r="G228" s="190">
        <v>1</v>
      </c>
      <c r="H228" s="220">
        <f>G228/SUM(G224:G229)*100</f>
        <v>5.2631578947368416</v>
      </c>
      <c r="I228" s="197">
        <v>1</v>
      </c>
      <c r="J228" s="217">
        <f>I228/SUM(I224:I229)*100</f>
        <v>9.0909090909090917</v>
      </c>
      <c r="K228" s="199">
        <v>1</v>
      </c>
      <c r="L228" s="217">
        <f>K228/SUM(K224:K229)*100</f>
        <v>9.0909090909090917</v>
      </c>
      <c r="M228" s="206">
        <f>COUNTIF(ÇAĞIRKAN!$Q$5:$Q$200,"&lt;99")-COUNTIF(ÇAĞIRKAN!$Q$5:$Q$200,"&lt;85")</f>
        <v>2</v>
      </c>
      <c r="N228" s="214">
        <f>M228/SUM(M224:M229)*100</f>
        <v>20</v>
      </c>
    </row>
    <row r="229" spans="2:14" ht="18" customHeight="1" thickBot="1" x14ac:dyDescent="0.3">
      <c r="B229" s="328"/>
      <c r="C229" s="331"/>
      <c r="D229" s="184">
        <v>100</v>
      </c>
      <c r="E229" s="191">
        <v>0</v>
      </c>
      <c r="F229" s="221">
        <f>E229/SUM(E224:E229)*100</f>
        <v>0</v>
      </c>
      <c r="G229" s="193">
        <v>0</v>
      </c>
      <c r="H229" s="221">
        <f>G229/SUM(G224:G229)*100</f>
        <v>0</v>
      </c>
      <c r="I229" s="200">
        <v>0</v>
      </c>
      <c r="J229" s="218">
        <f>I229/SUM(I224:I229)*100</f>
        <v>0</v>
      </c>
      <c r="K229" s="202">
        <v>0</v>
      </c>
      <c r="L229" s="218">
        <f>K229/SUM(K224:K229)*100</f>
        <v>0</v>
      </c>
      <c r="M229" s="208">
        <f>COUNTIF(ÇAĞIRKAN!$Q$5:$Q$200,"=100")</f>
        <v>0</v>
      </c>
      <c r="N229" s="215">
        <f>M229/SUM(M224:M229)*100</f>
        <v>0</v>
      </c>
    </row>
    <row r="230" spans="2:14" ht="18" customHeight="1" x14ac:dyDescent="0.25">
      <c r="B230" s="326" t="str">
        <f t="shared" ref="B230" si="7">"ÇAĞIRKAN HMY ORTAOKULU
"&amp;"ÖĞRENCİ SAYISI = "&amp;SUM(M230:M235)</f>
        <v>ÇAĞIRKAN HMY ORTAOKULU
ÖĞRENCİ SAYISI = 10</v>
      </c>
      <c r="C230" s="329" t="s">
        <v>338</v>
      </c>
      <c r="D230" s="182" t="s">
        <v>332</v>
      </c>
      <c r="E230" s="185">
        <v>3</v>
      </c>
      <c r="F230" s="219">
        <f>E230/SUM(E230:E235)*100</f>
        <v>15.789473684210526</v>
      </c>
      <c r="G230" s="187">
        <v>2</v>
      </c>
      <c r="H230" s="219">
        <f>G230/SUM(G230:G235)*100</f>
        <v>10.526315789473683</v>
      </c>
      <c r="I230" s="194">
        <v>4</v>
      </c>
      <c r="J230" s="216">
        <f>I230/SUM(I230:I235)*100</f>
        <v>33.333333333333329</v>
      </c>
      <c r="K230" s="196">
        <v>1</v>
      </c>
      <c r="L230" s="216">
        <f>K230/SUM(K230:K235)*100</f>
        <v>9.0909090909090917</v>
      </c>
      <c r="M230" s="204">
        <f>COUNTIF(ÇAĞIRKAN!$T$5:$T$200,"&lt;45")</f>
        <v>1</v>
      </c>
      <c r="N230" s="213">
        <f>M230/SUM(M230:M235)*100</f>
        <v>10</v>
      </c>
    </row>
    <row r="231" spans="2:14" ht="18" customHeight="1" x14ac:dyDescent="0.25">
      <c r="B231" s="327"/>
      <c r="C231" s="330"/>
      <c r="D231" s="183" t="s">
        <v>333</v>
      </c>
      <c r="E231" s="188">
        <v>5</v>
      </c>
      <c r="F231" s="220">
        <f>E231/SUM(E230:E235)*100</f>
        <v>26.315789473684209</v>
      </c>
      <c r="G231" s="190">
        <v>4</v>
      </c>
      <c r="H231" s="220">
        <f>G231/SUM(G230:G235)*100</f>
        <v>21.052631578947366</v>
      </c>
      <c r="I231" s="197">
        <v>1</v>
      </c>
      <c r="J231" s="217">
        <f>I231/SUM(I230:I235)*100</f>
        <v>8.3333333333333321</v>
      </c>
      <c r="K231" s="199">
        <v>1</v>
      </c>
      <c r="L231" s="217">
        <f>K231/SUM(K230:K235)*100</f>
        <v>9.0909090909090917</v>
      </c>
      <c r="M231" s="206">
        <f>COUNTIF(ÇAĞIRKAN!$T$5:$T$200,"&lt;55")-COUNTIF(ÇAĞIRKAN!$T$5:$T$200,"&lt;45")</f>
        <v>1</v>
      </c>
      <c r="N231" s="214">
        <f>M231/SUM(M230:M235)*100</f>
        <v>10</v>
      </c>
    </row>
    <row r="232" spans="2:14" ht="18" customHeight="1" x14ac:dyDescent="0.25">
      <c r="B232" s="327"/>
      <c r="C232" s="330"/>
      <c r="D232" s="183" t="s">
        <v>334</v>
      </c>
      <c r="E232" s="188">
        <v>3</v>
      </c>
      <c r="F232" s="220">
        <f>E232/SUM(E230:E235)*100</f>
        <v>15.789473684210526</v>
      </c>
      <c r="G232" s="190">
        <v>1</v>
      </c>
      <c r="H232" s="220">
        <f>G232/SUM(G230:G235)*100</f>
        <v>5.2631578947368416</v>
      </c>
      <c r="I232" s="197">
        <v>2</v>
      </c>
      <c r="J232" s="217">
        <f>I232/SUM(I230:I235)*100</f>
        <v>16.666666666666664</v>
      </c>
      <c r="K232" s="199">
        <v>1</v>
      </c>
      <c r="L232" s="217">
        <f>K232/SUM(K230:K235)*100</f>
        <v>9.0909090909090917</v>
      </c>
      <c r="M232" s="206">
        <f>COUNTIF(ÇAĞIRKAN!$T$5:$T$200,"&lt;70")-COUNTIF(ÇAĞIRKAN!$T$5:$T$200,"&lt;55")</f>
        <v>2</v>
      </c>
      <c r="N232" s="214">
        <f>M232/SUM(M230:M235)*100</f>
        <v>20</v>
      </c>
    </row>
    <row r="233" spans="2:14" ht="18" customHeight="1" x14ac:dyDescent="0.25">
      <c r="B233" s="327"/>
      <c r="C233" s="330"/>
      <c r="D233" s="183" t="s">
        <v>335</v>
      </c>
      <c r="E233" s="188">
        <v>5</v>
      </c>
      <c r="F233" s="220">
        <f>E233/SUM(E230:E235)*100</f>
        <v>26.315789473684209</v>
      </c>
      <c r="G233" s="190">
        <v>9</v>
      </c>
      <c r="H233" s="220">
        <f>G233/SUM(G230:G235)*100</f>
        <v>47.368421052631575</v>
      </c>
      <c r="I233" s="197">
        <v>2</v>
      </c>
      <c r="J233" s="217">
        <f>I233/SUM(I230:I235)*100</f>
        <v>16.666666666666664</v>
      </c>
      <c r="K233" s="199">
        <v>2</v>
      </c>
      <c r="L233" s="217">
        <f>K233/SUM(K230:K235)*100</f>
        <v>18.181818181818183</v>
      </c>
      <c r="M233" s="206">
        <f>COUNTIF(ÇAĞIRKAN!$T$5:$T$200,"&lt;85")-COUNTIF(ÇAĞIRKAN!$T$5:$T$200,"&lt;70")</f>
        <v>1</v>
      </c>
      <c r="N233" s="214">
        <f>M233/SUM(M230:M235)*100</f>
        <v>10</v>
      </c>
    </row>
    <row r="234" spans="2:14" ht="18" customHeight="1" x14ac:dyDescent="0.25">
      <c r="B234" s="327"/>
      <c r="C234" s="330"/>
      <c r="D234" s="183" t="s">
        <v>336</v>
      </c>
      <c r="E234" s="188">
        <v>3</v>
      </c>
      <c r="F234" s="220">
        <f>E234/SUM(E230:E235)*100</f>
        <v>15.789473684210526</v>
      </c>
      <c r="G234" s="190">
        <v>3</v>
      </c>
      <c r="H234" s="220">
        <f>G234/SUM(G230:G235)*100</f>
        <v>15.789473684210526</v>
      </c>
      <c r="I234" s="197">
        <v>2</v>
      </c>
      <c r="J234" s="217">
        <f>I234/SUM(I230:I235)*100</f>
        <v>16.666666666666664</v>
      </c>
      <c r="K234" s="199">
        <v>5</v>
      </c>
      <c r="L234" s="217">
        <f>K234/SUM(K230:K235)*100</f>
        <v>45.454545454545453</v>
      </c>
      <c r="M234" s="206">
        <f>COUNTIF(ÇAĞIRKAN!$T$5:$T$200,"&lt;99")-COUNTIF(ÇAĞIRKAN!$T$5:$T$200,"&lt;85")</f>
        <v>5</v>
      </c>
      <c r="N234" s="214">
        <f>M234/SUM(M230:M235)*100</f>
        <v>50</v>
      </c>
    </row>
    <row r="235" spans="2:14" ht="18" customHeight="1" thickBot="1" x14ac:dyDescent="0.3">
      <c r="B235" s="328"/>
      <c r="C235" s="331"/>
      <c r="D235" s="184">
        <v>100</v>
      </c>
      <c r="E235" s="191">
        <v>0</v>
      </c>
      <c r="F235" s="221">
        <f>E235/SUM(E230:E235)*100</f>
        <v>0</v>
      </c>
      <c r="G235" s="193">
        <v>0</v>
      </c>
      <c r="H235" s="221">
        <f>G235/SUM(G230:G235)*100</f>
        <v>0</v>
      </c>
      <c r="I235" s="200">
        <v>1</v>
      </c>
      <c r="J235" s="218">
        <f>I235/SUM(I230:I235)*100</f>
        <v>8.3333333333333321</v>
      </c>
      <c r="K235" s="202">
        <v>1</v>
      </c>
      <c r="L235" s="218">
        <f>K235/SUM(K230:K235)*100</f>
        <v>9.0909090909090917</v>
      </c>
      <c r="M235" s="208">
        <f>COUNTIF(ÇAĞIRKAN!$T$5:$T$200,"=100")</f>
        <v>0</v>
      </c>
      <c r="N235" s="215">
        <f>M235/SUM(M230:M235)*100</f>
        <v>0</v>
      </c>
    </row>
    <row r="236" spans="2:14" ht="18" customHeight="1" x14ac:dyDescent="0.25">
      <c r="B236" s="326" t="str">
        <f t="shared" ref="B236" si="8">"ÇAĞIRKAN HMY ORTAOKULU
"&amp;"ÖĞRENCİ SAYISI = "&amp;SUM(M236:M241)</f>
        <v>ÇAĞIRKAN HMY ORTAOKULU
ÖĞRENCİ SAYISI = 10</v>
      </c>
      <c r="C236" s="329" t="s">
        <v>4</v>
      </c>
      <c r="D236" s="182" t="s">
        <v>332</v>
      </c>
      <c r="E236" s="185">
        <v>13</v>
      </c>
      <c r="F236" s="219">
        <f>E236/SUM(E236:E241)*100</f>
        <v>68.421052631578945</v>
      </c>
      <c r="G236" s="187">
        <v>7</v>
      </c>
      <c r="H236" s="219">
        <f>G236/SUM(G236:G241)*100</f>
        <v>36.84210526315789</v>
      </c>
      <c r="I236" s="194">
        <v>8</v>
      </c>
      <c r="J236" s="216">
        <f>I236/SUM(I236:I241)*100</f>
        <v>72.727272727272734</v>
      </c>
      <c r="K236" s="196">
        <v>10</v>
      </c>
      <c r="L236" s="216">
        <f>K236/SUM(K236:K241)*100</f>
        <v>90.909090909090907</v>
      </c>
      <c r="M236" s="204">
        <f>COUNTIF(ÇAĞIRKAN!$W$5:$W$200,"&lt;45")</f>
        <v>1</v>
      </c>
      <c r="N236" s="213">
        <f>M236/SUM(M236:M241)*100</f>
        <v>10</v>
      </c>
    </row>
    <row r="237" spans="2:14" ht="18" customHeight="1" x14ac:dyDescent="0.25">
      <c r="B237" s="327"/>
      <c r="C237" s="330"/>
      <c r="D237" s="183" t="s">
        <v>333</v>
      </c>
      <c r="E237" s="188">
        <v>3</v>
      </c>
      <c r="F237" s="220">
        <f>E237/SUM(E236:E241)*100</f>
        <v>15.789473684210526</v>
      </c>
      <c r="G237" s="190">
        <v>6</v>
      </c>
      <c r="H237" s="220">
        <f>G237/SUM(G236:G241)*100</f>
        <v>31.578947368421051</v>
      </c>
      <c r="I237" s="197">
        <v>2</v>
      </c>
      <c r="J237" s="217">
        <f>I237/SUM(I236:I241)*100</f>
        <v>18.181818181818183</v>
      </c>
      <c r="K237" s="199">
        <v>0</v>
      </c>
      <c r="L237" s="217">
        <f>K237/SUM(K236:K241)*100</f>
        <v>0</v>
      </c>
      <c r="M237" s="206">
        <f>COUNTIF(ÇAĞIRKAN!$W$5:$W$200,"&lt;55")-COUNTIF(ÇAĞIRKAN!$W$5:$W$200,"&lt;45")</f>
        <v>2</v>
      </c>
      <c r="N237" s="214">
        <f>M237/SUM(M236:M241)*100</f>
        <v>20</v>
      </c>
    </row>
    <row r="238" spans="2:14" ht="18" customHeight="1" x14ac:dyDescent="0.25">
      <c r="B238" s="327"/>
      <c r="C238" s="330"/>
      <c r="D238" s="183" t="s">
        <v>334</v>
      </c>
      <c r="E238" s="188">
        <v>2</v>
      </c>
      <c r="F238" s="220">
        <f>E238/SUM(E236:E241)*100</f>
        <v>10.526315789473683</v>
      </c>
      <c r="G238" s="190">
        <v>2</v>
      </c>
      <c r="H238" s="220">
        <f>G238/SUM(G236:G241)*100</f>
        <v>10.526315789473683</v>
      </c>
      <c r="I238" s="197">
        <v>0</v>
      </c>
      <c r="J238" s="217">
        <f>I238/SUM(I236:I241)*100</f>
        <v>0</v>
      </c>
      <c r="K238" s="199">
        <v>1</v>
      </c>
      <c r="L238" s="217">
        <f>K238/SUM(K236:K241)*100</f>
        <v>9.0909090909090917</v>
      </c>
      <c r="M238" s="206">
        <f>COUNTIF(ÇAĞIRKAN!$W$5:$W$200,"&lt;70")-COUNTIF(ÇAĞIRKAN!$W$5:$W$200,"&lt;55")</f>
        <v>2</v>
      </c>
      <c r="N238" s="214">
        <f>M238/SUM(M236:M241)*100</f>
        <v>20</v>
      </c>
    </row>
    <row r="239" spans="2:14" ht="18" customHeight="1" x14ac:dyDescent="0.25">
      <c r="B239" s="327"/>
      <c r="C239" s="330"/>
      <c r="D239" s="183" t="s">
        <v>335</v>
      </c>
      <c r="E239" s="188">
        <v>1</v>
      </c>
      <c r="F239" s="220">
        <f>E239/SUM(E236:E241)*100</f>
        <v>5.2631578947368416</v>
      </c>
      <c r="G239" s="190">
        <v>4</v>
      </c>
      <c r="H239" s="220">
        <f>G239/SUM(G236:G241)*100</f>
        <v>21.052631578947366</v>
      </c>
      <c r="I239" s="197">
        <v>1</v>
      </c>
      <c r="J239" s="217">
        <f>I239/SUM(I236:I241)*100</f>
        <v>9.0909090909090917</v>
      </c>
      <c r="K239" s="199">
        <v>0</v>
      </c>
      <c r="L239" s="217">
        <f>K239/SUM(K236:K241)*100</f>
        <v>0</v>
      </c>
      <c r="M239" s="206">
        <f>COUNTIF(ÇAĞIRKAN!$W$5:$W$200,"&lt;85")-COUNTIF(ÇAĞIRKAN!$W$5:$W$200,"&lt;70")</f>
        <v>2</v>
      </c>
      <c r="N239" s="214">
        <f>M239/SUM(M236:M241)*100</f>
        <v>20</v>
      </c>
    </row>
    <row r="240" spans="2:14" ht="18" customHeight="1" x14ac:dyDescent="0.25">
      <c r="B240" s="327"/>
      <c r="C240" s="330"/>
      <c r="D240" s="183" t="s">
        <v>336</v>
      </c>
      <c r="E240" s="188">
        <v>0</v>
      </c>
      <c r="F240" s="220">
        <f>E240/SUM(E236:E241)*100</f>
        <v>0</v>
      </c>
      <c r="G240" s="190">
        <v>0</v>
      </c>
      <c r="H240" s="220">
        <f>G240/SUM(G236:G241)*100</f>
        <v>0</v>
      </c>
      <c r="I240" s="197">
        <v>0</v>
      </c>
      <c r="J240" s="217">
        <f>I240/SUM(I236:I241)*100</f>
        <v>0</v>
      </c>
      <c r="K240" s="199">
        <v>0</v>
      </c>
      <c r="L240" s="217">
        <f>K240/SUM(K236:K241)*100</f>
        <v>0</v>
      </c>
      <c r="M240" s="206">
        <f>COUNTIF(ÇAĞIRKAN!$W$5:$W$200,"&lt;99")-COUNTIF(ÇAĞIRKAN!$W$5:$W$200,"&lt;85")</f>
        <v>2</v>
      </c>
      <c r="N240" s="214">
        <f>M240/SUM(M236:M241)*100</f>
        <v>20</v>
      </c>
    </row>
    <row r="241" spans="2:14" ht="18" customHeight="1" thickBot="1" x14ac:dyDescent="0.3">
      <c r="B241" s="328"/>
      <c r="C241" s="331"/>
      <c r="D241" s="184">
        <v>100</v>
      </c>
      <c r="E241" s="191">
        <v>0</v>
      </c>
      <c r="F241" s="221">
        <f>E241/SUM(E236:E241)*100</f>
        <v>0</v>
      </c>
      <c r="G241" s="193">
        <v>0</v>
      </c>
      <c r="H241" s="221">
        <f>G241/SUM(G236:G241)*100</f>
        <v>0</v>
      </c>
      <c r="I241" s="200">
        <v>0</v>
      </c>
      <c r="J241" s="218">
        <f>I241/SUM(I236:I241)*100</f>
        <v>0</v>
      </c>
      <c r="K241" s="202">
        <v>0</v>
      </c>
      <c r="L241" s="218">
        <f>K241/SUM(K236:K241)*100</f>
        <v>0</v>
      </c>
      <c r="M241" s="208">
        <f>COUNTIF(ÇAĞIRKAN!$W$5:$W$200,"=100")</f>
        <v>1</v>
      </c>
      <c r="N241" s="215">
        <f>M241/SUM(M236:M241)*100</f>
        <v>10</v>
      </c>
    </row>
    <row r="242" spans="2:14" ht="18" customHeight="1" x14ac:dyDescent="0.25">
      <c r="B242" s="326" t="str">
        <f>"ÇAĞIRKAN HMY ORTAOKULU
"&amp;"ÖĞRENCİ SAYISI = "&amp;SUM(M242:M247)</f>
        <v>ÇAĞIRKAN HMY ORTAOKULU
ÖĞRENCİ SAYISI = 10</v>
      </c>
      <c r="C242" s="329" t="s">
        <v>23</v>
      </c>
      <c r="D242" s="182" t="s">
        <v>332</v>
      </c>
      <c r="E242" s="185">
        <v>2</v>
      </c>
      <c r="F242" s="219">
        <f>E242/SUM(E242:E247)*100</f>
        <v>10.526315789473683</v>
      </c>
      <c r="G242" s="187">
        <v>2</v>
      </c>
      <c r="H242" s="219">
        <f>G242/SUM(G242:G247)*100</f>
        <v>10.526315789473683</v>
      </c>
      <c r="I242" s="194">
        <v>1</v>
      </c>
      <c r="J242" s="216">
        <f>I242/SUM(I242:I247)*100</f>
        <v>8.3333333333333321</v>
      </c>
      <c r="K242" s="196">
        <v>0</v>
      </c>
      <c r="L242" s="216">
        <f>K242/SUM(K242:K247)*100</f>
        <v>0</v>
      </c>
      <c r="M242" s="204">
        <f>COUNTIF(ÇAĞIRKAN!$Z$5:$Z$200,"&lt;45")</f>
        <v>1</v>
      </c>
      <c r="N242" s="213">
        <f>M242/SUM(M242:M247)*100</f>
        <v>10</v>
      </c>
    </row>
    <row r="243" spans="2:14" ht="18" customHeight="1" x14ac:dyDescent="0.25">
      <c r="B243" s="327"/>
      <c r="C243" s="330"/>
      <c r="D243" s="183" t="s">
        <v>333</v>
      </c>
      <c r="E243" s="188">
        <v>1</v>
      </c>
      <c r="F243" s="220">
        <f>E243/SUM(E242:E247)*100</f>
        <v>5.2631578947368416</v>
      </c>
      <c r="G243" s="190">
        <v>0</v>
      </c>
      <c r="H243" s="220">
        <f>G243/SUM(G242:G247)*100</f>
        <v>0</v>
      </c>
      <c r="I243" s="197">
        <v>0</v>
      </c>
      <c r="J243" s="217">
        <f>I243/SUM(I242:I247)*100</f>
        <v>0</v>
      </c>
      <c r="K243" s="199">
        <v>0</v>
      </c>
      <c r="L243" s="217">
        <f>K243/SUM(K242:K247)*100</f>
        <v>0</v>
      </c>
      <c r="M243" s="206">
        <f>COUNTIF(ÇAĞIRKAN!$Z$5:$Z$200,"&lt;55")-COUNTIF(ÇAĞIRKAN!$Z$5:$Z$200,"&lt;45")</f>
        <v>0</v>
      </c>
      <c r="N243" s="214">
        <f>M243/SUM(M242:M247)*100</f>
        <v>0</v>
      </c>
    </row>
    <row r="244" spans="2:14" ht="18" customHeight="1" x14ac:dyDescent="0.25">
      <c r="B244" s="327"/>
      <c r="C244" s="330"/>
      <c r="D244" s="183" t="s">
        <v>334</v>
      </c>
      <c r="E244" s="188">
        <v>3</v>
      </c>
      <c r="F244" s="220">
        <f>E244/SUM(E242:E247)*100</f>
        <v>15.789473684210526</v>
      </c>
      <c r="G244" s="190">
        <v>4</v>
      </c>
      <c r="H244" s="220">
        <f>G244/SUM(G242:G247)*100</f>
        <v>21.052631578947366</v>
      </c>
      <c r="I244" s="197">
        <v>1</v>
      </c>
      <c r="J244" s="217">
        <f>I244/SUM(I242:I247)*100</f>
        <v>8.3333333333333321</v>
      </c>
      <c r="K244" s="199">
        <v>2</v>
      </c>
      <c r="L244" s="217">
        <f>K244/SUM(K242:K247)*100</f>
        <v>18.181818181818183</v>
      </c>
      <c r="M244" s="206">
        <f>COUNTIF(ÇAĞIRKAN!$Z$5:$Z$200,"&lt;70")-COUNTIF(ÇAĞIRKAN!$Z$5:$Z$200,"&lt;55")</f>
        <v>0</v>
      </c>
      <c r="N244" s="214">
        <f>M244/SUM(M242:M247)*100</f>
        <v>0</v>
      </c>
    </row>
    <row r="245" spans="2:14" ht="18" customHeight="1" x14ac:dyDescent="0.25">
      <c r="B245" s="327"/>
      <c r="C245" s="330"/>
      <c r="D245" s="183" t="s">
        <v>335</v>
      </c>
      <c r="E245" s="188">
        <v>5</v>
      </c>
      <c r="F245" s="220">
        <f>E245/SUM(E242:E247)*100</f>
        <v>26.315789473684209</v>
      </c>
      <c r="G245" s="190">
        <v>5</v>
      </c>
      <c r="H245" s="220">
        <f>G245/SUM(G242:G247)*100</f>
        <v>26.315789473684209</v>
      </c>
      <c r="I245" s="197">
        <v>5</v>
      </c>
      <c r="J245" s="217">
        <f>I245/SUM(I242:I247)*100</f>
        <v>41.666666666666671</v>
      </c>
      <c r="K245" s="199">
        <v>5</v>
      </c>
      <c r="L245" s="217">
        <f>K245/SUM(K242:K247)*100</f>
        <v>45.454545454545453</v>
      </c>
      <c r="M245" s="206">
        <f>COUNTIF(ÇAĞIRKAN!$Z$5:$Z$200,"&lt;85")-COUNTIF(ÇAĞIRKAN!Z$5:$Z$200,"&lt;70")</f>
        <v>2</v>
      </c>
      <c r="N245" s="214">
        <f>M245/SUM(M242:M247)*100</f>
        <v>20</v>
      </c>
    </row>
    <row r="246" spans="2:14" ht="18" customHeight="1" x14ac:dyDescent="0.25">
      <c r="B246" s="327"/>
      <c r="C246" s="330"/>
      <c r="D246" s="183" t="s">
        <v>336</v>
      </c>
      <c r="E246" s="188">
        <v>8</v>
      </c>
      <c r="F246" s="220">
        <f>E246/SUM(E242:E247)*100</f>
        <v>42.105263157894733</v>
      </c>
      <c r="G246" s="190">
        <v>7</v>
      </c>
      <c r="H246" s="220">
        <f>G246/SUM(G242:G247)*100</f>
        <v>36.84210526315789</v>
      </c>
      <c r="I246" s="197">
        <v>4</v>
      </c>
      <c r="J246" s="217">
        <f>I246/SUM(I242:I247)*100</f>
        <v>33.333333333333329</v>
      </c>
      <c r="K246" s="199">
        <v>3</v>
      </c>
      <c r="L246" s="217">
        <f>K246/SUM(K242:K247)*100</f>
        <v>27.27272727272727</v>
      </c>
      <c r="M246" s="206">
        <f>COUNTIF(ÇAĞIRKAN!$Z$5:$Z$200,"&lt;99")-COUNTIF(ÇAĞIRKAN!$Z$5:$Z$200,"&lt;85")</f>
        <v>6</v>
      </c>
      <c r="N246" s="214">
        <f>M246/SUM(M242:M247)*100</f>
        <v>60</v>
      </c>
    </row>
    <row r="247" spans="2:14" ht="18" customHeight="1" thickBot="1" x14ac:dyDescent="0.3">
      <c r="B247" s="328"/>
      <c r="C247" s="331"/>
      <c r="D247" s="184">
        <v>100</v>
      </c>
      <c r="E247" s="191">
        <v>0</v>
      </c>
      <c r="F247" s="221">
        <f>E247/SUM(E242:E247)*100</f>
        <v>0</v>
      </c>
      <c r="G247" s="193">
        <v>1</v>
      </c>
      <c r="H247" s="221">
        <f>G247/SUM(G242:G247)*100</f>
        <v>5.2631578947368416</v>
      </c>
      <c r="I247" s="200">
        <v>1</v>
      </c>
      <c r="J247" s="218">
        <f>I247/SUM(I242:I247)*100</f>
        <v>8.3333333333333321</v>
      </c>
      <c r="K247" s="202">
        <v>1</v>
      </c>
      <c r="L247" s="218">
        <f>K247/SUM(K242:K247)*100</f>
        <v>9.0909090909090917</v>
      </c>
      <c r="M247" s="208">
        <f>COUNTIF(ÇAĞIRKAN!$Z$5:$Z$200,"=100")</f>
        <v>1</v>
      </c>
      <c r="N247" s="215">
        <f>M247/SUM(M242:M247)*100</f>
        <v>10</v>
      </c>
    </row>
    <row r="248" spans="2:14" ht="18" customHeight="1" x14ac:dyDescent="0.25"/>
    <row r="249" spans="2:14" ht="18" customHeight="1" thickBot="1" x14ac:dyDescent="0.3"/>
    <row r="250" spans="2:14" ht="18" customHeight="1" x14ac:dyDescent="0.25">
      <c r="B250" s="332" t="s">
        <v>385</v>
      </c>
      <c r="C250" s="332" t="s">
        <v>872</v>
      </c>
      <c r="D250" s="335" t="s">
        <v>873</v>
      </c>
      <c r="E250" s="349" t="s">
        <v>359</v>
      </c>
      <c r="F250" s="350"/>
      <c r="G250" s="350"/>
      <c r="H250" s="351"/>
      <c r="I250" s="349" t="s">
        <v>360</v>
      </c>
      <c r="J250" s="350"/>
      <c r="K250" s="350"/>
      <c r="L250" s="351"/>
      <c r="M250" s="342" t="s">
        <v>361</v>
      </c>
      <c r="N250" s="343"/>
    </row>
    <row r="251" spans="2:14" ht="18" customHeight="1" x14ac:dyDescent="0.25">
      <c r="B251" s="333"/>
      <c r="C251" s="333"/>
      <c r="D251" s="336"/>
      <c r="E251" s="352" t="s">
        <v>384</v>
      </c>
      <c r="F251" s="353"/>
      <c r="G251" s="352" t="s">
        <v>875</v>
      </c>
      <c r="H251" s="353"/>
      <c r="I251" s="352" t="s">
        <v>384</v>
      </c>
      <c r="J251" s="353"/>
      <c r="K251" s="352" t="s">
        <v>875</v>
      </c>
      <c r="L251" s="353"/>
      <c r="M251" s="352" t="s">
        <v>384</v>
      </c>
      <c r="N251" s="353"/>
    </row>
    <row r="252" spans="2:14" ht="29.25" thickBot="1" x14ac:dyDescent="0.3">
      <c r="B252" s="334"/>
      <c r="C252" s="334"/>
      <c r="D252" s="337"/>
      <c r="E252" s="210" t="s">
        <v>871</v>
      </c>
      <c r="F252" s="211" t="s">
        <v>874</v>
      </c>
      <c r="G252" s="212" t="s">
        <v>871</v>
      </c>
      <c r="H252" s="211" t="s">
        <v>874</v>
      </c>
      <c r="I252" s="210" t="s">
        <v>871</v>
      </c>
      <c r="J252" s="211" t="s">
        <v>874</v>
      </c>
      <c r="K252" s="212" t="s">
        <v>871</v>
      </c>
      <c r="L252" s="211" t="s">
        <v>874</v>
      </c>
      <c r="M252" s="212" t="s">
        <v>871</v>
      </c>
      <c r="N252" s="211" t="s">
        <v>874</v>
      </c>
    </row>
    <row r="253" spans="2:14" ht="18" customHeight="1" x14ac:dyDescent="0.25">
      <c r="B253" s="326" t="str">
        <f>"DEMİRLİ ORTAOKULU
"&amp;"ÖĞRENCİ SAYISI = "&amp;SUM(M253:M258)</f>
        <v>DEMİRLİ ORTAOKULU
ÖĞRENCİ SAYISI = 14</v>
      </c>
      <c r="C253" s="329" t="s">
        <v>2</v>
      </c>
      <c r="D253" s="182" t="s">
        <v>332</v>
      </c>
      <c r="E253" s="185">
        <v>1</v>
      </c>
      <c r="F253" s="219">
        <f>E253/SUM(E253:E258)*100</f>
        <v>9.0909090909090917</v>
      </c>
      <c r="G253" s="187">
        <v>1</v>
      </c>
      <c r="H253" s="219">
        <f>G253/SUM(G253:G258)*100</f>
        <v>9.0909090909090917</v>
      </c>
      <c r="I253" s="194">
        <v>2</v>
      </c>
      <c r="J253" s="216">
        <f>I253/SUM(I253:I258)*100</f>
        <v>20</v>
      </c>
      <c r="K253" s="196">
        <v>1</v>
      </c>
      <c r="L253" s="216">
        <f>K253/SUM(K253:K258)*100</f>
        <v>10</v>
      </c>
      <c r="M253" s="204">
        <f>COUNTIF(DEMİRLİ!$K$5:$K$200,"&lt;45")</f>
        <v>6</v>
      </c>
      <c r="N253" s="213">
        <f>M253/SUM(M253:M258)*100</f>
        <v>42.857142857142854</v>
      </c>
    </row>
    <row r="254" spans="2:14" ht="18" customHeight="1" x14ac:dyDescent="0.25">
      <c r="B254" s="327"/>
      <c r="C254" s="330"/>
      <c r="D254" s="183" t="s">
        <v>333</v>
      </c>
      <c r="E254" s="188">
        <v>4</v>
      </c>
      <c r="F254" s="220">
        <f>E254/SUM(E253:E258)*100</f>
        <v>36.363636363636367</v>
      </c>
      <c r="G254" s="190">
        <v>1</v>
      </c>
      <c r="H254" s="220">
        <f>G254/SUM(G253:G258)*100</f>
        <v>9.0909090909090917</v>
      </c>
      <c r="I254" s="197">
        <v>3</v>
      </c>
      <c r="J254" s="217">
        <f>I254/SUM(I253:I258)*100</f>
        <v>30</v>
      </c>
      <c r="K254" s="199">
        <v>2</v>
      </c>
      <c r="L254" s="217">
        <f>K254/SUM(K253:K258)*100</f>
        <v>20</v>
      </c>
      <c r="M254" s="206">
        <f>COUNTIF(DEMİRLİ!$K$5:$K$200,"&lt;55")-COUNTIF(DEMİRLİ!$K$5:$K$200,"&lt;45")</f>
        <v>1</v>
      </c>
      <c r="N254" s="214">
        <f>M254/SUM(M253:M258)*100</f>
        <v>7.1428571428571423</v>
      </c>
    </row>
    <row r="255" spans="2:14" ht="18" customHeight="1" x14ac:dyDescent="0.25">
      <c r="B255" s="327"/>
      <c r="C255" s="330"/>
      <c r="D255" s="183" t="s">
        <v>334</v>
      </c>
      <c r="E255" s="188">
        <v>4</v>
      </c>
      <c r="F255" s="220">
        <f>E255/SUM(E253:E258)*100</f>
        <v>36.363636363636367</v>
      </c>
      <c r="G255" s="190">
        <v>5</v>
      </c>
      <c r="H255" s="220">
        <f>G255/SUM(G253:G258)*100</f>
        <v>45.454545454545453</v>
      </c>
      <c r="I255" s="197">
        <v>1</v>
      </c>
      <c r="J255" s="217">
        <f>I255/SUM(I253:I258)*100</f>
        <v>10</v>
      </c>
      <c r="K255" s="199">
        <v>3</v>
      </c>
      <c r="L255" s="217">
        <f>K255/SUM(K253:K258)*100</f>
        <v>30</v>
      </c>
      <c r="M255" s="206">
        <f>COUNTIF(DEMİRLİ!$K$5:$K$200,"&lt;70")-COUNTIF(DEMİRLİ!$K$5:$K$200,"&lt;55")</f>
        <v>1</v>
      </c>
      <c r="N255" s="214">
        <f>M255/SUM(M253:M258)*100</f>
        <v>7.1428571428571423</v>
      </c>
    </row>
    <row r="256" spans="2:14" ht="18" customHeight="1" x14ac:dyDescent="0.25">
      <c r="B256" s="327"/>
      <c r="C256" s="330"/>
      <c r="D256" s="183" t="s">
        <v>335</v>
      </c>
      <c r="E256" s="188">
        <v>1</v>
      </c>
      <c r="F256" s="220">
        <f>E256/SUM(E253:E258)*100</f>
        <v>9.0909090909090917</v>
      </c>
      <c r="G256" s="190">
        <v>2</v>
      </c>
      <c r="H256" s="220">
        <f>G256/SUM(G253:G258)*100</f>
        <v>18.181818181818183</v>
      </c>
      <c r="I256" s="197">
        <v>3</v>
      </c>
      <c r="J256" s="217">
        <f>I256/SUM(I253:I258)*100</f>
        <v>30</v>
      </c>
      <c r="K256" s="199">
        <v>2</v>
      </c>
      <c r="L256" s="217">
        <f>K256/SUM(K253:K258)*100</f>
        <v>20</v>
      </c>
      <c r="M256" s="206">
        <f>COUNTIF(DEMİRLİ!$K$5:$K$200,"&lt;85")-COUNTIF(DEMİRLİ!$K$5:$K$200,"&lt;70")</f>
        <v>4</v>
      </c>
      <c r="N256" s="214">
        <f>M256/SUM(M253:M258)*100</f>
        <v>28.571428571428569</v>
      </c>
    </row>
    <row r="257" spans="2:14" ht="18" customHeight="1" x14ac:dyDescent="0.25">
      <c r="B257" s="327"/>
      <c r="C257" s="330"/>
      <c r="D257" s="183" t="s">
        <v>336</v>
      </c>
      <c r="E257" s="188">
        <v>1</v>
      </c>
      <c r="F257" s="220">
        <f>E257/SUM(E253:E258)*100</f>
        <v>9.0909090909090917</v>
      </c>
      <c r="G257" s="190">
        <v>2</v>
      </c>
      <c r="H257" s="220">
        <f>G257/SUM(G253:G258)*100</f>
        <v>18.181818181818183</v>
      </c>
      <c r="I257" s="197">
        <v>1</v>
      </c>
      <c r="J257" s="217">
        <f>I257/SUM(I253:I258)*100</f>
        <v>10</v>
      </c>
      <c r="K257" s="199">
        <v>2</v>
      </c>
      <c r="L257" s="217">
        <f>K257/SUM(K253:K258)*100</f>
        <v>20</v>
      </c>
      <c r="M257" s="206">
        <f>COUNTIF(DEMİRLİ!$K$5:$K$200,"&lt;99")-COUNTIF(DEMİRLİ!$K$5:$K$200,"&lt;85")</f>
        <v>2</v>
      </c>
      <c r="N257" s="214">
        <f>M257/SUM(M253:M258)*100</f>
        <v>14.285714285714285</v>
      </c>
    </row>
    <row r="258" spans="2:14" ht="18" customHeight="1" thickBot="1" x14ac:dyDescent="0.3">
      <c r="B258" s="328"/>
      <c r="C258" s="331"/>
      <c r="D258" s="184">
        <v>100</v>
      </c>
      <c r="E258" s="191">
        <v>0</v>
      </c>
      <c r="F258" s="221">
        <f>E258/SUM(E253:E258)*100</f>
        <v>0</v>
      </c>
      <c r="G258" s="193">
        <v>0</v>
      </c>
      <c r="H258" s="221">
        <f>G258/SUM(G253:G258)*100</f>
        <v>0</v>
      </c>
      <c r="I258" s="200">
        <v>0</v>
      </c>
      <c r="J258" s="218">
        <f>I258/SUM(I253:I258)*100</f>
        <v>0</v>
      </c>
      <c r="K258" s="202">
        <v>0</v>
      </c>
      <c r="L258" s="218">
        <f>K258/SUM(K253:K258)*100</f>
        <v>0</v>
      </c>
      <c r="M258" s="208">
        <f>COUNTIF(DEMİRLİ!$K$5:$K$200,"=100")</f>
        <v>0</v>
      </c>
      <c r="N258" s="215">
        <f>M258/SUM(M253:M258)*100</f>
        <v>0</v>
      </c>
    </row>
    <row r="259" spans="2:14" ht="18" customHeight="1" x14ac:dyDescent="0.25">
      <c r="B259" s="326" t="str">
        <f>"DEMİRLİ ORTAOKULU
"&amp;"ÖĞRENCİ SAYISI = "&amp;SUM(M259:M264)</f>
        <v>DEMİRLİ ORTAOKULU
ÖĞRENCİ SAYISI = 14</v>
      </c>
      <c r="C259" s="329" t="s">
        <v>3</v>
      </c>
      <c r="D259" s="182" t="s">
        <v>332</v>
      </c>
      <c r="E259" s="185">
        <v>11</v>
      </c>
      <c r="F259" s="219">
        <f>E259/SUM(E259:E264)*100</f>
        <v>100</v>
      </c>
      <c r="G259" s="187">
        <v>9</v>
      </c>
      <c r="H259" s="219">
        <f>G259/SUM(G259:G264)*100</f>
        <v>81.818181818181827</v>
      </c>
      <c r="I259" s="194">
        <v>6</v>
      </c>
      <c r="J259" s="216">
        <f>I259/SUM(I259:I264)*100</f>
        <v>60</v>
      </c>
      <c r="K259" s="196">
        <v>6</v>
      </c>
      <c r="L259" s="216">
        <f>K259/SUM(K259:K264)*100</f>
        <v>60</v>
      </c>
      <c r="M259" s="204">
        <f>COUNTIF(DEMİRLİ!$N$5:$N$200,"&lt;45")</f>
        <v>7</v>
      </c>
      <c r="N259" s="213">
        <f>M259/SUM(M259:M264)*100</f>
        <v>50</v>
      </c>
    </row>
    <row r="260" spans="2:14" ht="18" customHeight="1" x14ac:dyDescent="0.25">
      <c r="B260" s="327"/>
      <c r="C260" s="330"/>
      <c r="D260" s="183" t="s">
        <v>333</v>
      </c>
      <c r="E260" s="188">
        <v>0</v>
      </c>
      <c r="F260" s="220">
        <f>E260/SUM(E259:E264)*100</f>
        <v>0</v>
      </c>
      <c r="G260" s="190">
        <v>2</v>
      </c>
      <c r="H260" s="220">
        <f>G260/SUM(G259:G264)*100</f>
        <v>18.181818181818183</v>
      </c>
      <c r="I260" s="197">
        <v>0</v>
      </c>
      <c r="J260" s="217">
        <f>I260/SUM(I259:I264)*100</f>
        <v>0</v>
      </c>
      <c r="K260" s="199">
        <v>1</v>
      </c>
      <c r="L260" s="217">
        <f>K260/SUM(K259:K264)*100</f>
        <v>10</v>
      </c>
      <c r="M260" s="206">
        <f>COUNTIF(DEMİRLİ!$N$5:$N$200,"&lt;55")-COUNTIF(DEMİRLİ!$N$5:$N$200,"&lt;45")</f>
        <v>3</v>
      </c>
      <c r="N260" s="214">
        <f>M260/SUM(M259:M264)*100</f>
        <v>21.428571428571427</v>
      </c>
    </row>
    <row r="261" spans="2:14" ht="18" customHeight="1" x14ac:dyDescent="0.25">
      <c r="B261" s="327"/>
      <c r="C261" s="330"/>
      <c r="D261" s="183" t="s">
        <v>334</v>
      </c>
      <c r="E261" s="188">
        <v>0</v>
      </c>
      <c r="F261" s="220">
        <f>E261/SUM(E259:E264)*100</f>
        <v>0</v>
      </c>
      <c r="G261" s="190">
        <v>0</v>
      </c>
      <c r="H261" s="220">
        <f>G261/SUM(G259:G264)*100</f>
        <v>0</v>
      </c>
      <c r="I261" s="197">
        <v>2</v>
      </c>
      <c r="J261" s="217">
        <f>I261/SUM(I259:I264)*100</f>
        <v>20</v>
      </c>
      <c r="K261" s="199">
        <v>0</v>
      </c>
      <c r="L261" s="217">
        <f>K261/SUM(K259:K264)*100</f>
        <v>0</v>
      </c>
      <c r="M261" s="206">
        <f>COUNTIF(DEMİRLİ!$N$5:$N$200,"&lt;70")-COUNTIF(DEMİRLİ!$N$5:$N$200,"&lt;55")</f>
        <v>1</v>
      </c>
      <c r="N261" s="214">
        <f>M261/SUM(M259:M264)*100</f>
        <v>7.1428571428571423</v>
      </c>
    </row>
    <row r="262" spans="2:14" ht="18" customHeight="1" x14ac:dyDescent="0.25">
      <c r="B262" s="327"/>
      <c r="C262" s="330"/>
      <c r="D262" s="183" t="s">
        <v>335</v>
      </c>
      <c r="E262" s="188">
        <v>0</v>
      </c>
      <c r="F262" s="220">
        <f>E262/SUM(E259:E264)*100</f>
        <v>0</v>
      </c>
      <c r="G262" s="190">
        <v>0</v>
      </c>
      <c r="H262" s="220">
        <f>G262/SUM(G259:G264)*100</f>
        <v>0</v>
      </c>
      <c r="I262" s="197">
        <v>2</v>
      </c>
      <c r="J262" s="217">
        <f>I262/SUM(I259:I264)*100</f>
        <v>20</v>
      </c>
      <c r="K262" s="199">
        <v>1</v>
      </c>
      <c r="L262" s="217">
        <f>K262/SUM(K259:K264)*100</f>
        <v>10</v>
      </c>
      <c r="M262" s="206">
        <f>COUNTIF(DEMİRLİ!$N$5:$N$200,"&lt;85")-COUNTIF(DEMİRLİ!$N$5:$N$200,"&lt;70")</f>
        <v>1</v>
      </c>
      <c r="N262" s="214">
        <f>M262/SUM(M259:M264)*100</f>
        <v>7.1428571428571423</v>
      </c>
    </row>
    <row r="263" spans="2:14" ht="18" customHeight="1" x14ac:dyDescent="0.25">
      <c r="B263" s="327"/>
      <c r="C263" s="330"/>
      <c r="D263" s="183" t="s">
        <v>336</v>
      </c>
      <c r="E263" s="188">
        <v>0</v>
      </c>
      <c r="F263" s="220">
        <f>E263/SUM(E259:E264)*100</f>
        <v>0</v>
      </c>
      <c r="G263" s="190">
        <v>0</v>
      </c>
      <c r="H263" s="220">
        <f>G263/SUM(G259:G264)*100</f>
        <v>0</v>
      </c>
      <c r="I263" s="197">
        <v>0</v>
      </c>
      <c r="J263" s="217">
        <f>I263/SUM(I259:I264)*100</f>
        <v>0</v>
      </c>
      <c r="K263" s="199">
        <v>2</v>
      </c>
      <c r="L263" s="217">
        <f>K263/SUM(K259:K264)*100</f>
        <v>20</v>
      </c>
      <c r="M263" s="206">
        <f>COUNTIF(DEMİRLİ!$N$5:$N$200,"&lt;99")-COUNTIF(DEMİRLİ!$N$5:$N$200,"&lt;85")</f>
        <v>2</v>
      </c>
      <c r="N263" s="214">
        <f>M263/SUM(M259:M264)*100</f>
        <v>14.285714285714285</v>
      </c>
    </row>
    <row r="264" spans="2:14" ht="18" customHeight="1" thickBot="1" x14ac:dyDescent="0.3">
      <c r="B264" s="328"/>
      <c r="C264" s="331"/>
      <c r="D264" s="184">
        <v>100</v>
      </c>
      <c r="E264" s="191">
        <v>0</v>
      </c>
      <c r="F264" s="221">
        <f>E264/SUM(E259:E264)*100</f>
        <v>0</v>
      </c>
      <c r="G264" s="193">
        <v>0</v>
      </c>
      <c r="H264" s="221">
        <f>G264/SUM(G259:G264)*100</f>
        <v>0</v>
      </c>
      <c r="I264" s="200">
        <v>0</v>
      </c>
      <c r="J264" s="218">
        <f>I264/SUM(I259:I264)*100</f>
        <v>0</v>
      </c>
      <c r="K264" s="202">
        <v>0</v>
      </c>
      <c r="L264" s="218">
        <f>K264/SUM(K259:K264)*100</f>
        <v>0</v>
      </c>
      <c r="M264" s="208">
        <f>COUNTIF(DEMİRLİ!$N$5:$N$200,"=100")</f>
        <v>0</v>
      </c>
      <c r="N264" s="215">
        <f>M264/SUM(M259:M264)*100</f>
        <v>0</v>
      </c>
    </row>
    <row r="265" spans="2:14" ht="18" customHeight="1" x14ac:dyDescent="0.25">
      <c r="B265" s="326" t="str">
        <f>"DEMİRLİ ORTAOKULU
"&amp;"ÖĞRENCİ SAYISI = "&amp;SUM(M265:M270)</f>
        <v>DEMİRLİ ORTAOKULU
ÖĞRENCİ SAYISI = 14</v>
      </c>
      <c r="C265" s="329" t="s">
        <v>10</v>
      </c>
      <c r="D265" s="182" t="s">
        <v>332</v>
      </c>
      <c r="E265" s="185">
        <v>1</v>
      </c>
      <c r="F265" s="219">
        <f>E265/SUM(E265:E270)*100</f>
        <v>9.0909090909090917</v>
      </c>
      <c r="G265" s="187">
        <v>2</v>
      </c>
      <c r="H265" s="219">
        <f>G265/SUM(G265:G270)*100</f>
        <v>18.181818181818183</v>
      </c>
      <c r="I265" s="194">
        <v>3</v>
      </c>
      <c r="J265" s="216">
        <f>I265/SUM(I265:I270)*100</f>
        <v>30</v>
      </c>
      <c r="K265" s="196">
        <v>4</v>
      </c>
      <c r="L265" s="216">
        <f>K265/SUM(K265:K270)*100</f>
        <v>40</v>
      </c>
      <c r="M265" s="204">
        <f>COUNTIF(DEMİRLİ!$Q$5:$Q$200,"&lt;45")</f>
        <v>4</v>
      </c>
      <c r="N265" s="213">
        <f>M265/SUM(M265:M270)*100</f>
        <v>28.571428571428569</v>
      </c>
    </row>
    <row r="266" spans="2:14" ht="18" customHeight="1" x14ac:dyDescent="0.25">
      <c r="B266" s="327"/>
      <c r="C266" s="330"/>
      <c r="D266" s="183" t="s">
        <v>333</v>
      </c>
      <c r="E266" s="188">
        <v>2</v>
      </c>
      <c r="F266" s="220">
        <f>E266/SUM(E265:E270)*100</f>
        <v>18.181818181818183</v>
      </c>
      <c r="G266" s="190">
        <v>2</v>
      </c>
      <c r="H266" s="220">
        <f>G266/SUM(G265:G270)*100</f>
        <v>18.181818181818183</v>
      </c>
      <c r="I266" s="197">
        <v>1</v>
      </c>
      <c r="J266" s="217">
        <f>I266/SUM(I265:I270)*100</f>
        <v>10</v>
      </c>
      <c r="K266" s="199">
        <v>1</v>
      </c>
      <c r="L266" s="217">
        <f>K266/SUM(K265:K270)*100</f>
        <v>10</v>
      </c>
      <c r="M266" s="206">
        <f>COUNTIF(DEMİRLİ!$Q$5:$Q$200,"&lt;55")-COUNTIF(DEMİRLİ!$Q$5:$Q$200,"&lt;45")</f>
        <v>1</v>
      </c>
      <c r="N266" s="214">
        <f>M266/SUM(M265:M270)*100</f>
        <v>7.1428571428571423</v>
      </c>
    </row>
    <row r="267" spans="2:14" ht="18" customHeight="1" x14ac:dyDescent="0.25">
      <c r="B267" s="327"/>
      <c r="C267" s="330"/>
      <c r="D267" s="183" t="s">
        <v>334</v>
      </c>
      <c r="E267" s="188">
        <v>6</v>
      </c>
      <c r="F267" s="220">
        <f>E267/SUM(E265:E270)*100</f>
        <v>54.54545454545454</v>
      </c>
      <c r="G267" s="190">
        <v>3</v>
      </c>
      <c r="H267" s="220">
        <f>G267/SUM(G265:G270)*100</f>
        <v>27.27272727272727</v>
      </c>
      <c r="I267" s="197">
        <v>2</v>
      </c>
      <c r="J267" s="217">
        <f>I267/SUM(I265:I270)*100</f>
        <v>20</v>
      </c>
      <c r="K267" s="199">
        <v>1</v>
      </c>
      <c r="L267" s="217">
        <f>K267/SUM(K265:K270)*100</f>
        <v>10</v>
      </c>
      <c r="M267" s="206">
        <f>COUNTIF(DEMİRLİ!$Q$5:$Q$200,"&lt;70")-COUNTIF(DEMİRLİ!$Q$5:$Q$200,"&lt;55")</f>
        <v>4</v>
      </c>
      <c r="N267" s="214">
        <f>M267/SUM(M265:M270)*100</f>
        <v>28.571428571428569</v>
      </c>
    </row>
    <row r="268" spans="2:14" ht="18" customHeight="1" x14ac:dyDescent="0.25">
      <c r="B268" s="327"/>
      <c r="C268" s="330"/>
      <c r="D268" s="183" t="s">
        <v>335</v>
      </c>
      <c r="E268" s="188">
        <v>2</v>
      </c>
      <c r="F268" s="220">
        <f>E268/SUM(E265:E270)*100</f>
        <v>18.181818181818183</v>
      </c>
      <c r="G268" s="190">
        <v>3</v>
      </c>
      <c r="H268" s="220">
        <f>G268/SUM(G265:G270)*100</f>
        <v>27.27272727272727</v>
      </c>
      <c r="I268" s="197">
        <v>1</v>
      </c>
      <c r="J268" s="217">
        <f>I268/SUM(I265:I270)*100</f>
        <v>10</v>
      </c>
      <c r="K268" s="199">
        <v>1</v>
      </c>
      <c r="L268" s="217">
        <f>K268/SUM(K265:K270)*100</f>
        <v>10</v>
      </c>
      <c r="M268" s="206">
        <f>COUNTIF(DEMİRLİ!$Q$5:$Q$200,"&lt;85")-COUNTIF(DEMİRLİ!$Q$5:$Q$200,"&lt;70")</f>
        <v>2</v>
      </c>
      <c r="N268" s="214">
        <f>M268/SUM(M265:M270)*100</f>
        <v>14.285714285714285</v>
      </c>
    </row>
    <row r="269" spans="2:14" ht="18" customHeight="1" x14ac:dyDescent="0.25">
      <c r="B269" s="327"/>
      <c r="C269" s="330"/>
      <c r="D269" s="183" t="s">
        <v>336</v>
      </c>
      <c r="E269" s="188">
        <v>0</v>
      </c>
      <c r="F269" s="220">
        <f>E269/SUM(E265:E270)*100</f>
        <v>0</v>
      </c>
      <c r="G269" s="190">
        <v>1</v>
      </c>
      <c r="H269" s="220">
        <f>G269/SUM(G265:G270)*100</f>
        <v>9.0909090909090917</v>
      </c>
      <c r="I269" s="197">
        <v>3</v>
      </c>
      <c r="J269" s="217">
        <f>I269/SUM(I265:I270)*100</f>
        <v>30</v>
      </c>
      <c r="K269" s="199">
        <v>1</v>
      </c>
      <c r="L269" s="217">
        <f>K269/SUM(K265:K270)*100</f>
        <v>10</v>
      </c>
      <c r="M269" s="206">
        <f>COUNTIF(DEMİRLİ!$Q$5:$Q$200,"&lt;99")-COUNTIF(DEMİRLİ!$Q$5:$Q$200,"&lt;85")</f>
        <v>3</v>
      </c>
      <c r="N269" s="214">
        <f>M269/SUM(M265:M270)*100</f>
        <v>21.428571428571427</v>
      </c>
    </row>
    <row r="270" spans="2:14" ht="18" customHeight="1" thickBot="1" x14ac:dyDescent="0.3">
      <c r="B270" s="328"/>
      <c r="C270" s="331"/>
      <c r="D270" s="184">
        <v>100</v>
      </c>
      <c r="E270" s="191">
        <v>0</v>
      </c>
      <c r="F270" s="221">
        <f>E270/SUM(E265:E270)*100</f>
        <v>0</v>
      </c>
      <c r="G270" s="193">
        <v>0</v>
      </c>
      <c r="H270" s="221">
        <f>G270/SUM(G265:G270)*100</f>
        <v>0</v>
      </c>
      <c r="I270" s="200">
        <v>0</v>
      </c>
      <c r="J270" s="218">
        <f>I270/SUM(I265:I270)*100</f>
        <v>0</v>
      </c>
      <c r="K270" s="202">
        <v>2</v>
      </c>
      <c r="L270" s="218">
        <f>K270/SUM(K265:K270)*100</f>
        <v>20</v>
      </c>
      <c r="M270" s="208">
        <f>COUNTIF(DEMİRLİ!$Q$5:$Q$200,"=100")</f>
        <v>0</v>
      </c>
      <c r="N270" s="215">
        <f>M270/SUM(M265:M270)*100</f>
        <v>0</v>
      </c>
    </row>
    <row r="271" spans="2:14" ht="18" customHeight="1" x14ac:dyDescent="0.25">
      <c r="B271" s="326" t="str">
        <f>"DEMİRLİ ORTAOKULU
"&amp;"ÖĞRENCİ SAYISI = "&amp;SUM(M271:M276)</f>
        <v>DEMİRLİ ORTAOKULU
ÖĞRENCİ SAYISI = 14</v>
      </c>
      <c r="C271" s="329" t="s">
        <v>338</v>
      </c>
      <c r="D271" s="182" t="s">
        <v>332</v>
      </c>
      <c r="E271" s="185">
        <v>2</v>
      </c>
      <c r="F271" s="219">
        <f>E271/SUM(E271:E276)*100</f>
        <v>18.181818181818183</v>
      </c>
      <c r="G271" s="187">
        <v>1</v>
      </c>
      <c r="H271" s="219">
        <f>G271/SUM(G271:G276)*100</f>
        <v>9.0909090909090917</v>
      </c>
      <c r="I271" s="194">
        <v>4</v>
      </c>
      <c r="J271" s="216">
        <f>I271/SUM(I271:I276)*100</f>
        <v>40</v>
      </c>
      <c r="K271" s="196">
        <v>3</v>
      </c>
      <c r="L271" s="216">
        <f>K271/SUM(K271:K276)*100</f>
        <v>30</v>
      </c>
      <c r="M271" s="204">
        <f>COUNTIF(DEMİRLİ!$T$5:$T$200,"&lt;45")</f>
        <v>5</v>
      </c>
      <c r="N271" s="213">
        <f>M271/SUM(M271:M276)*100</f>
        <v>35.714285714285715</v>
      </c>
    </row>
    <row r="272" spans="2:14" ht="18" customHeight="1" x14ac:dyDescent="0.25">
      <c r="B272" s="327"/>
      <c r="C272" s="330"/>
      <c r="D272" s="183" t="s">
        <v>333</v>
      </c>
      <c r="E272" s="188">
        <v>1</v>
      </c>
      <c r="F272" s="220">
        <f>E272/SUM(E271:E276)*100</f>
        <v>9.0909090909090917</v>
      </c>
      <c r="G272" s="190">
        <v>5</v>
      </c>
      <c r="H272" s="220">
        <f>G272/SUM(G271:G276)*100</f>
        <v>45.454545454545453</v>
      </c>
      <c r="I272" s="197">
        <v>0</v>
      </c>
      <c r="J272" s="217">
        <f>I272/SUM(I271:I276)*100</f>
        <v>0</v>
      </c>
      <c r="K272" s="199">
        <v>3</v>
      </c>
      <c r="L272" s="217">
        <f>K272/SUM(K271:K276)*100</f>
        <v>30</v>
      </c>
      <c r="M272" s="206">
        <f>COUNTIF(DEMİRLİ!$T$5:$T$200,"&lt;55")-COUNTIF(DEMİRLİ!$T$5:$T$200,"&lt;45")</f>
        <v>0</v>
      </c>
      <c r="N272" s="214">
        <f>M272/SUM(M271:M276)*100</f>
        <v>0</v>
      </c>
    </row>
    <row r="273" spans="2:14" ht="18" customHeight="1" x14ac:dyDescent="0.25">
      <c r="B273" s="327"/>
      <c r="C273" s="330"/>
      <c r="D273" s="183" t="s">
        <v>334</v>
      </c>
      <c r="E273" s="188">
        <v>6</v>
      </c>
      <c r="F273" s="220">
        <f>E273/SUM(E271:E276)*100</f>
        <v>54.54545454545454</v>
      </c>
      <c r="G273" s="190">
        <v>2</v>
      </c>
      <c r="H273" s="220">
        <f>G273/SUM(G271:G276)*100</f>
        <v>18.181818181818183</v>
      </c>
      <c r="I273" s="197">
        <v>1</v>
      </c>
      <c r="J273" s="217">
        <f>I273/SUM(I271:I276)*100</f>
        <v>10</v>
      </c>
      <c r="K273" s="199">
        <v>0</v>
      </c>
      <c r="L273" s="217">
        <f>K273/SUM(K271:K276)*100</f>
        <v>0</v>
      </c>
      <c r="M273" s="206">
        <f>COUNTIF(DEMİRLİ!$T$5:$T$200,"&lt;70")-COUNTIF(DEMİRLİ!$T$5:$T$200,"&lt;55")</f>
        <v>2</v>
      </c>
      <c r="N273" s="214">
        <f>M273/SUM(M271:M276)*100</f>
        <v>14.285714285714285</v>
      </c>
    </row>
    <row r="274" spans="2:14" ht="18" customHeight="1" x14ac:dyDescent="0.25">
      <c r="B274" s="327"/>
      <c r="C274" s="330"/>
      <c r="D274" s="183" t="s">
        <v>335</v>
      </c>
      <c r="E274" s="188">
        <v>2</v>
      </c>
      <c r="F274" s="220">
        <f>E274/SUM(E271:E276)*100</f>
        <v>18.181818181818183</v>
      </c>
      <c r="G274" s="190">
        <v>1</v>
      </c>
      <c r="H274" s="220">
        <f>G274/SUM(G271:G276)*100</f>
        <v>9.0909090909090917</v>
      </c>
      <c r="I274" s="197">
        <v>3</v>
      </c>
      <c r="J274" s="217">
        <f>I274/SUM(I271:I276)*100</f>
        <v>30</v>
      </c>
      <c r="K274" s="199">
        <v>2</v>
      </c>
      <c r="L274" s="217">
        <f>K274/SUM(K271:K276)*100</f>
        <v>20</v>
      </c>
      <c r="M274" s="206">
        <f>COUNTIF(DEMİRLİ!$T$5:$T$200,"&lt;85")-COUNTIF(DEMİRLİ!$T$5:$T$200,"&lt;70")</f>
        <v>0</v>
      </c>
      <c r="N274" s="214">
        <f>M274/SUM(M271:M276)*100</f>
        <v>0</v>
      </c>
    </row>
    <row r="275" spans="2:14" ht="18" customHeight="1" x14ac:dyDescent="0.25">
      <c r="B275" s="327"/>
      <c r="C275" s="330"/>
      <c r="D275" s="183" t="s">
        <v>336</v>
      </c>
      <c r="E275" s="188">
        <v>0</v>
      </c>
      <c r="F275" s="220">
        <f>E275/SUM(E271:E276)*100</f>
        <v>0</v>
      </c>
      <c r="G275" s="190">
        <v>2</v>
      </c>
      <c r="H275" s="220">
        <f>G275/SUM(G271:G276)*100</f>
        <v>18.181818181818183</v>
      </c>
      <c r="I275" s="197">
        <v>2</v>
      </c>
      <c r="J275" s="217">
        <f>I275/SUM(I271:I276)*100</f>
        <v>20</v>
      </c>
      <c r="K275" s="199">
        <v>2</v>
      </c>
      <c r="L275" s="217">
        <f>K275/SUM(K271:K276)*100</f>
        <v>20</v>
      </c>
      <c r="M275" s="206">
        <f>COUNTIF(DEMİRLİ!$T$5:$T$200,"&lt;99")-COUNTIF(DEMİRLİ!$T$5:$T$200,"&lt;85")</f>
        <v>7</v>
      </c>
      <c r="N275" s="214">
        <f>M275/SUM(M271:M276)*100</f>
        <v>50</v>
      </c>
    </row>
    <row r="276" spans="2:14" ht="18" customHeight="1" thickBot="1" x14ac:dyDescent="0.3">
      <c r="B276" s="328"/>
      <c r="C276" s="331"/>
      <c r="D276" s="184">
        <v>100</v>
      </c>
      <c r="E276" s="191">
        <v>0</v>
      </c>
      <c r="F276" s="221">
        <f>E276/SUM(E271:E276)*100</f>
        <v>0</v>
      </c>
      <c r="G276" s="193">
        <v>0</v>
      </c>
      <c r="H276" s="221">
        <f>G276/SUM(G271:G276)*100</f>
        <v>0</v>
      </c>
      <c r="I276" s="200">
        <v>0</v>
      </c>
      <c r="J276" s="218">
        <f>I276/SUM(I271:I276)*100</f>
        <v>0</v>
      </c>
      <c r="K276" s="202">
        <v>0</v>
      </c>
      <c r="L276" s="218">
        <f>K276/SUM(K271:K276)*100</f>
        <v>0</v>
      </c>
      <c r="M276" s="208">
        <f>COUNTIF(DEMİRLİ!$T$5:$T$200,"=100")</f>
        <v>0</v>
      </c>
      <c r="N276" s="215">
        <f>M276/SUM(M271:M276)*100</f>
        <v>0</v>
      </c>
    </row>
    <row r="277" spans="2:14" ht="18" customHeight="1" x14ac:dyDescent="0.25">
      <c r="B277" s="326" t="str">
        <f>"DEMİRLİ ORTAOKULU
"&amp;"ÖĞRENCİ SAYISI = "&amp;SUM(M277:M282)</f>
        <v>DEMİRLİ ORTAOKULU
ÖĞRENCİ SAYISI = 13</v>
      </c>
      <c r="C277" s="329" t="s">
        <v>4</v>
      </c>
      <c r="D277" s="182" t="s">
        <v>332</v>
      </c>
      <c r="E277" s="185">
        <v>10</v>
      </c>
      <c r="F277" s="219">
        <f>E277/SUM(E277:E282)*100</f>
        <v>90.909090909090907</v>
      </c>
      <c r="G277" s="187">
        <v>6</v>
      </c>
      <c r="H277" s="219">
        <f>G277/SUM(G277:G282)*100</f>
        <v>54.54545454545454</v>
      </c>
      <c r="I277" s="194">
        <v>5</v>
      </c>
      <c r="J277" s="216">
        <f>I277/SUM(I277:I282)*100</f>
        <v>50</v>
      </c>
      <c r="K277" s="196">
        <v>6</v>
      </c>
      <c r="L277" s="216">
        <f>K277/SUM(K277:K282)*100</f>
        <v>66.666666666666657</v>
      </c>
      <c r="M277" s="204">
        <f>COUNTIF(DEMİRLİ!$W$5:$W$200,"&lt;45")</f>
        <v>3</v>
      </c>
      <c r="N277" s="213">
        <f>M277/SUM(M277:M282)*100</f>
        <v>23.076923076923077</v>
      </c>
    </row>
    <row r="278" spans="2:14" ht="18" customHeight="1" x14ac:dyDescent="0.25">
      <c r="B278" s="327"/>
      <c r="C278" s="330"/>
      <c r="D278" s="183" t="s">
        <v>333</v>
      </c>
      <c r="E278" s="188">
        <v>1</v>
      </c>
      <c r="F278" s="220">
        <f>E278/SUM(E277:E282)*100</f>
        <v>9.0909090909090917</v>
      </c>
      <c r="G278" s="190">
        <v>3</v>
      </c>
      <c r="H278" s="220">
        <f>G278/SUM(G277:G282)*100</f>
        <v>27.27272727272727</v>
      </c>
      <c r="I278" s="197">
        <v>2</v>
      </c>
      <c r="J278" s="217">
        <f>I278/SUM(I277:I282)*100</f>
        <v>20</v>
      </c>
      <c r="K278" s="199">
        <v>2</v>
      </c>
      <c r="L278" s="217">
        <f>K278/SUM(K277:K282)*100</f>
        <v>22.222222222222221</v>
      </c>
      <c r="M278" s="206">
        <f>COUNTIF(DEMİRLİ!$W$5:$W$200,"&lt;55")-COUNTIF(DEMİRLİ!$W$5:$W$200,"&lt;45")</f>
        <v>0</v>
      </c>
      <c r="N278" s="214">
        <f>M278/SUM(M277:M282)*100</f>
        <v>0</v>
      </c>
    </row>
    <row r="279" spans="2:14" ht="18" customHeight="1" x14ac:dyDescent="0.25">
      <c r="B279" s="327"/>
      <c r="C279" s="330"/>
      <c r="D279" s="183" t="s">
        <v>334</v>
      </c>
      <c r="E279" s="188">
        <v>0</v>
      </c>
      <c r="F279" s="220">
        <f>E279/SUM(E277:E282)*100</f>
        <v>0</v>
      </c>
      <c r="G279" s="190">
        <v>2</v>
      </c>
      <c r="H279" s="220">
        <f>G279/SUM(G277:G282)*100</f>
        <v>18.181818181818183</v>
      </c>
      <c r="I279" s="197">
        <v>2</v>
      </c>
      <c r="J279" s="217">
        <f>I279/SUM(I277:I282)*100</f>
        <v>20</v>
      </c>
      <c r="K279" s="199">
        <v>1</v>
      </c>
      <c r="L279" s="217">
        <f>K279/SUM(K277:K282)*100</f>
        <v>11.111111111111111</v>
      </c>
      <c r="M279" s="206">
        <f>COUNTIF(DEMİRLİ!$W$5:$W$200,"&lt;70")-COUNTIF(DEMİRLİ!$W$5:$W$200,"&lt;55")</f>
        <v>5</v>
      </c>
      <c r="N279" s="214">
        <f>M279/SUM(M277:M282)*100</f>
        <v>38.461538461538467</v>
      </c>
    </row>
    <row r="280" spans="2:14" ht="18" customHeight="1" x14ac:dyDescent="0.25">
      <c r="B280" s="327"/>
      <c r="C280" s="330"/>
      <c r="D280" s="183" t="s">
        <v>335</v>
      </c>
      <c r="E280" s="188">
        <v>0</v>
      </c>
      <c r="F280" s="220">
        <f>E280/SUM(E277:E282)*100</f>
        <v>0</v>
      </c>
      <c r="G280" s="190">
        <v>0</v>
      </c>
      <c r="H280" s="220">
        <f>G280/SUM(G277:G282)*100</f>
        <v>0</v>
      </c>
      <c r="I280" s="197">
        <v>1</v>
      </c>
      <c r="J280" s="217">
        <f>I280/SUM(I277:I282)*100</f>
        <v>10</v>
      </c>
      <c r="K280" s="199">
        <v>0</v>
      </c>
      <c r="L280" s="217">
        <f>K280/SUM(K277:K282)*100</f>
        <v>0</v>
      </c>
      <c r="M280" s="206">
        <f>COUNTIF(DEMİRLİ!$W$5:$W$200,"&lt;85")-COUNTIF(DEMİRLİ!$W$5:$W$200,"&lt;70")</f>
        <v>2</v>
      </c>
      <c r="N280" s="214">
        <f>M280/SUM(M277:M282)*100</f>
        <v>15.384615384615385</v>
      </c>
    </row>
    <row r="281" spans="2:14" ht="18" customHeight="1" x14ac:dyDescent="0.25">
      <c r="B281" s="327"/>
      <c r="C281" s="330"/>
      <c r="D281" s="183" t="s">
        <v>336</v>
      </c>
      <c r="E281" s="188">
        <v>0</v>
      </c>
      <c r="F281" s="220">
        <f>E281/SUM(E277:E282)*100</f>
        <v>0</v>
      </c>
      <c r="G281" s="190">
        <v>0</v>
      </c>
      <c r="H281" s="220">
        <f>G281/SUM(G277:G282)*100</f>
        <v>0</v>
      </c>
      <c r="I281" s="197">
        <v>0</v>
      </c>
      <c r="J281" s="217">
        <f>I281/SUM(I277:I282)*100</f>
        <v>0</v>
      </c>
      <c r="K281" s="199">
        <v>0</v>
      </c>
      <c r="L281" s="217">
        <f>K281/SUM(K277:K282)*100</f>
        <v>0</v>
      </c>
      <c r="M281" s="206">
        <f>COUNTIF(DEMİRLİ!$W$5:$W$200,"&lt;99")-COUNTIF(DEMİRLİ!$W$5:$W$200,"&lt;85")</f>
        <v>3</v>
      </c>
      <c r="N281" s="214">
        <f>M281/SUM(M277:M282)*100</f>
        <v>23.076923076923077</v>
      </c>
    </row>
    <row r="282" spans="2:14" ht="18" customHeight="1" thickBot="1" x14ac:dyDescent="0.3">
      <c r="B282" s="328"/>
      <c r="C282" s="331"/>
      <c r="D282" s="184">
        <v>100</v>
      </c>
      <c r="E282" s="191">
        <v>0</v>
      </c>
      <c r="F282" s="221">
        <f>E282/SUM(E277:E282)*100</f>
        <v>0</v>
      </c>
      <c r="G282" s="193">
        <v>0</v>
      </c>
      <c r="H282" s="221">
        <f>G282/SUM(G277:G282)*100</f>
        <v>0</v>
      </c>
      <c r="I282" s="200">
        <v>0</v>
      </c>
      <c r="J282" s="218">
        <f>I282/SUM(I277:I282)*100</f>
        <v>0</v>
      </c>
      <c r="K282" s="202">
        <v>0</v>
      </c>
      <c r="L282" s="218">
        <f>K282/SUM(K277:K282)*100</f>
        <v>0</v>
      </c>
      <c r="M282" s="208">
        <f>COUNTIF(DEMİRLİ!$W$5:$W$200,"=100")</f>
        <v>0</v>
      </c>
      <c r="N282" s="215">
        <f>M282/SUM(M277:M282)*100</f>
        <v>0</v>
      </c>
    </row>
    <row r="283" spans="2:14" ht="18" customHeight="1" x14ac:dyDescent="0.25">
      <c r="B283" s="326" t="str">
        <f>"DEMİRLİ ORTAOKULU
"&amp;"ÖĞRENCİ SAYISI = "&amp;SUM(M283:M288)</f>
        <v>DEMİRLİ ORTAOKULU
ÖĞRENCİ SAYISI = 14</v>
      </c>
      <c r="C283" s="329" t="s">
        <v>23</v>
      </c>
      <c r="D283" s="182" t="s">
        <v>332</v>
      </c>
      <c r="E283" s="185">
        <v>1</v>
      </c>
      <c r="F283" s="219">
        <f>E283/SUM(E283:E288)*100</f>
        <v>9.0909090909090917</v>
      </c>
      <c r="G283" s="187">
        <v>0</v>
      </c>
      <c r="H283" s="219">
        <f>G283/SUM(G283:G288)*100</f>
        <v>0</v>
      </c>
      <c r="I283" s="194">
        <v>1</v>
      </c>
      <c r="J283" s="216">
        <f>I283/SUM(I283:I288)*100</f>
        <v>7.6923076923076925</v>
      </c>
      <c r="K283" s="196">
        <v>2</v>
      </c>
      <c r="L283" s="216">
        <f>K283/SUM(K283:K288)*100</f>
        <v>20</v>
      </c>
      <c r="M283" s="204">
        <f>COUNTIF(DEMİRLİ!$Z$5:$Z$200,"&lt;45")</f>
        <v>2</v>
      </c>
      <c r="N283" s="213">
        <f>M283/SUM(M283:M288)*100</f>
        <v>14.285714285714285</v>
      </c>
    </row>
    <row r="284" spans="2:14" ht="18" customHeight="1" x14ac:dyDescent="0.25">
      <c r="B284" s="327"/>
      <c r="C284" s="330"/>
      <c r="D284" s="183" t="s">
        <v>333</v>
      </c>
      <c r="E284" s="188">
        <v>2</v>
      </c>
      <c r="F284" s="220">
        <f>E284/SUM(E283:E288)*100</f>
        <v>18.181818181818183</v>
      </c>
      <c r="G284" s="190">
        <v>1</v>
      </c>
      <c r="H284" s="220">
        <f>G284/SUM(G283:G288)*100</f>
        <v>9.0909090909090917</v>
      </c>
      <c r="I284" s="197">
        <v>1</v>
      </c>
      <c r="J284" s="217">
        <f>I284/SUM(I283:I288)*100</f>
        <v>7.6923076923076925</v>
      </c>
      <c r="K284" s="199">
        <v>0</v>
      </c>
      <c r="L284" s="217">
        <f>K284/SUM(K283:K288)*100</f>
        <v>0</v>
      </c>
      <c r="M284" s="206">
        <f>COUNTIF(DEMİRLİ!$Z$5:$Z$200,"&lt;55")-COUNTIF(DEMİRLİ!$Z$5:$Z$200,"&lt;45")</f>
        <v>1</v>
      </c>
      <c r="N284" s="214">
        <f>M284/SUM(M283:M288)*100</f>
        <v>7.1428571428571423</v>
      </c>
    </row>
    <row r="285" spans="2:14" ht="18" customHeight="1" x14ac:dyDescent="0.25">
      <c r="B285" s="327"/>
      <c r="C285" s="330"/>
      <c r="D285" s="183" t="s">
        <v>334</v>
      </c>
      <c r="E285" s="188">
        <v>5</v>
      </c>
      <c r="F285" s="220">
        <f>E285/SUM(E283:E288)*100</f>
        <v>45.454545454545453</v>
      </c>
      <c r="G285" s="190">
        <v>6</v>
      </c>
      <c r="H285" s="220">
        <f>G285/SUM(G283:G288)*100</f>
        <v>54.54545454545454</v>
      </c>
      <c r="I285" s="197">
        <v>0</v>
      </c>
      <c r="J285" s="217">
        <f>I285/SUM(I283:I288)*100</f>
        <v>0</v>
      </c>
      <c r="K285" s="199">
        <v>1</v>
      </c>
      <c r="L285" s="217">
        <f>K285/SUM(K283:K288)*100</f>
        <v>10</v>
      </c>
      <c r="M285" s="206">
        <f>COUNTIF(DEMİRLİ!$Z$5:$Z$200,"&lt;70")-COUNTIF(DEMİRLİ!$Z$5:$Z$200,"&lt;55")</f>
        <v>1</v>
      </c>
      <c r="N285" s="214">
        <f>M285/SUM(M283:M288)*100</f>
        <v>7.1428571428571423</v>
      </c>
    </row>
    <row r="286" spans="2:14" ht="18" customHeight="1" x14ac:dyDescent="0.25">
      <c r="B286" s="327"/>
      <c r="C286" s="330"/>
      <c r="D286" s="183" t="s">
        <v>335</v>
      </c>
      <c r="E286" s="188">
        <v>3</v>
      </c>
      <c r="F286" s="220">
        <f>E286/SUM(E283:E288)*100</f>
        <v>27.27272727272727</v>
      </c>
      <c r="G286" s="190">
        <v>3</v>
      </c>
      <c r="H286" s="220">
        <f>G286/SUM(G283:G288)*100</f>
        <v>27.27272727272727</v>
      </c>
      <c r="I286" s="197">
        <v>1</v>
      </c>
      <c r="J286" s="217">
        <f>I286/SUM(I283:I288)*100</f>
        <v>7.6923076923076925</v>
      </c>
      <c r="K286" s="199">
        <v>3</v>
      </c>
      <c r="L286" s="217">
        <f>K286/SUM(K283:K288)*100</f>
        <v>30</v>
      </c>
      <c r="M286" s="206">
        <f>COUNTIF(DEMİRLİ!$Z$5:$Z$200,"&lt;85")-COUNTIF(DEMİRLİ!Z$5:$Z$200,"&lt;70")</f>
        <v>2</v>
      </c>
      <c r="N286" s="214">
        <f>M286/SUM(M283:M288)*100</f>
        <v>14.285714285714285</v>
      </c>
    </row>
    <row r="287" spans="2:14" ht="18" customHeight="1" x14ac:dyDescent="0.25">
      <c r="B287" s="327"/>
      <c r="C287" s="330"/>
      <c r="D287" s="183" t="s">
        <v>336</v>
      </c>
      <c r="E287" s="188">
        <v>0</v>
      </c>
      <c r="F287" s="220">
        <f>E287/SUM(E283:E288)*100</f>
        <v>0</v>
      </c>
      <c r="G287" s="190">
        <v>1</v>
      </c>
      <c r="H287" s="220">
        <f>G287/SUM(G283:G288)*100</f>
        <v>9.0909090909090917</v>
      </c>
      <c r="I287" s="197">
        <v>7</v>
      </c>
      <c r="J287" s="217">
        <f>I287/SUM(I283:I288)*100</f>
        <v>53.846153846153847</v>
      </c>
      <c r="K287" s="199">
        <v>4</v>
      </c>
      <c r="L287" s="217">
        <f>K287/SUM(K283:K288)*100</f>
        <v>40</v>
      </c>
      <c r="M287" s="206">
        <f>COUNTIF(DEMİRLİ!$Z$5:$Z$200,"&lt;99")-COUNTIF(DEMİRLİ!$Z$5:$Z$200,"&lt;85")</f>
        <v>5</v>
      </c>
      <c r="N287" s="214">
        <f>M287/SUM(M283:M288)*100</f>
        <v>35.714285714285715</v>
      </c>
    </row>
    <row r="288" spans="2:14" ht="18" customHeight="1" thickBot="1" x14ac:dyDescent="0.3">
      <c r="B288" s="328"/>
      <c r="C288" s="331"/>
      <c r="D288" s="184">
        <v>100</v>
      </c>
      <c r="E288" s="191">
        <v>0</v>
      </c>
      <c r="F288" s="221">
        <f>E288/SUM(E283:E288)*100</f>
        <v>0</v>
      </c>
      <c r="G288" s="193">
        <v>0</v>
      </c>
      <c r="H288" s="221">
        <f>G288/SUM(G283:G288)*100</f>
        <v>0</v>
      </c>
      <c r="I288" s="200">
        <v>3</v>
      </c>
      <c r="J288" s="218">
        <f>I288/SUM(I283:I288)*100</f>
        <v>23.076923076923077</v>
      </c>
      <c r="K288" s="202">
        <v>0</v>
      </c>
      <c r="L288" s="218">
        <f>K288/SUM(K283:K288)*100</f>
        <v>0</v>
      </c>
      <c r="M288" s="208">
        <f>COUNTIF(DEMİRLİ!$Z$5:$Z$200,"=100")</f>
        <v>3</v>
      </c>
      <c r="N288" s="215">
        <f>M288/SUM(M283:M288)*100</f>
        <v>21.428571428571427</v>
      </c>
    </row>
    <row r="289" spans="2:14" ht="18" customHeight="1" x14ac:dyDescent="0.25">
      <c r="F289" s="222"/>
    </row>
    <row r="290" spans="2:14" ht="18" customHeight="1" thickBot="1" x14ac:dyDescent="0.3"/>
    <row r="291" spans="2:14" ht="18" customHeight="1" x14ac:dyDescent="0.25">
      <c r="B291" s="332" t="s">
        <v>385</v>
      </c>
      <c r="C291" s="332" t="s">
        <v>872</v>
      </c>
      <c r="D291" s="335" t="s">
        <v>873</v>
      </c>
      <c r="E291" s="349" t="s">
        <v>359</v>
      </c>
      <c r="F291" s="350"/>
      <c r="G291" s="350"/>
      <c r="H291" s="351"/>
      <c r="I291" s="349" t="s">
        <v>360</v>
      </c>
      <c r="J291" s="350"/>
      <c r="K291" s="350"/>
      <c r="L291" s="351"/>
      <c r="M291" s="342" t="s">
        <v>361</v>
      </c>
      <c r="N291" s="343"/>
    </row>
    <row r="292" spans="2:14" ht="18" customHeight="1" x14ac:dyDescent="0.25">
      <c r="B292" s="333"/>
      <c r="C292" s="333"/>
      <c r="D292" s="336"/>
      <c r="E292" s="352" t="s">
        <v>384</v>
      </c>
      <c r="F292" s="353"/>
      <c r="G292" s="352" t="s">
        <v>875</v>
      </c>
      <c r="H292" s="353"/>
      <c r="I292" s="352" t="s">
        <v>384</v>
      </c>
      <c r="J292" s="353"/>
      <c r="K292" s="352" t="s">
        <v>875</v>
      </c>
      <c r="L292" s="353"/>
      <c r="M292" s="352" t="s">
        <v>384</v>
      </c>
      <c r="N292" s="353"/>
    </row>
    <row r="293" spans="2:14" ht="29.25" thickBot="1" x14ac:dyDescent="0.3">
      <c r="B293" s="334"/>
      <c r="C293" s="334"/>
      <c r="D293" s="337"/>
      <c r="E293" s="210" t="s">
        <v>871</v>
      </c>
      <c r="F293" s="211" t="s">
        <v>874</v>
      </c>
      <c r="G293" s="212" t="s">
        <v>871</v>
      </c>
      <c r="H293" s="211" t="s">
        <v>874</v>
      </c>
      <c r="I293" s="210" t="s">
        <v>871</v>
      </c>
      <c r="J293" s="211" t="s">
        <v>874</v>
      </c>
      <c r="K293" s="212" t="s">
        <v>871</v>
      </c>
      <c r="L293" s="211" t="s">
        <v>874</v>
      </c>
      <c r="M293" s="212" t="s">
        <v>871</v>
      </c>
      <c r="N293" s="211" t="s">
        <v>874</v>
      </c>
    </row>
    <row r="294" spans="2:14" ht="18" customHeight="1" x14ac:dyDescent="0.25">
      <c r="B294" s="326" t="str">
        <f>"HAMİT ŞVD ORTAOKULU
"&amp;"ÖĞRENCİ SAYISI = "&amp;SUM(M294:M299)</f>
        <v>HAMİT ŞVD ORTAOKULU
ÖĞRENCİ SAYISI = 12</v>
      </c>
      <c r="C294" s="329" t="s">
        <v>2</v>
      </c>
      <c r="D294" s="182" t="s">
        <v>332</v>
      </c>
      <c r="E294" s="185">
        <v>2</v>
      </c>
      <c r="F294" s="219">
        <f>E294/SUM(E294:E299)*100</f>
        <v>22.222222222222221</v>
      </c>
      <c r="G294" s="187">
        <v>1</v>
      </c>
      <c r="H294" s="219">
        <f>G294/SUM(G294:G299)*100</f>
        <v>11.111111111111111</v>
      </c>
      <c r="I294" s="194">
        <v>2</v>
      </c>
      <c r="J294" s="216">
        <f>I294/SUM(I294:I299)*100</f>
        <v>22.222222222222221</v>
      </c>
      <c r="K294" s="196">
        <v>2</v>
      </c>
      <c r="L294" s="216">
        <f>K294/SUM(K294:K299)*100</f>
        <v>22.222222222222221</v>
      </c>
      <c r="M294" s="204">
        <f>COUNTIF(HAMİT!$K$5:$K$200,"&lt;45")</f>
        <v>2</v>
      </c>
      <c r="N294" s="213">
        <f>M294/SUM(M294:M299)*100</f>
        <v>16.666666666666664</v>
      </c>
    </row>
    <row r="295" spans="2:14" ht="18" customHeight="1" x14ac:dyDescent="0.25">
      <c r="B295" s="327"/>
      <c r="C295" s="330"/>
      <c r="D295" s="183" t="s">
        <v>333</v>
      </c>
      <c r="E295" s="188">
        <v>2</v>
      </c>
      <c r="F295" s="220">
        <f>E295/SUM(E294:E299)*100</f>
        <v>22.222222222222221</v>
      </c>
      <c r="G295" s="190">
        <v>1</v>
      </c>
      <c r="H295" s="220">
        <f>G295/SUM(G294:G299)*100</f>
        <v>11.111111111111111</v>
      </c>
      <c r="I295" s="197">
        <v>0</v>
      </c>
      <c r="J295" s="217">
        <f>I295/SUM(I294:I299)*100</f>
        <v>0</v>
      </c>
      <c r="K295" s="199">
        <v>0</v>
      </c>
      <c r="L295" s="217">
        <f>K295/SUM(K294:K299)*100</f>
        <v>0</v>
      </c>
      <c r="M295" s="206">
        <f>COUNTIF(HAMİT!$K$5:$K$200,"&lt;55")-COUNTIF(HAMİT!$K$5:$K$200,"&lt;45")</f>
        <v>0</v>
      </c>
      <c r="N295" s="214">
        <f>M295/SUM(M294:M299)*100</f>
        <v>0</v>
      </c>
    </row>
    <row r="296" spans="2:14" ht="18" customHeight="1" x14ac:dyDescent="0.25">
      <c r="B296" s="327"/>
      <c r="C296" s="330"/>
      <c r="D296" s="183" t="s">
        <v>334</v>
      </c>
      <c r="E296" s="188">
        <v>1</v>
      </c>
      <c r="F296" s="220">
        <f>E296/SUM(E294:E299)*100</f>
        <v>11.111111111111111</v>
      </c>
      <c r="G296" s="190">
        <v>1</v>
      </c>
      <c r="H296" s="220">
        <f>G296/SUM(G294:G299)*100</f>
        <v>11.111111111111111</v>
      </c>
      <c r="I296" s="197">
        <v>1</v>
      </c>
      <c r="J296" s="217">
        <f>I296/SUM(I294:I299)*100</f>
        <v>11.111111111111111</v>
      </c>
      <c r="K296" s="199">
        <v>0</v>
      </c>
      <c r="L296" s="217">
        <f>K296/SUM(K294:K299)*100</f>
        <v>0</v>
      </c>
      <c r="M296" s="206">
        <f>COUNTIF(HAMİT!$K$5:$K$200,"&lt;70")-COUNTIF(HAMİT!$K$5:$K$200,"&lt;55")</f>
        <v>6</v>
      </c>
      <c r="N296" s="214">
        <f>M296/SUM(M294:M299)*100</f>
        <v>50</v>
      </c>
    </row>
    <row r="297" spans="2:14" ht="18" customHeight="1" x14ac:dyDescent="0.25">
      <c r="B297" s="327"/>
      <c r="C297" s="330"/>
      <c r="D297" s="183" t="s">
        <v>335</v>
      </c>
      <c r="E297" s="188">
        <v>3</v>
      </c>
      <c r="F297" s="220">
        <f>E297/SUM(E294:E299)*100</f>
        <v>33.333333333333329</v>
      </c>
      <c r="G297" s="190">
        <v>3</v>
      </c>
      <c r="H297" s="220">
        <f>G297/SUM(G294:G299)*100</f>
        <v>33.333333333333329</v>
      </c>
      <c r="I297" s="197">
        <v>4</v>
      </c>
      <c r="J297" s="217">
        <f>I297/SUM(I294:I299)*100</f>
        <v>44.444444444444443</v>
      </c>
      <c r="K297" s="199">
        <v>4</v>
      </c>
      <c r="L297" s="217">
        <f>K297/SUM(K294:K299)*100</f>
        <v>44.444444444444443</v>
      </c>
      <c r="M297" s="206">
        <f>COUNTIF(HAMİT!$K$5:$K$200,"&lt;85")-COUNTIF(HAMİT!$K$5:$K$200,"&lt;70")</f>
        <v>3</v>
      </c>
      <c r="N297" s="214">
        <f>M297/SUM(M294:M299)*100</f>
        <v>25</v>
      </c>
    </row>
    <row r="298" spans="2:14" ht="18" customHeight="1" x14ac:dyDescent="0.25">
      <c r="B298" s="327"/>
      <c r="C298" s="330"/>
      <c r="D298" s="183" t="s">
        <v>336</v>
      </c>
      <c r="E298" s="188">
        <v>1</v>
      </c>
      <c r="F298" s="220">
        <f>E298/SUM(E294:E299)*100</f>
        <v>11.111111111111111</v>
      </c>
      <c r="G298" s="190">
        <v>3</v>
      </c>
      <c r="H298" s="220">
        <f>G298/SUM(G294:G299)*100</f>
        <v>33.333333333333329</v>
      </c>
      <c r="I298" s="197">
        <v>2</v>
      </c>
      <c r="J298" s="217">
        <f>I298/SUM(I294:I299)*100</f>
        <v>22.222222222222221</v>
      </c>
      <c r="K298" s="199">
        <v>3</v>
      </c>
      <c r="L298" s="217">
        <f>K298/SUM(K294:K299)*100</f>
        <v>33.333333333333329</v>
      </c>
      <c r="M298" s="206">
        <f>COUNTIF(HAMİT!$K$5:$K$200,"&lt;99")-COUNTIF(HAMİT!$K$5:$K$200,"&lt;85")</f>
        <v>0</v>
      </c>
      <c r="N298" s="214">
        <f>M298/SUM(M294:M299)*100</f>
        <v>0</v>
      </c>
    </row>
    <row r="299" spans="2:14" ht="18" customHeight="1" thickBot="1" x14ac:dyDescent="0.3">
      <c r="B299" s="328"/>
      <c r="C299" s="331"/>
      <c r="D299" s="184">
        <v>100</v>
      </c>
      <c r="E299" s="191">
        <v>0</v>
      </c>
      <c r="F299" s="221">
        <f>E299/SUM(E294:E299)*100</f>
        <v>0</v>
      </c>
      <c r="G299" s="193">
        <v>0</v>
      </c>
      <c r="H299" s="221">
        <f>G299/SUM(G294:G299)*100</f>
        <v>0</v>
      </c>
      <c r="I299" s="200">
        <v>0</v>
      </c>
      <c r="J299" s="218">
        <f>I299/SUM(I294:I299)*100</f>
        <v>0</v>
      </c>
      <c r="K299" s="202">
        <v>0</v>
      </c>
      <c r="L299" s="218">
        <f>K299/SUM(K294:K299)*100</f>
        <v>0</v>
      </c>
      <c r="M299" s="208">
        <f>COUNTIF(HAMİT!$K$5:$K$200,"=100")</f>
        <v>1</v>
      </c>
      <c r="N299" s="215">
        <f>M299/SUM(M294:M299)*100</f>
        <v>8.3333333333333321</v>
      </c>
    </row>
    <row r="300" spans="2:14" ht="18" customHeight="1" x14ac:dyDescent="0.25">
      <c r="B300" s="326" t="str">
        <f t="shared" ref="B300" si="9">"HAMİT ŞVD ORTAOKULU
"&amp;"ÖĞRENCİ SAYISI = "&amp;SUM(M300:M305)</f>
        <v>HAMİT ŞVD ORTAOKULU
ÖĞRENCİ SAYISI = 12</v>
      </c>
      <c r="C300" s="329" t="s">
        <v>3</v>
      </c>
      <c r="D300" s="182" t="s">
        <v>332</v>
      </c>
      <c r="E300" s="185">
        <v>8</v>
      </c>
      <c r="F300" s="219">
        <f>E300/SUM(E300:E305)*100</f>
        <v>88.888888888888886</v>
      </c>
      <c r="G300" s="187">
        <v>9</v>
      </c>
      <c r="H300" s="219">
        <f>G300/SUM(G300:G305)*100</f>
        <v>100</v>
      </c>
      <c r="I300" s="194">
        <v>5</v>
      </c>
      <c r="J300" s="216">
        <f>I300/SUM(I300:I305)*100</f>
        <v>55.555555555555557</v>
      </c>
      <c r="K300" s="196">
        <v>4</v>
      </c>
      <c r="L300" s="216">
        <f>K300/SUM(K300:K305)*100</f>
        <v>44.444444444444443</v>
      </c>
      <c r="M300" s="204">
        <f>COUNTIF(HAMİT!$N$5:$N$200,"&lt;45")</f>
        <v>6</v>
      </c>
      <c r="N300" s="213">
        <f>M300/SUM(M300:M305)*100</f>
        <v>50</v>
      </c>
    </row>
    <row r="301" spans="2:14" ht="18" customHeight="1" x14ac:dyDescent="0.25">
      <c r="B301" s="327"/>
      <c r="C301" s="330"/>
      <c r="D301" s="183" t="s">
        <v>333</v>
      </c>
      <c r="E301" s="188">
        <v>1</v>
      </c>
      <c r="F301" s="220">
        <f>E301/SUM(E300:E305)*100</f>
        <v>11.111111111111111</v>
      </c>
      <c r="G301" s="190">
        <v>0</v>
      </c>
      <c r="H301" s="220">
        <f>G301/SUM(G300:G305)*100</f>
        <v>0</v>
      </c>
      <c r="I301" s="197">
        <v>1</v>
      </c>
      <c r="J301" s="217">
        <f>I301/SUM(I300:I305)*100</f>
        <v>11.111111111111111</v>
      </c>
      <c r="K301" s="199">
        <v>1</v>
      </c>
      <c r="L301" s="217">
        <f>K301/SUM(K300:K305)*100</f>
        <v>11.111111111111111</v>
      </c>
      <c r="M301" s="206">
        <f>COUNTIF(HAMİT!$N$5:$N$200,"&lt;55")-COUNTIF(HAMİT!$N$5:$N$200,"&lt;45")</f>
        <v>2</v>
      </c>
      <c r="N301" s="214">
        <f>M301/SUM(M300:M305)*100</f>
        <v>16.666666666666664</v>
      </c>
    </row>
    <row r="302" spans="2:14" ht="18" customHeight="1" x14ac:dyDescent="0.25">
      <c r="B302" s="327"/>
      <c r="C302" s="330"/>
      <c r="D302" s="183" t="s">
        <v>334</v>
      </c>
      <c r="E302" s="188">
        <v>0</v>
      </c>
      <c r="F302" s="220">
        <f>E302/SUM(E300:E305)*100</f>
        <v>0</v>
      </c>
      <c r="G302" s="190">
        <v>0</v>
      </c>
      <c r="H302" s="220">
        <f>G302/SUM(G300:G305)*100</f>
        <v>0</v>
      </c>
      <c r="I302" s="197">
        <v>3</v>
      </c>
      <c r="J302" s="217">
        <f>I302/SUM(I300:I305)*100</f>
        <v>33.333333333333329</v>
      </c>
      <c r="K302" s="199">
        <v>1</v>
      </c>
      <c r="L302" s="217">
        <f>K302/SUM(K300:K305)*100</f>
        <v>11.111111111111111</v>
      </c>
      <c r="M302" s="206">
        <f>COUNTIF(HAMİT!$N$5:$N$200,"&lt;70")-COUNTIF(HAMİT!$N$5:$N$200,"&lt;55")</f>
        <v>2</v>
      </c>
      <c r="N302" s="214">
        <f>M302/SUM(M300:M305)*100</f>
        <v>16.666666666666664</v>
      </c>
    </row>
    <row r="303" spans="2:14" ht="18" customHeight="1" x14ac:dyDescent="0.25">
      <c r="B303" s="327"/>
      <c r="C303" s="330"/>
      <c r="D303" s="183" t="s">
        <v>335</v>
      </c>
      <c r="E303" s="188">
        <v>0</v>
      </c>
      <c r="F303" s="220">
        <f>E303/SUM(E300:E305)*100</f>
        <v>0</v>
      </c>
      <c r="G303" s="190">
        <v>0</v>
      </c>
      <c r="H303" s="220">
        <f>G303/SUM(G300:G305)*100</f>
        <v>0</v>
      </c>
      <c r="I303" s="197">
        <v>0</v>
      </c>
      <c r="J303" s="217">
        <f>I303/SUM(I300:I305)*100</f>
        <v>0</v>
      </c>
      <c r="K303" s="199">
        <v>1</v>
      </c>
      <c r="L303" s="217">
        <f>K303/SUM(K300:K305)*100</f>
        <v>11.111111111111111</v>
      </c>
      <c r="M303" s="206">
        <f>COUNTIF(HAMİT!$N$5:$N$200,"&lt;85")-COUNTIF(HAMİT!$N$5:$N$200,"&lt;70")</f>
        <v>2</v>
      </c>
      <c r="N303" s="214">
        <f>M303/SUM(M300:M305)*100</f>
        <v>16.666666666666664</v>
      </c>
    </row>
    <row r="304" spans="2:14" ht="18" customHeight="1" x14ac:dyDescent="0.25">
      <c r="B304" s="327"/>
      <c r="C304" s="330"/>
      <c r="D304" s="183" t="s">
        <v>336</v>
      </c>
      <c r="E304" s="188">
        <v>0</v>
      </c>
      <c r="F304" s="220">
        <f>E304/SUM(E300:E305)*100</f>
        <v>0</v>
      </c>
      <c r="G304" s="190">
        <v>0</v>
      </c>
      <c r="H304" s="220">
        <f>G304/SUM(G300:G305)*100</f>
        <v>0</v>
      </c>
      <c r="I304" s="197">
        <v>0</v>
      </c>
      <c r="J304" s="217">
        <f>I304/SUM(I300:I305)*100</f>
        <v>0</v>
      </c>
      <c r="K304" s="199">
        <v>2</v>
      </c>
      <c r="L304" s="217">
        <f>K304/SUM(K300:K305)*100</f>
        <v>22.222222222222221</v>
      </c>
      <c r="M304" s="206">
        <f>COUNTIF(HAMİT!$N$5:$N$200,"&lt;99")-COUNTIF(HAMİT!$N$5:$N$200,"&lt;85")</f>
        <v>0</v>
      </c>
      <c r="N304" s="214">
        <f>M304/SUM(M300:M305)*100</f>
        <v>0</v>
      </c>
    </row>
    <row r="305" spans="2:14" ht="18" customHeight="1" thickBot="1" x14ac:dyDescent="0.3">
      <c r="B305" s="328"/>
      <c r="C305" s="331"/>
      <c r="D305" s="184">
        <v>100</v>
      </c>
      <c r="E305" s="191">
        <v>0</v>
      </c>
      <c r="F305" s="221">
        <f>E305/SUM(E300:E305)*100</f>
        <v>0</v>
      </c>
      <c r="G305" s="193">
        <v>0</v>
      </c>
      <c r="H305" s="221">
        <f>G305/SUM(G300:G305)*100</f>
        <v>0</v>
      </c>
      <c r="I305" s="200">
        <v>0</v>
      </c>
      <c r="J305" s="218">
        <f>I305/SUM(I300:I305)*100</f>
        <v>0</v>
      </c>
      <c r="K305" s="202">
        <v>0</v>
      </c>
      <c r="L305" s="218">
        <f>K305/SUM(K300:K305)*100</f>
        <v>0</v>
      </c>
      <c r="M305" s="208">
        <f>COUNTIF(HAMİT!$N$5:$N$200,"=100")</f>
        <v>0</v>
      </c>
      <c r="N305" s="215">
        <f>M305/SUM(M300:M305)*100</f>
        <v>0</v>
      </c>
    </row>
    <row r="306" spans="2:14" ht="18" customHeight="1" x14ac:dyDescent="0.25">
      <c r="B306" s="326" t="str">
        <f t="shared" ref="B306" si="10">"HAMİT ŞVD ORTAOKULU
"&amp;"ÖĞRENCİ SAYISI = "&amp;SUM(M306:M311)</f>
        <v>HAMİT ŞVD ORTAOKULU
ÖĞRENCİ SAYISI = 12</v>
      </c>
      <c r="C306" s="329" t="s">
        <v>10</v>
      </c>
      <c r="D306" s="182" t="s">
        <v>332</v>
      </c>
      <c r="E306" s="185">
        <v>1</v>
      </c>
      <c r="F306" s="219">
        <f>E306/SUM(E306:E311)*100</f>
        <v>11.111111111111111</v>
      </c>
      <c r="G306" s="187">
        <v>1</v>
      </c>
      <c r="H306" s="219">
        <f>G306/SUM(G306:G311)*100</f>
        <v>11.111111111111111</v>
      </c>
      <c r="I306" s="194">
        <v>2</v>
      </c>
      <c r="J306" s="216">
        <f>I306/SUM(I306:I311)*100</f>
        <v>20</v>
      </c>
      <c r="K306" s="196">
        <v>2</v>
      </c>
      <c r="L306" s="216">
        <f>K306/SUM(K306:K311)*100</f>
        <v>22.222222222222221</v>
      </c>
      <c r="M306" s="204">
        <f>COUNTIF(HAMİT!$Q$5:$Q$200,"&lt;45")</f>
        <v>1</v>
      </c>
      <c r="N306" s="213">
        <f>M306/SUM(M306:M311)*100</f>
        <v>8.3333333333333321</v>
      </c>
    </row>
    <row r="307" spans="2:14" ht="18" customHeight="1" x14ac:dyDescent="0.25">
      <c r="B307" s="327"/>
      <c r="C307" s="330"/>
      <c r="D307" s="183" t="s">
        <v>333</v>
      </c>
      <c r="E307" s="188">
        <v>2</v>
      </c>
      <c r="F307" s="220">
        <f>E307/SUM(E306:E311)*100</f>
        <v>22.222222222222221</v>
      </c>
      <c r="G307" s="190">
        <v>2</v>
      </c>
      <c r="H307" s="220">
        <f>G307/SUM(G306:G311)*100</f>
        <v>22.222222222222221</v>
      </c>
      <c r="I307" s="197">
        <v>1</v>
      </c>
      <c r="J307" s="217">
        <f>I307/SUM(I306:I311)*100</f>
        <v>10</v>
      </c>
      <c r="K307" s="199">
        <v>0</v>
      </c>
      <c r="L307" s="217">
        <f>K307/SUM(K306:K311)*100</f>
        <v>0</v>
      </c>
      <c r="M307" s="206">
        <f>COUNTIF(HAMİT!$Q$5:$Q$200,"&lt;55")-COUNTIF(HAMİT!$Q$5:$Q$200,"&lt;45")</f>
        <v>0</v>
      </c>
      <c r="N307" s="214">
        <f>M307/SUM(M306:M311)*100</f>
        <v>0</v>
      </c>
    </row>
    <row r="308" spans="2:14" ht="18" customHeight="1" x14ac:dyDescent="0.25">
      <c r="B308" s="327"/>
      <c r="C308" s="330"/>
      <c r="D308" s="183" t="s">
        <v>334</v>
      </c>
      <c r="E308" s="188">
        <v>4</v>
      </c>
      <c r="F308" s="220">
        <f>E308/SUM(E306:E311)*100</f>
        <v>44.444444444444443</v>
      </c>
      <c r="G308" s="190">
        <v>2</v>
      </c>
      <c r="H308" s="220">
        <f>G308/SUM(G306:G311)*100</f>
        <v>22.222222222222221</v>
      </c>
      <c r="I308" s="197">
        <v>0</v>
      </c>
      <c r="J308" s="217">
        <f>I308/SUM(I306:I311)*100</f>
        <v>0</v>
      </c>
      <c r="K308" s="199">
        <v>1</v>
      </c>
      <c r="L308" s="217">
        <f>K308/SUM(K306:K311)*100</f>
        <v>11.111111111111111</v>
      </c>
      <c r="M308" s="206">
        <f>COUNTIF(HAMİT!$Q$5:$Q$200,"&lt;70")-COUNTIF(HAMİT!$Q$5:$Q$200,"&lt;55")</f>
        <v>4</v>
      </c>
      <c r="N308" s="214">
        <f>M308/SUM(M306:M311)*100</f>
        <v>33.333333333333329</v>
      </c>
    </row>
    <row r="309" spans="2:14" ht="18" customHeight="1" x14ac:dyDescent="0.25">
      <c r="B309" s="327"/>
      <c r="C309" s="330"/>
      <c r="D309" s="183" t="s">
        <v>335</v>
      </c>
      <c r="E309" s="188">
        <v>2</v>
      </c>
      <c r="F309" s="220">
        <f>E309/SUM(E306:E311)*100</f>
        <v>22.222222222222221</v>
      </c>
      <c r="G309" s="190">
        <v>2</v>
      </c>
      <c r="H309" s="220">
        <f>G309/SUM(G306:G311)*100</f>
        <v>22.222222222222221</v>
      </c>
      <c r="I309" s="197">
        <v>2</v>
      </c>
      <c r="J309" s="217">
        <f>I309/SUM(I306:I311)*100</f>
        <v>20</v>
      </c>
      <c r="K309" s="199">
        <v>1</v>
      </c>
      <c r="L309" s="217">
        <f>K309/SUM(K306:K311)*100</f>
        <v>11.111111111111111</v>
      </c>
      <c r="M309" s="206">
        <f>COUNTIF(HAMİT!$Q$5:$Q$200,"&lt;85")-COUNTIF(HAMİT!$Q$5:$Q$200,"&lt;70")</f>
        <v>5</v>
      </c>
      <c r="N309" s="214">
        <f>M309/SUM(M306:M311)*100</f>
        <v>41.666666666666671</v>
      </c>
    </row>
    <row r="310" spans="2:14" ht="18" customHeight="1" x14ac:dyDescent="0.25">
      <c r="B310" s="327"/>
      <c r="C310" s="330"/>
      <c r="D310" s="183" t="s">
        <v>336</v>
      </c>
      <c r="E310" s="188">
        <v>0</v>
      </c>
      <c r="F310" s="220">
        <f>E310/SUM(E306:E311)*100</f>
        <v>0</v>
      </c>
      <c r="G310" s="190">
        <v>2</v>
      </c>
      <c r="H310" s="220">
        <f>G310/SUM(G306:G311)*100</f>
        <v>22.222222222222221</v>
      </c>
      <c r="I310" s="197">
        <v>4</v>
      </c>
      <c r="J310" s="217">
        <f>I310/SUM(I306:I311)*100</f>
        <v>40</v>
      </c>
      <c r="K310" s="199">
        <v>2</v>
      </c>
      <c r="L310" s="217">
        <f>K310/SUM(K306:K311)*100</f>
        <v>22.222222222222221</v>
      </c>
      <c r="M310" s="206">
        <f>COUNTIF(HAMİT!$Q$5:$Q$200,"&lt;99")-COUNTIF(HAMİT!$Q$5:$Q$200,"&lt;85")</f>
        <v>2</v>
      </c>
      <c r="N310" s="214">
        <f>M310/SUM(M306:M311)*100</f>
        <v>16.666666666666664</v>
      </c>
    </row>
    <row r="311" spans="2:14" ht="18" customHeight="1" thickBot="1" x14ac:dyDescent="0.3">
      <c r="B311" s="328"/>
      <c r="C311" s="331"/>
      <c r="D311" s="184">
        <v>100</v>
      </c>
      <c r="E311" s="191">
        <v>0</v>
      </c>
      <c r="F311" s="221">
        <f>E311/SUM(E306:E311)*100</f>
        <v>0</v>
      </c>
      <c r="G311" s="193">
        <v>0</v>
      </c>
      <c r="H311" s="221">
        <f>G311/SUM(G306:G311)*100</f>
        <v>0</v>
      </c>
      <c r="I311" s="200">
        <v>1</v>
      </c>
      <c r="J311" s="218">
        <f>I311/SUM(I306:I311)*100</f>
        <v>10</v>
      </c>
      <c r="K311" s="202">
        <v>3</v>
      </c>
      <c r="L311" s="218">
        <f>K311/SUM(K306:K311)*100</f>
        <v>33.333333333333329</v>
      </c>
      <c r="M311" s="208">
        <f>COUNTIF(HAMİT!$Q$5:$Q$200,"=100")</f>
        <v>0</v>
      </c>
      <c r="N311" s="215">
        <f>M311/SUM(M306:M311)*100</f>
        <v>0</v>
      </c>
    </row>
    <row r="312" spans="2:14" ht="18" customHeight="1" x14ac:dyDescent="0.25">
      <c r="B312" s="326" t="str">
        <f t="shared" ref="B312" si="11">"HAMİT ŞVD ORTAOKULU
"&amp;"ÖĞRENCİ SAYISI = "&amp;SUM(M312:M317)</f>
        <v>HAMİT ŞVD ORTAOKULU
ÖĞRENCİ SAYISI = 12</v>
      </c>
      <c r="C312" s="329" t="s">
        <v>338</v>
      </c>
      <c r="D312" s="182" t="s">
        <v>332</v>
      </c>
      <c r="E312" s="185">
        <v>3</v>
      </c>
      <c r="F312" s="219">
        <f>E312/SUM(E312:E317)*100</f>
        <v>33.333333333333329</v>
      </c>
      <c r="G312" s="187">
        <v>1</v>
      </c>
      <c r="H312" s="219">
        <f>G312/SUM(G312:G317)*100</f>
        <v>11.111111111111111</v>
      </c>
      <c r="I312" s="194">
        <v>2</v>
      </c>
      <c r="J312" s="216">
        <f>I312/SUM(I312:I317)*100</f>
        <v>20</v>
      </c>
      <c r="K312" s="196">
        <v>1</v>
      </c>
      <c r="L312" s="216">
        <f>K312/SUM(K312:K317)*100</f>
        <v>11.111111111111111</v>
      </c>
      <c r="M312" s="204">
        <f>COUNTIF(HAMİT!$T$5:$T$200,"&lt;45")</f>
        <v>2</v>
      </c>
      <c r="N312" s="213">
        <f>M312/SUM(M312:M317)*100</f>
        <v>16.666666666666664</v>
      </c>
    </row>
    <row r="313" spans="2:14" ht="18" customHeight="1" x14ac:dyDescent="0.25">
      <c r="B313" s="327"/>
      <c r="C313" s="330"/>
      <c r="D313" s="183" t="s">
        <v>333</v>
      </c>
      <c r="E313" s="188">
        <v>1</v>
      </c>
      <c r="F313" s="220">
        <f>E313/SUM(E312:E317)*100</f>
        <v>11.111111111111111</v>
      </c>
      <c r="G313" s="190">
        <v>1</v>
      </c>
      <c r="H313" s="220">
        <f>G313/SUM(G312:G317)*100</f>
        <v>11.111111111111111</v>
      </c>
      <c r="I313" s="197">
        <v>0</v>
      </c>
      <c r="J313" s="217">
        <f>I313/SUM(I312:I317)*100</f>
        <v>0</v>
      </c>
      <c r="K313" s="199">
        <v>0</v>
      </c>
      <c r="L313" s="217">
        <f>K313/SUM(K312:K317)*100</f>
        <v>0</v>
      </c>
      <c r="M313" s="206">
        <f>COUNTIF(HAMİT!$T$5:$T$200,"&lt;55")-COUNTIF(HAMİT!$T$5:$T$200,"&lt;45")</f>
        <v>2</v>
      </c>
      <c r="N313" s="214">
        <f>M313/SUM(M312:M317)*100</f>
        <v>16.666666666666664</v>
      </c>
    </row>
    <row r="314" spans="2:14" ht="18" customHeight="1" x14ac:dyDescent="0.25">
      <c r="B314" s="327"/>
      <c r="C314" s="330"/>
      <c r="D314" s="183" t="s">
        <v>334</v>
      </c>
      <c r="E314" s="188">
        <v>2</v>
      </c>
      <c r="F314" s="220">
        <f>E314/SUM(E312:E317)*100</f>
        <v>22.222222222222221</v>
      </c>
      <c r="G314" s="190">
        <v>3</v>
      </c>
      <c r="H314" s="220">
        <f>G314/SUM(G312:G317)*100</f>
        <v>33.333333333333329</v>
      </c>
      <c r="I314" s="197">
        <v>0</v>
      </c>
      <c r="J314" s="217">
        <f>I314/SUM(I312:I317)*100</f>
        <v>0</v>
      </c>
      <c r="K314" s="199">
        <v>2</v>
      </c>
      <c r="L314" s="217">
        <f>K314/SUM(K312:K317)*100</f>
        <v>22.222222222222221</v>
      </c>
      <c r="M314" s="206">
        <f>COUNTIF(HAMİT!$T$5:$T$200,"&lt;70")-COUNTIF(HAMİT!$T$5:$T$200,"&lt;55")</f>
        <v>2</v>
      </c>
      <c r="N314" s="214">
        <f>M314/SUM(M312:M317)*100</f>
        <v>16.666666666666664</v>
      </c>
    </row>
    <row r="315" spans="2:14" ht="18" customHeight="1" x14ac:dyDescent="0.25">
      <c r="B315" s="327"/>
      <c r="C315" s="330"/>
      <c r="D315" s="183" t="s">
        <v>335</v>
      </c>
      <c r="E315" s="188">
        <v>1</v>
      </c>
      <c r="F315" s="220">
        <f>E315/SUM(E312:E317)*100</f>
        <v>11.111111111111111</v>
      </c>
      <c r="G315" s="190">
        <v>2</v>
      </c>
      <c r="H315" s="220">
        <f>G315/SUM(G312:G317)*100</f>
        <v>22.222222222222221</v>
      </c>
      <c r="I315" s="197">
        <v>4</v>
      </c>
      <c r="J315" s="217">
        <f>I315/SUM(I312:I317)*100</f>
        <v>40</v>
      </c>
      <c r="K315" s="199">
        <v>2</v>
      </c>
      <c r="L315" s="217">
        <f>K315/SUM(K312:K317)*100</f>
        <v>22.222222222222221</v>
      </c>
      <c r="M315" s="206">
        <f>COUNTIF(HAMİT!$T$5:$T$200,"&lt;85")-COUNTIF(HAMİT!$T$5:$T$200,"&lt;70")</f>
        <v>3</v>
      </c>
      <c r="N315" s="214">
        <f>M315/SUM(M312:M317)*100</f>
        <v>25</v>
      </c>
    </row>
    <row r="316" spans="2:14" ht="18" customHeight="1" x14ac:dyDescent="0.25">
      <c r="B316" s="327"/>
      <c r="C316" s="330"/>
      <c r="D316" s="183" t="s">
        <v>336</v>
      </c>
      <c r="E316" s="188">
        <v>2</v>
      </c>
      <c r="F316" s="220">
        <f>E316/SUM(E312:E317)*100</f>
        <v>22.222222222222221</v>
      </c>
      <c r="G316" s="190">
        <v>2</v>
      </c>
      <c r="H316" s="220">
        <f>G316/SUM(G312:G317)*100</f>
        <v>22.222222222222221</v>
      </c>
      <c r="I316" s="197">
        <v>3</v>
      </c>
      <c r="J316" s="217">
        <f>I316/SUM(I312:I317)*100</f>
        <v>30</v>
      </c>
      <c r="K316" s="199">
        <v>3</v>
      </c>
      <c r="L316" s="217">
        <f>K316/SUM(K312:K317)*100</f>
        <v>33.333333333333329</v>
      </c>
      <c r="M316" s="206">
        <f>COUNTIF(HAMİT!$T$5:$T$200,"&lt;99")-COUNTIF(HAMİT!$T$5:$T$200,"&lt;85")</f>
        <v>3</v>
      </c>
      <c r="N316" s="214">
        <f>M316/SUM(M312:M317)*100</f>
        <v>25</v>
      </c>
    </row>
    <row r="317" spans="2:14" ht="18" customHeight="1" thickBot="1" x14ac:dyDescent="0.3">
      <c r="B317" s="328"/>
      <c r="C317" s="331"/>
      <c r="D317" s="184">
        <v>100</v>
      </c>
      <c r="E317" s="191">
        <v>0</v>
      </c>
      <c r="F317" s="221">
        <f>E317/SUM(E312:E317)*100</f>
        <v>0</v>
      </c>
      <c r="G317" s="193">
        <v>0</v>
      </c>
      <c r="H317" s="221">
        <f>G317/SUM(G312:G317)*100</f>
        <v>0</v>
      </c>
      <c r="I317" s="200">
        <v>1</v>
      </c>
      <c r="J317" s="218">
        <f>I317/SUM(I312:I317)*100</f>
        <v>10</v>
      </c>
      <c r="K317" s="202">
        <v>1</v>
      </c>
      <c r="L317" s="218">
        <f>K317/SUM(K312:K317)*100</f>
        <v>11.111111111111111</v>
      </c>
      <c r="M317" s="208">
        <f>COUNTIF(HAMİT!$T$5:$T$200,"=100")</f>
        <v>0</v>
      </c>
      <c r="N317" s="215">
        <f>M317/SUM(M312:M317)*100</f>
        <v>0</v>
      </c>
    </row>
    <row r="318" spans="2:14" ht="18" customHeight="1" x14ac:dyDescent="0.25">
      <c r="B318" s="326" t="str">
        <f t="shared" ref="B318" si="12">"HAMİT ŞVD ORTAOKULU
"&amp;"ÖĞRENCİ SAYISI = "&amp;SUM(M318:M323)</f>
        <v>HAMİT ŞVD ORTAOKULU
ÖĞRENCİ SAYISI = 11</v>
      </c>
      <c r="C318" s="329" t="s">
        <v>4</v>
      </c>
      <c r="D318" s="182" t="s">
        <v>332</v>
      </c>
      <c r="E318" s="185">
        <v>8</v>
      </c>
      <c r="F318" s="219">
        <f>E318/SUM(E318:E323)*100</f>
        <v>88.888888888888886</v>
      </c>
      <c r="G318" s="187">
        <v>1</v>
      </c>
      <c r="H318" s="219">
        <f>G318/SUM(G318:G323)*100</f>
        <v>11.111111111111111</v>
      </c>
      <c r="I318" s="194">
        <v>1</v>
      </c>
      <c r="J318" s="216">
        <f>I318/SUM(I318:I323)*100</f>
        <v>11.111111111111111</v>
      </c>
      <c r="K318" s="196">
        <v>3</v>
      </c>
      <c r="L318" s="216">
        <f>K318/SUM(K318:K323)*100</f>
        <v>33.333333333333329</v>
      </c>
      <c r="M318" s="204">
        <f>COUNTIF(HAMİT!$W$5:$W$200,"&lt;45")</f>
        <v>0</v>
      </c>
      <c r="N318" s="213">
        <f>M318/SUM(M318:M323)*100</f>
        <v>0</v>
      </c>
    </row>
    <row r="319" spans="2:14" ht="18" customHeight="1" x14ac:dyDescent="0.25">
      <c r="B319" s="327"/>
      <c r="C319" s="330"/>
      <c r="D319" s="183" t="s">
        <v>333</v>
      </c>
      <c r="E319" s="188">
        <v>1</v>
      </c>
      <c r="F319" s="220">
        <f>E319/SUM(E318:E323)*100</f>
        <v>11.111111111111111</v>
      </c>
      <c r="G319" s="190">
        <v>3</v>
      </c>
      <c r="H319" s="220">
        <f>G319/SUM(G318:G323)*100</f>
        <v>33.333333333333329</v>
      </c>
      <c r="I319" s="197">
        <v>1</v>
      </c>
      <c r="J319" s="217">
        <f>I319/SUM(I318:I323)*100</f>
        <v>11.111111111111111</v>
      </c>
      <c r="K319" s="199">
        <v>1</v>
      </c>
      <c r="L319" s="217">
        <f>K319/SUM(K318:K323)*100</f>
        <v>11.111111111111111</v>
      </c>
      <c r="M319" s="206">
        <f>COUNTIF(HAMİT!$W$5:$W$200,"&lt;55")-COUNTIF(HAMİT!$W$5:$W$200,"&lt;45")</f>
        <v>1</v>
      </c>
      <c r="N319" s="214">
        <f>M319/SUM(M318:M323)*100</f>
        <v>9.0909090909090917</v>
      </c>
    </row>
    <row r="320" spans="2:14" ht="18" customHeight="1" x14ac:dyDescent="0.25">
      <c r="B320" s="327"/>
      <c r="C320" s="330"/>
      <c r="D320" s="183" t="s">
        <v>334</v>
      </c>
      <c r="E320" s="188">
        <v>0</v>
      </c>
      <c r="F320" s="220">
        <f>E320/SUM(E318:E323)*100</f>
        <v>0</v>
      </c>
      <c r="G320" s="190">
        <v>3</v>
      </c>
      <c r="H320" s="220">
        <f>G320/SUM(G318:G323)*100</f>
        <v>33.333333333333329</v>
      </c>
      <c r="I320" s="197">
        <v>3</v>
      </c>
      <c r="J320" s="217">
        <f>I320/SUM(I318:I323)*100</f>
        <v>33.333333333333329</v>
      </c>
      <c r="K320" s="199">
        <v>1</v>
      </c>
      <c r="L320" s="217">
        <f>K320/SUM(K318:K323)*100</f>
        <v>11.111111111111111</v>
      </c>
      <c r="M320" s="206">
        <f>COUNTIF(HAMİT!$W$5:$W$200,"&lt;70")-COUNTIF(HAMİT!$W$5:$W$200,"&lt;55")</f>
        <v>2</v>
      </c>
      <c r="N320" s="214">
        <f>M320/SUM(M318:M323)*100</f>
        <v>18.181818181818183</v>
      </c>
    </row>
    <row r="321" spans="2:14" ht="18" customHeight="1" x14ac:dyDescent="0.25">
      <c r="B321" s="327"/>
      <c r="C321" s="330"/>
      <c r="D321" s="183" t="s">
        <v>335</v>
      </c>
      <c r="E321" s="188">
        <v>0</v>
      </c>
      <c r="F321" s="220">
        <f>E321/SUM(E318:E323)*100</f>
        <v>0</v>
      </c>
      <c r="G321" s="190">
        <v>2</v>
      </c>
      <c r="H321" s="220">
        <f>G321/SUM(G318:G323)*100</f>
        <v>22.222222222222221</v>
      </c>
      <c r="I321" s="197">
        <v>1</v>
      </c>
      <c r="J321" s="217">
        <f>I321/SUM(I318:I323)*100</f>
        <v>11.111111111111111</v>
      </c>
      <c r="K321" s="199">
        <v>1</v>
      </c>
      <c r="L321" s="217">
        <f>K321/SUM(K318:K323)*100</f>
        <v>11.111111111111111</v>
      </c>
      <c r="M321" s="206">
        <f>COUNTIF(HAMİT!$W$5:$W$200,"&lt;85")-COUNTIF(HAMİT!$W$5:$W$200,"&lt;70")</f>
        <v>3</v>
      </c>
      <c r="N321" s="214">
        <f>M321/SUM(M318:M323)*100</f>
        <v>27.27272727272727</v>
      </c>
    </row>
    <row r="322" spans="2:14" ht="18" customHeight="1" x14ac:dyDescent="0.25">
      <c r="B322" s="327"/>
      <c r="C322" s="330"/>
      <c r="D322" s="183" t="s">
        <v>336</v>
      </c>
      <c r="E322" s="188">
        <v>0</v>
      </c>
      <c r="F322" s="220">
        <f>E322/SUM(E318:E323)*100</f>
        <v>0</v>
      </c>
      <c r="G322" s="190">
        <v>0</v>
      </c>
      <c r="H322" s="220">
        <f>G322/SUM(G318:G323)*100</f>
        <v>0</v>
      </c>
      <c r="I322" s="197">
        <v>3</v>
      </c>
      <c r="J322" s="217">
        <f>I322/SUM(I318:I323)*100</f>
        <v>33.333333333333329</v>
      </c>
      <c r="K322" s="199">
        <v>3</v>
      </c>
      <c r="L322" s="217">
        <f>K322/SUM(K318:K323)*100</f>
        <v>33.333333333333329</v>
      </c>
      <c r="M322" s="206">
        <f>COUNTIF(HAMİT!$W$5:$W$200,"&lt;99")-COUNTIF(HAMİT!$W$5:$W$200,"&lt;85")</f>
        <v>4</v>
      </c>
      <c r="N322" s="214">
        <f>M322/SUM(M318:M323)*100</f>
        <v>36.363636363636367</v>
      </c>
    </row>
    <row r="323" spans="2:14" ht="18" customHeight="1" thickBot="1" x14ac:dyDescent="0.3">
      <c r="B323" s="328"/>
      <c r="C323" s="331"/>
      <c r="D323" s="184">
        <v>100</v>
      </c>
      <c r="E323" s="191">
        <v>0</v>
      </c>
      <c r="F323" s="221">
        <f>E323/SUM(E318:E323)*100</f>
        <v>0</v>
      </c>
      <c r="G323" s="193">
        <v>0</v>
      </c>
      <c r="H323" s="221">
        <f>G323/SUM(G318:G323)*100</f>
        <v>0</v>
      </c>
      <c r="I323" s="200">
        <v>0</v>
      </c>
      <c r="J323" s="218">
        <f>I323/SUM(I318:I323)*100</f>
        <v>0</v>
      </c>
      <c r="K323" s="202">
        <v>0</v>
      </c>
      <c r="L323" s="218">
        <f>K323/SUM(K318:K323)*100</f>
        <v>0</v>
      </c>
      <c r="M323" s="208">
        <f>COUNTIF(HAMİT!$W$5:$W$200,"=100")</f>
        <v>1</v>
      </c>
      <c r="N323" s="215">
        <f>M323/SUM(M318:M323)*100</f>
        <v>9.0909090909090917</v>
      </c>
    </row>
    <row r="324" spans="2:14" ht="18" customHeight="1" x14ac:dyDescent="0.25">
      <c r="B324" s="326" t="str">
        <f t="shared" ref="B324" si="13">"HAMİT ŞVD ORTAOKULU
"&amp;"ÖĞRENCİ SAYISI = "&amp;SUM(M324:M329)</f>
        <v>HAMİT ŞVD ORTAOKULU
ÖĞRENCİ SAYISI = 12</v>
      </c>
      <c r="C324" s="329" t="s">
        <v>23</v>
      </c>
      <c r="D324" s="182" t="s">
        <v>332</v>
      </c>
      <c r="E324" s="185">
        <v>0</v>
      </c>
      <c r="F324" s="219">
        <f>E324/SUM(E324:E329)*100</f>
        <v>0</v>
      </c>
      <c r="G324" s="187">
        <v>0</v>
      </c>
      <c r="H324" s="219">
        <f>G324/SUM(G324:G329)*100</f>
        <v>0</v>
      </c>
      <c r="I324" s="194">
        <v>0</v>
      </c>
      <c r="J324" s="216">
        <f>I324/SUM(I324:I329)*100</f>
        <v>0</v>
      </c>
      <c r="K324" s="196">
        <v>0</v>
      </c>
      <c r="L324" s="216">
        <f>K324/SUM(K324:K329)*100</f>
        <v>0</v>
      </c>
      <c r="M324" s="204">
        <f>COUNTIF(HAMİT!$Z$5:$Z$200,"&lt;45")</f>
        <v>1</v>
      </c>
      <c r="N324" s="213">
        <f>M324/SUM(M324:M329)*100</f>
        <v>8.3333333333333321</v>
      </c>
    </row>
    <row r="325" spans="2:14" ht="18" customHeight="1" x14ac:dyDescent="0.25">
      <c r="B325" s="327"/>
      <c r="C325" s="330"/>
      <c r="D325" s="183" t="s">
        <v>333</v>
      </c>
      <c r="E325" s="188">
        <v>2</v>
      </c>
      <c r="F325" s="220">
        <f>E325/SUM(E324:E329)*100</f>
        <v>22.222222222222221</v>
      </c>
      <c r="G325" s="190">
        <v>2</v>
      </c>
      <c r="H325" s="220">
        <f>G325/SUM(G324:G329)*100</f>
        <v>22.222222222222221</v>
      </c>
      <c r="I325" s="197">
        <v>0</v>
      </c>
      <c r="J325" s="217">
        <f>I325/SUM(I324:I329)*100</f>
        <v>0</v>
      </c>
      <c r="K325" s="199">
        <v>1</v>
      </c>
      <c r="L325" s="217">
        <f>K325/SUM(K324:K329)*100</f>
        <v>11.111111111111111</v>
      </c>
      <c r="M325" s="206">
        <f>COUNTIF(HAMİT!$Z$5:$Z$200,"&lt;55")-COUNTIF(HAMİT!$Z$5:$Z$200,"&lt;45")</f>
        <v>0</v>
      </c>
      <c r="N325" s="214">
        <f>M325/SUM(M324:M329)*100</f>
        <v>0</v>
      </c>
    </row>
    <row r="326" spans="2:14" ht="18" customHeight="1" x14ac:dyDescent="0.25">
      <c r="B326" s="327"/>
      <c r="C326" s="330"/>
      <c r="D326" s="183" t="s">
        <v>334</v>
      </c>
      <c r="E326" s="188">
        <v>5</v>
      </c>
      <c r="F326" s="220">
        <f>E326/SUM(E324:E329)*100</f>
        <v>55.555555555555557</v>
      </c>
      <c r="G326" s="190">
        <v>2</v>
      </c>
      <c r="H326" s="220">
        <f>G326/SUM(G324:G329)*100</f>
        <v>22.222222222222221</v>
      </c>
      <c r="I326" s="197">
        <v>1</v>
      </c>
      <c r="J326" s="217">
        <f>I326/SUM(I324:I329)*100</f>
        <v>7.6923076923076925</v>
      </c>
      <c r="K326" s="199">
        <v>1</v>
      </c>
      <c r="L326" s="217">
        <f>K326/SUM(K324:K329)*100</f>
        <v>11.111111111111111</v>
      </c>
      <c r="M326" s="206">
        <f>COUNTIF(HAMİT!$Z$5:$Z$200,"&lt;70")-COUNTIF(HAMİT!$Z$5:$Z$200,"&lt;55")</f>
        <v>0</v>
      </c>
      <c r="N326" s="214">
        <f>M326/SUM(M324:M329)*100</f>
        <v>0</v>
      </c>
    </row>
    <row r="327" spans="2:14" ht="18" customHeight="1" x14ac:dyDescent="0.25">
      <c r="B327" s="327"/>
      <c r="C327" s="330"/>
      <c r="D327" s="183" t="s">
        <v>335</v>
      </c>
      <c r="E327" s="188">
        <v>1</v>
      </c>
      <c r="F327" s="220">
        <f>E327/SUM(E324:E329)*100</f>
        <v>11.111111111111111</v>
      </c>
      <c r="G327" s="190">
        <v>4</v>
      </c>
      <c r="H327" s="220">
        <f>G327/SUM(G324:G329)*100</f>
        <v>44.444444444444443</v>
      </c>
      <c r="I327" s="197">
        <v>1</v>
      </c>
      <c r="J327" s="217">
        <f>I327/SUM(I324:I329)*100</f>
        <v>7.6923076923076925</v>
      </c>
      <c r="K327" s="199">
        <v>0</v>
      </c>
      <c r="L327" s="217">
        <f>K327/SUM(K324:K329)*100</f>
        <v>0</v>
      </c>
      <c r="M327" s="206">
        <f>COUNTIF(HAMİT!$Z$5:$Z$200,"&lt;85")-COUNTIF(HAMİT!Z$5:$Z$200,"&lt;70")</f>
        <v>1</v>
      </c>
      <c r="N327" s="214">
        <f>M327/SUM(M324:M329)*100</f>
        <v>8.3333333333333321</v>
      </c>
    </row>
    <row r="328" spans="2:14" ht="18" customHeight="1" x14ac:dyDescent="0.25">
      <c r="B328" s="327"/>
      <c r="C328" s="330"/>
      <c r="D328" s="183" t="s">
        <v>336</v>
      </c>
      <c r="E328" s="188">
        <v>1</v>
      </c>
      <c r="F328" s="220">
        <f>E328/SUM(E324:E329)*100</f>
        <v>11.111111111111111</v>
      </c>
      <c r="G328" s="190">
        <v>1</v>
      </c>
      <c r="H328" s="220">
        <f>G328/SUM(G324:G329)*100</f>
        <v>11.111111111111111</v>
      </c>
      <c r="I328" s="197">
        <v>7</v>
      </c>
      <c r="J328" s="217">
        <f>I328/SUM(I324:I329)*100</f>
        <v>53.846153846153847</v>
      </c>
      <c r="K328" s="199">
        <v>5</v>
      </c>
      <c r="L328" s="217">
        <f>K328/SUM(K324:K329)*100</f>
        <v>55.555555555555557</v>
      </c>
      <c r="M328" s="206">
        <f>COUNTIF(HAMİT!$Z$5:$Z$200,"&lt;99")-COUNTIF(HAMİT!$Z$5:$Z$200,"&lt;85")</f>
        <v>8</v>
      </c>
      <c r="N328" s="214">
        <f>M328/SUM(M324:M329)*100</f>
        <v>66.666666666666657</v>
      </c>
    </row>
    <row r="329" spans="2:14" ht="18" customHeight="1" thickBot="1" x14ac:dyDescent="0.3">
      <c r="B329" s="328"/>
      <c r="C329" s="331"/>
      <c r="D329" s="184">
        <v>100</v>
      </c>
      <c r="E329" s="191">
        <v>0</v>
      </c>
      <c r="F329" s="221">
        <f>E329/SUM(E324:E329)*100</f>
        <v>0</v>
      </c>
      <c r="G329" s="193">
        <v>0</v>
      </c>
      <c r="H329" s="221">
        <f>G329/SUM(G324:G329)*100</f>
        <v>0</v>
      </c>
      <c r="I329" s="200">
        <v>4</v>
      </c>
      <c r="J329" s="218">
        <f>I329/SUM(I324:I329)*100</f>
        <v>30.76923076923077</v>
      </c>
      <c r="K329" s="202">
        <v>2</v>
      </c>
      <c r="L329" s="218">
        <f>K329/SUM(K324:K329)*100</f>
        <v>22.222222222222221</v>
      </c>
      <c r="M329" s="208">
        <f>COUNTIF(HAMİT!$Z$5:$Z$200,"=100")</f>
        <v>2</v>
      </c>
      <c r="N329" s="215">
        <f>M329/SUM(M324:M329)*100</f>
        <v>16.666666666666664</v>
      </c>
    </row>
    <row r="330" spans="2:14" ht="18" customHeight="1" x14ac:dyDescent="0.25"/>
    <row r="331" spans="2:14" ht="18" customHeight="1" thickBot="1" x14ac:dyDescent="0.3"/>
    <row r="332" spans="2:14" ht="18" customHeight="1" x14ac:dyDescent="0.25">
      <c r="B332" s="332" t="s">
        <v>385</v>
      </c>
      <c r="C332" s="332" t="s">
        <v>872</v>
      </c>
      <c r="D332" s="335" t="s">
        <v>873</v>
      </c>
      <c r="E332" s="349" t="s">
        <v>359</v>
      </c>
      <c r="F332" s="350"/>
      <c r="G332" s="350"/>
      <c r="H332" s="351"/>
      <c r="I332" s="349" t="s">
        <v>360</v>
      </c>
      <c r="J332" s="350"/>
      <c r="K332" s="350"/>
      <c r="L332" s="351"/>
      <c r="M332" s="342" t="s">
        <v>361</v>
      </c>
      <c r="N332" s="343"/>
    </row>
    <row r="333" spans="2:14" ht="18" customHeight="1" x14ac:dyDescent="0.25">
      <c r="B333" s="333"/>
      <c r="C333" s="333"/>
      <c r="D333" s="336"/>
      <c r="E333" s="352" t="s">
        <v>384</v>
      </c>
      <c r="F333" s="353"/>
      <c r="G333" s="352" t="s">
        <v>875</v>
      </c>
      <c r="H333" s="353"/>
      <c r="I333" s="352" t="s">
        <v>384</v>
      </c>
      <c r="J333" s="353"/>
      <c r="K333" s="352" t="s">
        <v>875</v>
      </c>
      <c r="L333" s="353"/>
      <c r="M333" s="352" t="s">
        <v>384</v>
      </c>
      <c r="N333" s="353"/>
    </row>
    <row r="334" spans="2:14" ht="29.25" thickBot="1" x14ac:dyDescent="0.3">
      <c r="B334" s="334"/>
      <c r="C334" s="334"/>
      <c r="D334" s="337"/>
      <c r="E334" s="210" t="s">
        <v>871</v>
      </c>
      <c r="F334" s="211" t="s">
        <v>874</v>
      </c>
      <c r="G334" s="212" t="s">
        <v>871</v>
      </c>
      <c r="H334" s="211" t="s">
        <v>874</v>
      </c>
      <c r="I334" s="210" t="s">
        <v>871</v>
      </c>
      <c r="J334" s="211" t="s">
        <v>874</v>
      </c>
      <c r="K334" s="212" t="s">
        <v>871</v>
      </c>
      <c r="L334" s="211" t="s">
        <v>874</v>
      </c>
      <c r="M334" s="212" t="s">
        <v>871</v>
      </c>
      <c r="N334" s="211" t="s">
        <v>874</v>
      </c>
    </row>
    <row r="335" spans="2:14" ht="18" customHeight="1" x14ac:dyDescent="0.25">
      <c r="B335" s="326" t="str">
        <f>"İSAHOCALI SELAMOĞLU ORTAOKULU
"&amp;"ÖĞRENCİ SAYISI = "&amp;SUM(M335:M340)</f>
        <v>İSAHOCALI SELAMOĞLU ORTAOKULU
ÖĞRENCİ SAYISI = 9</v>
      </c>
      <c r="C335" s="329" t="s">
        <v>2</v>
      </c>
      <c r="D335" s="182" t="s">
        <v>332</v>
      </c>
      <c r="E335" s="185">
        <v>5</v>
      </c>
      <c r="F335" s="219">
        <f>E335/SUM(E335:E340)*100</f>
        <v>23.809523809523807</v>
      </c>
      <c r="G335" s="187">
        <v>5</v>
      </c>
      <c r="H335" s="219">
        <f>G335/SUM(G335:G340)*100</f>
        <v>23.809523809523807</v>
      </c>
      <c r="I335" s="194">
        <v>3</v>
      </c>
      <c r="J335" s="216">
        <f>I335/SUM(I335:I340)*100</f>
        <v>27.27272727272727</v>
      </c>
      <c r="K335" s="196">
        <v>2</v>
      </c>
      <c r="L335" s="216">
        <f>K335/SUM(K335:K340)*100</f>
        <v>18.181818181818183</v>
      </c>
      <c r="M335" s="204">
        <f>COUNTIF(İSAHOCALI!$K$5:$K$200,"&lt;45")</f>
        <v>1</v>
      </c>
      <c r="N335" s="213">
        <f>M335/SUM(M335:M340)*100</f>
        <v>11.111111111111111</v>
      </c>
    </row>
    <row r="336" spans="2:14" ht="18" customHeight="1" x14ac:dyDescent="0.25">
      <c r="B336" s="327"/>
      <c r="C336" s="330"/>
      <c r="D336" s="183" t="s">
        <v>333</v>
      </c>
      <c r="E336" s="188">
        <v>3</v>
      </c>
      <c r="F336" s="220">
        <f>E336/SUM(E335:E340)*100</f>
        <v>14.285714285714285</v>
      </c>
      <c r="G336" s="190">
        <v>1</v>
      </c>
      <c r="H336" s="220">
        <f>G336/SUM(G335:G340)*100</f>
        <v>4.7619047619047619</v>
      </c>
      <c r="I336" s="197">
        <v>2</v>
      </c>
      <c r="J336" s="217">
        <f>I336/SUM(I335:I340)*100</f>
        <v>18.181818181818183</v>
      </c>
      <c r="K336" s="199">
        <v>1</v>
      </c>
      <c r="L336" s="217">
        <f>K336/SUM(K335:K340)*100</f>
        <v>9.0909090909090917</v>
      </c>
      <c r="M336" s="206">
        <f>COUNTIF(İSAHOCALI!$K$5:$K$200,"&lt;55")-COUNTIF(İSAHOCALI!$K$5:$K$200,"&lt;45")</f>
        <v>1</v>
      </c>
      <c r="N336" s="214">
        <f>M336/SUM(M335:M340)*100</f>
        <v>11.111111111111111</v>
      </c>
    </row>
    <row r="337" spans="2:14" ht="18" customHeight="1" x14ac:dyDescent="0.25">
      <c r="B337" s="327"/>
      <c r="C337" s="330"/>
      <c r="D337" s="183" t="s">
        <v>334</v>
      </c>
      <c r="E337" s="188">
        <v>4</v>
      </c>
      <c r="F337" s="220">
        <f>E337/SUM(E335:E340)*100</f>
        <v>19.047619047619047</v>
      </c>
      <c r="G337" s="190">
        <v>6</v>
      </c>
      <c r="H337" s="220">
        <f>G337/SUM(G335:G340)*100</f>
        <v>28.571428571428569</v>
      </c>
      <c r="I337" s="197">
        <v>0</v>
      </c>
      <c r="J337" s="217">
        <f>I337/SUM(I335:I340)*100</f>
        <v>0</v>
      </c>
      <c r="K337" s="199">
        <v>3</v>
      </c>
      <c r="L337" s="217">
        <f>K337/SUM(K335:K340)*100</f>
        <v>27.27272727272727</v>
      </c>
      <c r="M337" s="206">
        <f>COUNTIF(İSAHOCALI!$K$5:$K$200,"&lt;70")-COUNTIF(İSAHOCALI!$K$5:$K$200,"&lt;55")</f>
        <v>4</v>
      </c>
      <c r="N337" s="214">
        <f>M337/SUM(M335:M340)*100</f>
        <v>44.444444444444443</v>
      </c>
    </row>
    <row r="338" spans="2:14" ht="18" customHeight="1" x14ac:dyDescent="0.25">
      <c r="B338" s="327"/>
      <c r="C338" s="330"/>
      <c r="D338" s="183" t="s">
        <v>335</v>
      </c>
      <c r="E338" s="188">
        <v>5</v>
      </c>
      <c r="F338" s="220">
        <f>E338/SUM(E335:E340)*100</f>
        <v>23.809523809523807</v>
      </c>
      <c r="G338" s="190">
        <v>3</v>
      </c>
      <c r="H338" s="220">
        <f>G338/SUM(G335:G340)*100</f>
        <v>14.285714285714285</v>
      </c>
      <c r="I338" s="197">
        <v>3</v>
      </c>
      <c r="J338" s="217">
        <f>I338/SUM(I335:I340)*100</f>
        <v>27.27272727272727</v>
      </c>
      <c r="K338" s="199">
        <v>2</v>
      </c>
      <c r="L338" s="217">
        <f>K338/SUM(K335:K340)*100</f>
        <v>18.181818181818183</v>
      </c>
      <c r="M338" s="206">
        <f>COUNTIF(İSAHOCALI!$K$5:$K$200,"&lt;85")-COUNTIF(İSAHOCALI!$K$5:$K$200,"&lt;70")</f>
        <v>3</v>
      </c>
      <c r="N338" s="214">
        <f>M338/SUM(M335:M340)*100</f>
        <v>33.333333333333329</v>
      </c>
    </row>
    <row r="339" spans="2:14" ht="18" customHeight="1" x14ac:dyDescent="0.25">
      <c r="B339" s="327"/>
      <c r="C339" s="330"/>
      <c r="D339" s="183" t="s">
        <v>336</v>
      </c>
      <c r="E339" s="188">
        <v>3</v>
      </c>
      <c r="F339" s="220">
        <f>E339/SUM(E335:E340)*100</f>
        <v>14.285714285714285</v>
      </c>
      <c r="G339" s="190">
        <v>5</v>
      </c>
      <c r="H339" s="220">
        <f>G339/SUM(G335:G340)*100</f>
        <v>23.809523809523807</v>
      </c>
      <c r="I339" s="197">
        <v>3</v>
      </c>
      <c r="J339" s="217">
        <f>I339/SUM(I335:I340)*100</f>
        <v>27.27272727272727</v>
      </c>
      <c r="K339" s="199">
        <v>3</v>
      </c>
      <c r="L339" s="217">
        <f>K339/SUM(K335:K340)*100</f>
        <v>27.27272727272727</v>
      </c>
      <c r="M339" s="206">
        <f>COUNTIF(İSAHOCALI!$K$5:$K$200,"&lt;99")-COUNTIF(İSAHOCALI!$K$5:$K$200,"&lt;85")</f>
        <v>0</v>
      </c>
      <c r="N339" s="214">
        <f>M339/SUM(M335:M340)*100</f>
        <v>0</v>
      </c>
    </row>
    <row r="340" spans="2:14" ht="18" customHeight="1" thickBot="1" x14ac:dyDescent="0.3">
      <c r="B340" s="328"/>
      <c r="C340" s="331"/>
      <c r="D340" s="184">
        <v>100</v>
      </c>
      <c r="E340" s="191">
        <v>1</v>
      </c>
      <c r="F340" s="221">
        <f>E340/SUM(E335:E340)*100</f>
        <v>4.7619047619047619</v>
      </c>
      <c r="G340" s="193">
        <v>1</v>
      </c>
      <c r="H340" s="221">
        <f>G340/SUM(G335:G340)*100</f>
        <v>4.7619047619047619</v>
      </c>
      <c r="I340" s="200">
        <v>0</v>
      </c>
      <c r="J340" s="218">
        <f>I340/SUM(I335:I340)*100</f>
        <v>0</v>
      </c>
      <c r="K340" s="202">
        <v>0</v>
      </c>
      <c r="L340" s="218">
        <f>K340/SUM(K335:K340)*100</f>
        <v>0</v>
      </c>
      <c r="M340" s="208">
        <f>COUNTIF(İSAHOCALI!$K$5:$K$200,"=100")</f>
        <v>0</v>
      </c>
      <c r="N340" s="215">
        <f>M340/SUM(M335:M340)*100</f>
        <v>0</v>
      </c>
    </row>
    <row r="341" spans="2:14" ht="18" customHeight="1" x14ac:dyDescent="0.25">
      <c r="B341" s="326" t="str">
        <f t="shared" ref="B341" si="14">"İSAHOCALI SELAMOĞLU ORTAOKULU
"&amp;"ÖĞRENCİ SAYISI = "&amp;SUM(M341:M346)</f>
        <v>İSAHOCALI SELAMOĞLU ORTAOKULU
ÖĞRENCİ SAYISI = 9</v>
      </c>
      <c r="C341" s="329" t="s">
        <v>3</v>
      </c>
      <c r="D341" s="182" t="s">
        <v>332</v>
      </c>
      <c r="E341" s="185">
        <v>15</v>
      </c>
      <c r="F341" s="219">
        <f>E341/SUM(E341:E346)*100</f>
        <v>75</v>
      </c>
      <c r="G341" s="187">
        <v>15</v>
      </c>
      <c r="H341" s="219">
        <f>G341/SUM(G341:G346)*100</f>
        <v>71.428571428571431</v>
      </c>
      <c r="I341" s="194">
        <v>8</v>
      </c>
      <c r="J341" s="216">
        <f>I341/SUM(I341:I346)*100</f>
        <v>72.727272727272734</v>
      </c>
      <c r="K341" s="196">
        <v>7</v>
      </c>
      <c r="L341" s="216">
        <f>K341/SUM(K341:K346)*100</f>
        <v>63.636363636363633</v>
      </c>
      <c r="M341" s="204">
        <f>COUNTIF(İSAHOCALI!$N$5:$N$200,"&lt;45")</f>
        <v>8</v>
      </c>
      <c r="N341" s="213">
        <f>M341/SUM(M341:M346)*100</f>
        <v>88.888888888888886</v>
      </c>
    </row>
    <row r="342" spans="2:14" ht="18" customHeight="1" x14ac:dyDescent="0.25">
      <c r="B342" s="327"/>
      <c r="C342" s="330"/>
      <c r="D342" s="183" t="s">
        <v>333</v>
      </c>
      <c r="E342" s="188">
        <v>2</v>
      </c>
      <c r="F342" s="220">
        <f>E342/SUM(E341:E346)*100</f>
        <v>10</v>
      </c>
      <c r="G342" s="190">
        <v>3</v>
      </c>
      <c r="H342" s="220">
        <f>G342/SUM(G341:G346)*100</f>
        <v>14.285714285714285</v>
      </c>
      <c r="I342" s="197">
        <v>1</v>
      </c>
      <c r="J342" s="217">
        <f>I342/SUM(I341:I346)*100</f>
        <v>9.0909090909090917</v>
      </c>
      <c r="K342" s="199">
        <v>2</v>
      </c>
      <c r="L342" s="217">
        <f>K342/SUM(K341:K346)*100</f>
        <v>18.181818181818183</v>
      </c>
      <c r="M342" s="206">
        <f>COUNTIF(İSAHOCALI!$N$5:$N$200,"&lt;55")-COUNTIF(İSAHOCALI!$N$5:$N$200,"&lt;45")</f>
        <v>1</v>
      </c>
      <c r="N342" s="214">
        <f>M342/SUM(M341:M346)*100</f>
        <v>11.111111111111111</v>
      </c>
    </row>
    <row r="343" spans="2:14" ht="18" customHeight="1" x14ac:dyDescent="0.25">
      <c r="B343" s="327"/>
      <c r="C343" s="330"/>
      <c r="D343" s="183" t="s">
        <v>334</v>
      </c>
      <c r="E343" s="188">
        <v>1</v>
      </c>
      <c r="F343" s="220">
        <f>E343/SUM(E341:E346)*100</f>
        <v>5</v>
      </c>
      <c r="G343" s="190">
        <v>2</v>
      </c>
      <c r="H343" s="220">
        <f>G343/SUM(G341:G346)*100</f>
        <v>9.5238095238095237</v>
      </c>
      <c r="I343" s="197">
        <v>0</v>
      </c>
      <c r="J343" s="217">
        <f>I343/SUM(I341:I346)*100</f>
        <v>0</v>
      </c>
      <c r="K343" s="199">
        <v>1</v>
      </c>
      <c r="L343" s="217">
        <f>K343/SUM(K341:K346)*100</f>
        <v>9.0909090909090917</v>
      </c>
      <c r="M343" s="206">
        <f>COUNTIF(İSAHOCALI!$N$5:$N$200,"&lt;70")-COUNTIF(İSAHOCALI!$N$5:$N$200,"&lt;55")</f>
        <v>0</v>
      </c>
      <c r="N343" s="214">
        <f>M343/SUM(M341:M346)*100</f>
        <v>0</v>
      </c>
    </row>
    <row r="344" spans="2:14" ht="18" customHeight="1" x14ac:dyDescent="0.25">
      <c r="B344" s="327"/>
      <c r="C344" s="330"/>
      <c r="D344" s="183" t="s">
        <v>335</v>
      </c>
      <c r="E344" s="188">
        <v>2</v>
      </c>
      <c r="F344" s="220">
        <f>E344/SUM(E341:E346)*100</f>
        <v>10</v>
      </c>
      <c r="G344" s="190">
        <v>1</v>
      </c>
      <c r="H344" s="220">
        <f>G344/SUM(G341:G346)*100</f>
        <v>4.7619047619047619</v>
      </c>
      <c r="I344" s="197">
        <v>1</v>
      </c>
      <c r="J344" s="217">
        <f>I344/SUM(I341:I346)*100</f>
        <v>9.0909090909090917</v>
      </c>
      <c r="K344" s="199">
        <v>1</v>
      </c>
      <c r="L344" s="217">
        <f>K344/SUM(K341:K346)*100</f>
        <v>9.0909090909090917</v>
      </c>
      <c r="M344" s="206">
        <f>COUNTIF(İSAHOCALI!$N$5:$N$200,"&lt;85")-COUNTIF(İSAHOCALI!$N$5:$N$200,"&lt;70")</f>
        <v>0</v>
      </c>
      <c r="N344" s="214">
        <f>M344/SUM(M341:M346)*100</f>
        <v>0</v>
      </c>
    </row>
    <row r="345" spans="2:14" ht="18" customHeight="1" x14ac:dyDescent="0.25">
      <c r="B345" s="327"/>
      <c r="C345" s="330"/>
      <c r="D345" s="183" t="s">
        <v>336</v>
      </c>
      <c r="E345" s="188">
        <v>0</v>
      </c>
      <c r="F345" s="220">
        <f>E345/SUM(E341:E346)*100</f>
        <v>0</v>
      </c>
      <c r="G345" s="190">
        <v>0</v>
      </c>
      <c r="H345" s="220">
        <f>G345/SUM(G341:G346)*100</f>
        <v>0</v>
      </c>
      <c r="I345" s="197">
        <v>1</v>
      </c>
      <c r="J345" s="217">
        <f>I345/SUM(I341:I346)*100</f>
        <v>9.0909090909090917</v>
      </c>
      <c r="K345" s="199">
        <v>0</v>
      </c>
      <c r="L345" s="217">
        <f>K345/SUM(K341:K346)*100</f>
        <v>0</v>
      </c>
      <c r="M345" s="206">
        <f>COUNTIF(İSAHOCALI!$N$5:$N$200,"&lt;99")-COUNTIF(İSAHOCALI!$N$5:$N$200,"&lt;85")</f>
        <v>0</v>
      </c>
      <c r="N345" s="214">
        <f>M345/SUM(M341:M346)*100</f>
        <v>0</v>
      </c>
    </row>
    <row r="346" spans="2:14" ht="18" customHeight="1" thickBot="1" x14ac:dyDescent="0.3">
      <c r="B346" s="328"/>
      <c r="C346" s="331"/>
      <c r="D346" s="184">
        <v>100</v>
      </c>
      <c r="E346" s="191">
        <v>0</v>
      </c>
      <c r="F346" s="221">
        <f>E346/SUM(E341:E346)*100</f>
        <v>0</v>
      </c>
      <c r="G346" s="193">
        <v>0</v>
      </c>
      <c r="H346" s="221">
        <f>G346/SUM(G341:G346)*100</f>
        <v>0</v>
      </c>
      <c r="I346" s="200">
        <v>0</v>
      </c>
      <c r="J346" s="218">
        <f>I346/SUM(I341:I346)*100</f>
        <v>0</v>
      </c>
      <c r="K346" s="202">
        <v>0</v>
      </c>
      <c r="L346" s="218">
        <f>K346/SUM(K341:K346)*100</f>
        <v>0</v>
      </c>
      <c r="M346" s="208">
        <f>COUNTIF(İSAHOCALI!$N$5:$N$200,"=100")</f>
        <v>0</v>
      </c>
      <c r="N346" s="215">
        <f>M346/SUM(M341:M346)*100</f>
        <v>0</v>
      </c>
    </row>
    <row r="347" spans="2:14" ht="18" customHeight="1" x14ac:dyDescent="0.25">
      <c r="B347" s="326" t="str">
        <f t="shared" ref="B347" si="15">"İSAHOCALI SELAMOĞLU ORTAOKULU
"&amp;"ÖĞRENCİ SAYISI = "&amp;SUM(M347:M352)</f>
        <v>İSAHOCALI SELAMOĞLU ORTAOKULU
ÖĞRENCİ SAYISI = 9</v>
      </c>
      <c r="C347" s="329" t="s">
        <v>10</v>
      </c>
      <c r="D347" s="182" t="s">
        <v>332</v>
      </c>
      <c r="E347" s="185">
        <v>5</v>
      </c>
      <c r="F347" s="219">
        <f>E347/SUM(E347:E352)*100</f>
        <v>25</v>
      </c>
      <c r="G347" s="187">
        <v>11</v>
      </c>
      <c r="H347" s="219">
        <f>G347/SUM(G347:G352)*100</f>
        <v>52.380952380952387</v>
      </c>
      <c r="I347" s="194">
        <v>6</v>
      </c>
      <c r="J347" s="216">
        <f>I347/SUM(I347:I352)*100</f>
        <v>54.54545454545454</v>
      </c>
      <c r="K347" s="196">
        <v>5</v>
      </c>
      <c r="L347" s="216">
        <f>K347/SUM(K347:K352)*100</f>
        <v>45.454545454545453</v>
      </c>
      <c r="M347" s="204">
        <f>COUNTIF(İSAHOCALI!$Q$5:$Q$200,"&lt;45")</f>
        <v>2</v>
      </c>
      <c r="N347" s="213">
        <f>M347/SUM(M347:M352)*100</f>
        <v>22.222222222222221</v>
      </c>
    </row>
    <row r="348" spans="2:14" ht="18" customHeight="1" x14ac:dyDescent="0.25">
      <c r="B348" s="327"/>
      <c r="C348" s="330"/>
      <c r="D348" s="183" t="s">
        <v>333</v>
      </c>
      <c r="E348" s="188">
        <v>5</v>
      </c>
      <c r="F348" s="220">
        <f>E348/SUM(E347:E352)*100</f>
        <v>25</v>
      </c>
      <c r="G348" s="190">
        <v>4</v>
      </c>
      <c r="H348" s="220">
        <f>G348/SUM(G347:G352)*100</f>
        <v>19.047619047619047</v>
      </c>
      <c r="I348" s="197">
        <v>3</v>
      </c>
      <c r="J348" s="217">
        <f>I348/SUM(I347:I352)*100</f>
        <v>27.27272727272727</v>
      </c>
      <c r="K348" s="199">
        <v>3</v>
      </c>
      <c r="L348" s="217">
        <f>K348/SUM(K347:K352)*100</f>
        <v>27.27272727272727</v>
      </c>
      <c r="M348" s="206">
        <f>COUNTIF(İSAHOCALI!$Q$5:$Q$200,"&lt;55")-COUNTIF(İSAHOCALI!$Q$5:$Q$200,"&lt;45")</f>
        <v>2</v>
      </c>
      <c r="N348" s="214">
        <f>M348/SUM(M347:M352)*100</f>
        <v>22.222222222222221</v>
      </c>
    </row>
    <row r="349" spans="2:14" ht="18" customHeight="1" x14ac:dyDescent="0.25">
      <c r="B349" s="327"/>
      <c r="C349" s="330"/>
      <c r="D349" s="183" t="s">
        <v>334</v>
      </c>
      <c r="E349" s="188">
        <v>5</v>
      </c>
      <c r="F349" s="220">
        <f>E349/SUM(E347:E352)*100</f>
        <v>25</v>
      </c>
      <c r="G349" s="190">
        <v>5</v>
      </c>
      <c r="H349" s="220">
        <f>G349/SUM(G347:G352)*100</f>
        <v>23.809523809523807</v>
      </c>
      <c r="I349" s="197">
        <v>0</v>
      </c>
      <c r="J349" s="217">
        <f>I349/SUM(I347:I352)*100</f>
        <v>0</v>
      </c>
      <c r="K349" s="199">
        <v>1</v>
      </c>
      <c r="L349" s="217">
        <f>K349/SUM(K347:K352)*100</f>
        <v>9.0909090909090917</v>
      </c>
      <c r="M349" s="206">
        <f>COUNTIF(İSAHOCALI!$Q$5:$Q$200,"&lt;70")-COUNTIF(İSAHOCALI!$Q$5:$Q$200,"&lt;55")</f>
        <v>5</v>
      </c>
      <c r="N349" s="214">
        <f>M349/SUM(M347:M352)*100</f>
        <v>55.555555555555557</v>
      </c>
    </row>
    <row r="350" spans="2:14" ht="18" customHeight="1" x14ac:dyDescent="0.25">
      <c r="B350" s="327"/>
      <c r="C350" s="330"/>
      <c r="D350" s="183" t="s">
        <v>335</v>
      </c>
      <c r="E350" s="188">
        <v>5</v>
      </c>
      <c r="F350" s="220">
        <f>E350/SUM(E347:E352)*100</f>
        <v>25</v>
      </c>
      <c r="G350" s="190">
        <v>0</v>
      </c>
      <c r="H350" s="220">
        <f>G350/SUM(G347:G352)*100</f>
        <v>0</v>
      </c>
      <c r="I350" s="197">
        <v>1</v>
      </c>
      <c r="J350" s="217">
        <f>I350/SUM(I347:I352)*100</f>
        <v>9.0909090909090917</v>
      </c>
      <c r="K350" s="199">
        <v>0</v>
      </c>
      <c r="L350" s="217">
        <f>K350/SUM(K347:K352)*100</f>
        <v>0</v>
      </c>
      <c r="M350" s="206">
        <f>COUNTIF(İSAHOCALI!$Q$5:$Q$200,"&lt;85")-COUNTIF(İSAHOCALI!$Q$5:$Q$200,"&lt;70")</f>
        <v>0</v>
      </c>
      <c r="N350" s="214">
        <f>M350/SUM(M347:M352)*100</f>
        <v>0</v>
      </c>
    </row>
    <row r="351" spans="2:14" ht="18" customHeight="1" x14ac:dyDescent="0.25">
      <c r="B351" s="327"/>
      <c r="C351" s="330"/>
      <c r="D351" s="183" t="s">
        <v>336</v>
      </c>
      <c r="E351" s="188">
        <v>0</v>
      </c>
      <c r="F351" s="220">
        <f>E351/SUM(E347:E352)*100</f>
        <v>0</v>
      </c>
      <c r="G351" s="190">
        <v>1</v>
      </c>
      <c r="H351" s="220">
        <f>G351/SUM(G347:G352)*100</f>
        <v>4.7619047619047619</v>
      </c>
      <c r="I351" s="197">
        <v>1</v>
      </c>
      <c r="J351" s="217">
        <f>I351/SUM(I347:I352)*100</f>
        <v>9.0909090909090917</v>
      </c>
      <c r="K351" s="199">
        <v>2</v>
      </c>
      <c r="L351" s="217">
        <f>K351/SUM(K347:K352)*100</f>
        <v>18.181818181818183</v>
      </c>
      <c r="M351" s="206">
        <f>COUNTIF(İSAHOCALI!$Q$5:$Q$200,"&lt;99")-COUNTIF(İSAHOCALI!$Q$5:$Q$200,"&lt;85")</f>
        <v>0</v>
      </c>
      <c r="N351" s="214">
        <f>M351/SUM(M347:M352)*100</f>
        <v>0</v>
      </c>
    </row>
    <row r="352" spans="2:14" ht="18" customHeight="1" thickBot="1" x14ac:dyDescent="0.3">
      <c r="B352" s="328"/>
      <c r="C352" s="331"/>
      <c r="D352" s="184">
        <v>100</v>
      </c>
      <c r="E352" s="191">
        <v>0</v>
      </c>
      <c r="F352" s="221">
        <f>E352/SUM(E347:E352)*100</f>
        <v>0</v>
      </c>
      <c r="G352" s="193">
        <v>0</v>
      </c>
      <c r="H352" s="221">
        <f>G352/SUM(G347:G352)*100</f>
        <v>0</v>
      </c>
      <c r="I352" s="200">
        <v>0</v>
      </c>
      <c r="J352" s="218">
        <f>I352/SUM(I347:I352)*100</f>
        <v>0</v>
      </c>
      <c r="K352" s="202">
        <v>0</v>
      </c>
      <c r="L352" s="218">
        <f>K352/SUM(K347:K352)*100</f>
        <v>0</v>
      </c>
      <c r="M352" s="208">
        <f>COUNTIF(İSAHOCALI!$Q$5:$Q$200,"=100")</f>
        <v>0</v>
      </c>
      <c r="N352" s="215">
        <f>M352/SUM(M347:M352)*100</f>
        <v>0</v>
      </c>
    </row>
    <row r="353" spans="2:14" ht="18" customHeight="1" x14ac:dyDescent="0.25">
      <c r="B353" s="326" t="str">
        <f t="shared" ref="B353" si="16">"İSAHOCALI SELAMOĞLU ORTAOKULU
"&amp;"ÖĞRENCİ SAYISI = "&amp;SUM(M353:M358)</f>
        <v>İSAHOCALI SELAMOĞLU ORTAOKULU
ÖĞRENCİ SAYISI = 9</v>
      </c>
      <c r="C353" s="329" t="s">
        <v>338</v>
      </c>
      <c r="D353" s="182" t="s">
        <v>332</v>
      </c>
      <c r="E353" s="185">
        <v>5</v>
      </c>
      <c r="F353" s="219">
        <f>E353/SUM(E353:E358)*100</f>
        <v>23.809523809523807</v>
      </c>
      <c r="G353" s="187">
        <v>8</v>
      </c>
      <c r="H353" s="219">
        <f>G353/SUM(G353:G358)*100</f>
        <v>38.095238095238095</v>
      </c>
      <c r="I353" s="194">
        <v>3</v>
      </c>
      <c r="J353" s="216">
        <f>I353/SUM(I353:I358)*100</f>
        <v>27.27272727272727</v>
      </c>
      <c r="K353" s="196">
        <v>0</v>
      </c>
      <c r="L353" s="216">
        <f>K353/SUM(K353:K358)*100</f>
        <v>0</v>
      </c>
      <c r="M353" s="204">
        <f>COUNTIF(İSAHOCALI!$T$5:$T$200,"&lt;45")</f>
        <v>3</v>
      </c>
      <c r="N353" s="213">
        <f>M353/SUM(M353:M358)*100</f>
        <v>33.333333333333329</v>
      </c>
    </row>
    <row r="354" spans="2:14" ht="18" customHeight="1" x14ac:dyDescent="0.25">
      <c r="B354" s="327"/>
      <c r="C354" s="330"/>
      <c r="D354" s="183" t="s">
        <v>333</v>
      </c>
      <c r="E354" s="188">
        <v>5</v>
      </c>
      <c r="F354" s="220">
        <f>E354/SUM(E353:E358)*100</f>
        <v>23.809523809523807</v>
      </c>
      <c r="G354" s="190">
        <v>1</v>
      </c>
      <c r="H354" s="220">
        <f>G354/SUM(G353:G358)*100</f>
        <v>4.7619047619047619</v>
      </c>
      <c r="I354" s="197">
        <v>1</v>
      </c>
      <c r="J354" s="217">
        <f>I354/SUM(I353:I358)*100</f>
        <v>9.0909090909090917</v>
      </c>
      <c r="K354" s="199">
        <v>3</v>
      </c>
      <c r="L354" s="217">
        <f>K354/SUM(K353:K358)*100</f>
        <v>27.27272727272727</v>
      </c>
      <c r="M354" s="206">
        <f>COUNTIF(İSAHOCALI!$T$5:$T$200,"&lt;55")-COUNTIF(İSAHOCALI!$T$5:$T$200,"&lt;45")</f>
        <v>1</v>
      </c>
      <c r="N354" s="214">
        <f>M354/SUM(M353:M358)*100</f>
        <v>11.111111111111111</v>
      </c>
    </row>
    <row r="355" spans="2:14" ht="18" customHeight="1" x14ac:dyDescent="0.25">
      <c r="B355" s="327"/>
      <c r="C355" s="330"/>
      <c r="D355" s="183" t="s">
        <v>334</v>
      </c>
      <c r="E355" s="188">
        <v>6</v>
      </c>
      <c r="F355" s="220">
        <f>E355/SUM(E353:E358)*100</f>
        <v>28.571428571428569</v>
      </c>
      <c r="G355" s="190">
        <v>4</v>
      </c>
      <c r="H355" s="220">
        <f>G355/SUM(G353:G358)*100</f>
        <v>19.047619047619047</v>
      </c>
      <c r="I355" s="197">
        <v>1</v>
      </c>
      <c r="J355" s="217">
        <f>I355/SUM(I353:I358)*100</f>
        <v>9.0909090909090917</v>
      </c>
      <c r="K355" s="199">
        <v>1</v>
      </c>
      <c r="L355" s="217">
        <f>K355/SUM(K353:K358)*100</f>
        <v>9.0909090909090917</v>
      </c>
      <c r="M355" s="206">
        <f>COUNTIF(İSAHOCALI!$T$5:$T$200,"&lt;70")-COUNTIF(İSAHOCALI!$T$5:$T$200,"&lt;55")</f>
        <v>0</v>
      </c>
      <c r="N355" s="214">
        <f>M355/SUM(M353:M358)*100</f>
        <v>0</v>
      </c>
    </row>
    <row r="356" spans="2:14" ht="18" customHeight="1" x14ac:dyDescent="0.25">
      <c r="B356" s="327"/>
      <c r="C356" s="330"/>
      <c r="D356" s="183" t="s">
        <v>335</v>
      </c>
      <c r="E356" s="188">
        <v>1</v>
      </c>
      <c r="F356" s="220">
        <f>E356/SUM(E353:E358)*100</f>
        <v>4.7619047619047619</v>
      </c>
      <c r="G356" s="190">
        <v>4</v>
      </c>
      <c r="H356" s="220">
        <f>G356/SUM(G353:G358)*100</f>
        <v>19.047619047619047</v>
      </c>
      <c r="I356" s="197">
        <v>4</v>
      </c>
      <c r="J356" s="217">
        <f>I356/SUM(I353:I358)*100</f>
        <v>36.363636363636367</v>
      </c>
      <c r="K356" s="199">
        <v>3</v>
      </c>
      <c r="L356" s="217">
        <f>K356/SUM(K353:K358)*100</f>
        <v>27.27272727272727</v>
      </c>
      <c r="M356" s="206">
        <f>COUNTIF(İSAHOCALI!$T$5:$T$200,"&lt;85")-COUNTIF(İSAHOCALI!$T$5:$T$200,"&lt;70")</f>
        <v>2</v>
      </c>
      <c r="N356" s="214">
        <f>M356/SUM(M353:M358)*100</f>
        <v>22.222222222222221</v>
      </c>
    </row>
    <row r="357" spans="2:14" ht="18" customHeight="1" x14ac:dyDescent="0.25">
      <c r="B357" s="327"/>
      <c r="C357" s="330"/>
      <c r="D357" s="183" t="s">
        <v>336</v>
      </c>
      <c r="E357" s="188">
        <v>3</v>
      </c>
      <c r="F357" s="220">
        <f>E357/SUM(E353:E358)*100</f>
        <v>14.285714285714285</v>
      </c>
      <c r="G357" s="190">
        <v>3</v>
      </c>
      <c r="H357" s="220">
        <f>G357/SUM(G353:G358)*100</f>
        <v>14.285714285714285</v>
      </c>
      <c r="I357" s="197">
        <v>2</v>
      </c>
      <c r="J357" s="217">
        <f>I357/SUM(I353:I358)*100</f>
        <v>18.181818181818183</v>
      </c>
      <c r="K357" s="199">
        <v>4</v>
      </c>
      <c r="L357" s="217">
        <f>K357/SUM(K353:K358)*100</f>
        <v>36.363636363636367</v>
      </c>
      <c r="M357" s="206">
        <f>COUNTIF(İSAHOCALI!$T$5:$T$200,"&lt;99")-COUNTIF(İSAHOCALI!$T$5:$T$200,"&lt;85")</f>
        <v>3</v>
      </c>
      <c r="N357" s="214">
        <f>M357/SUM(M353:M358)*100</f>
        <v>33.333333333333329</v>
      </c>
    </row>
    <row r="358" spans="2:14" ht="18" customHeight="1" thickBot="1" x14ac:dyDescent="0.3">
      <c r="B358" s="328"/>
      <c r="C358" s="331"/>
      <c r="D358" s="184">
        <v>100</v>
      </c>
      <c r="E358" s="191">
        <v>1</v>
      </c>
      <c r="F358" s="221">
        <f>E358/SUM(E353:E358)*100</f>
        <v>4.7619047619047619</v>
      </c>
      <c r="G358" s="193">
        <v>1</v>
      </c>
      <c r="H358" s="221">
        <f>G358/SUM(G353:G358)*100</f>
        <v>4.7619047619047619</v>
      </c>
      <c r="I358" s="200">
        <v>0</v>
      </c>
      <c r="J358" s="218">
        <f>I358/SUM(I353:I358)*100</f>
        <v>0</v>
      </c>
      <c r="K358" s="202">
        <v>0</v>
      </c>
      <c r="L358" s="218">
        <f>K358/SUM(K353:K358)*100</f>
        <v>0</v>
      </c>
      <c r="M358" s="208">
        <f>COUNTIF(İSAHOCALI!$T$5:$T$200,"=100")</f>
        <v>0</v>
      </c>
      <c r="N358" s="215">
        <f>M358/SUM(M353:M358)*100</f>
        <v>0</v>
      </c>
    </row>
    <row r="359" spans="2:14" ht="18" customHeight="1" x14ac:dyDescent="0.25">
      <c r="B359" s="326" t="str">
        <f t="shared" ref="B359" si="17">"İSAHOCALI SELAMOĞLU ORTAOKULU
"&amp;"ÖĞRENCİ SAYISI = "&amp;SUM(M359:M364)</f>
        <v>İSAHOCALI SELAMOĞLU ORTAOKULU
ÖĞRENCİ SAYISI = 8</v>
      </c>
      <c r="C359" s="329" t="s">
        <v>4</v>
      </c>
      <c r="D359" s="182" t="s">
        <v>332</v>
      </c>
      <c r="E359" s="185">
        <v>15</v>
      </c>
      <c r="F359" s="219">
        <f>E359/SUM(E359:E364)*100</f>
        <v>75</v>
      </c>
      <c r="G359" s="187">
        <v>11</v>
      </c>
      <c r="H359" s="219">
        <f>G359/SUM(G359:G364)*100</f>
        <v>55.000000000000007</v>
      </c>
      <c r="I359" s="194">
        <v>7</v>
      </c>
      <c r="J359" s="216">
        <f>I359/SUM(I359:I364)*100</f>
        <v>63.636363636363633</v>
      </c>
      <c r="K359" s="196">
        <v>7</v>
      </c>
      <c r="L359" s="216">
        <f>K359/SUM(K359:K364)*100</f>
        <v>63.636363636363633</v>
      </c>
      <c r="M359" s="204">
        <f>COUNTIF(İSAHOCALI!$W$5:$W$200,"&lt;45")</f>
        <v>6</v>
      </c>
      <c r="N359" s="213">
        <f>M359/SUM(M359:M364)*100</f>
        <v>75</v>
      </c>
    </row>
    <row r="360" spans="2:14" ht="18" customHeight="1" x14ac:dyDescent="0.25">
      <c r="B360" s="327"/>
      <c r="C360" s="330"/>
      <c r="D360" s="183" t="s">
        <v>333</v>
      </c>
      <c r="E360" s="188">
        <v>4</v>
      </c>
      <c r="F360" s="220">
        <f>E360/SUM(E359:E364)*100</f>
        <v>20</v>
      </c>
      <c r="G360" s="190">
        <v>5</v>
      </c>
      <c r="H360" s="220">
        <f>G360/SUM(G359:G364)*100</f>
        <v>25</v>
      </c>
      <c r="I360" s="197">
        <v>1</v>
      </c>
      <c r="J360" s="217">
        <f>I360/SUM(I359:I364)*100</f>
        <v>9.0909090909090917</v>
      </c>
      <c r="K360" s="199">
        <v>1</v>
      </c>
      <c r="L360" s="217">
        <f>K360/SUM(K359:K364)*100</f>
        <v>9.0909090909090917</v>
      </c>
      <c r="M360" s="206">
        <f>COUNTIF(İSAHOCALI!$W$5:$W$200,"&lt;55")-COUNTIF(İSAHOCALI!$W$5:$W$200,"&lt;45")</f>
        <v>0</v>
      </c>
      <c r="N360" s="214">
        <f>M360/SUM(M359:M364)*100</f>
        <v>0</v>
      </c>
    </row>
    <row r="361" spans="2:14" ht="18" customHeight="1" x14ac:dyDescent="0.25">
      <c r="B361" s="327"/>
      <c r="C361" s="330"/>
      <c r="D361" s="183" t="s">
        <v>334</v>
      </c>
      <c r="E361" s="188">
        <v>1</v>
      </c>
      <c r="F361" s="220">
        <f>E361/SUM(E359:E364)*100</f>
        <v>5</v>
      </c>
      <c r="G361" s="190">
        <v>3</v>
      </c>
      <c r="H361" s="220">
        <f>G361/SUM(G359:G364)*100</f>
        <v>15</v>
      </c>
      <c r="I361" s="197">
        <v>1</v>
      </c>
      <c r="J361" s="217">
        <f>I361/SUM(I359:I364)*100</f>
        <v>9.0909090909090917</v>
      </c>
      <c r="K361" s="199">
        <v>1</v>
      </c>
      <c r="L361" s="217">
        <f>K361/SUM(K359:K364)*100</f>
        <v>9.0909090909090917</v>
      </c>
      <c r="M361" s="206">
        <f>COUNTIF(İSAHOCALI!$W$5:$W$200,"&lt;70")-COUNTIF(İSAHOCALI!$W$5:$W$200,"&lt;55")</f>
        <v>2</v>
      </c>
      <c r="N361" s="214">
        <f>M361/SUM(M359:M364)*100</f>
        <v>25</v>
      </c>
    </row>
    <row r="362" spans="2:14" ht="18" customHeight="1" x14ac:dyDescent="0.25">
      <c r="B362" s="327"/>
      <c r="C362" s="330"/>
      <c r="D362" s="183" t="s">
        <v>335</v>
      </c>
      <c r="E362" s="188">
        <v>0</v>
      </c>
      <c r="F362" s="220">
        <f>E362/SUM(E359:E364)*100</f>
        <v>0</v>
      </c>
      <c r="G362" s="190">
        <v>1</v>
      </c>
      <c r="H362" s="220">
        <f>G362/SUM(G359:G364)*100</f>
        <v>5</v>
      </c>
      <c r="I362" s="197">
        <v>1</v>
      </c>
      <c r="J362" s="217">
        <f>I362/SUM(I359:I364)*100</f>
        <v>9.0909090909090917</v>
      </c>
      <c r="K362" s="199">
        <v>2</v>
      </c>
      <c r="L362" s="217">
        <f>K362/SUM(K359:K364)*100</f>
        <v>18.181818181818183</v>
      </c>
      <c r="M362" s="206">
        <f>COUNTIF(İSAHOCALI!$W$5:$W$200,"&lt;85")-COUNTIF(İSAHOCALI!$W$5:$W$200,"&lt;70")</f>
        <v>0</v>
      </c>
      <c r="N362" s="214">
        <f>M362/SUM(M359:M364)*100</f>
        <v>0</v>
      </c>
    </row>
    <row r="363" spans="2:14" ht="18" customHeight="1" x14ac:dyDescent="0.25">
      <c r="B363" s="327"/>
      <c r="C363" s="330"/>
      <c r="D363" s="183" t="s">
        <v>336</v>
      </c>
      <c r="E363" s="188">
        <v>0</v>
      </c>
      <c r="F363" s="220">
        <f>E363/SUM(E359:E364)*100</f>
        <v>0</v>
      </c>
      <c r="G363" s="190">
        <v>0</v>
      </c>
      <c r="H363" s="220">
        <f>G363/SUM(G359:G364)*100</f>
        <v>0</v>
      </c>
      <c r="I363" s="197">
        <v>1</v>
      </c>
      <c r="J363" s="217">
        <f>I363/SUM(I359:I364)*100</f>
        <v>9.0909090909090917</v>
      </c>
      <c r="K363" s="199">
        <v>0</v>
      </c>
      <c r="L363" s="217">
        <f>K363/SUM(K359:K364)*100</f>
        <v>0</v>
      </c>
      <c r="M363" s="206">
        <f>COUNTIF(İSAHOCALI!$W$5:$W$200,"&lt;99")-COUNTIF(İSAHOCALI!$W$5:$W$200,"&lt;85")</f>
        <v>0</v>
      </c>
      <c r="N363" s="214">
        <f>M363/SUM(M359:M364)*100</f>
        <v>0</v>
      </c>
    </row>
    <row r="364" spans="2:14" ht="18" customHeight="1" thickBot="1" x14ac:dyDescent="0.3">
      <c r="B364" s="328"/>
      <c r="C364" s="331"/>
      <c r="D364" s="184">
        <v>100</v>
      </c>
      <c r="E364" s="191">
        <v>0</v>
      </c>
      <c r="F364" s="221">
        <f>E364/SUM(E359:E364)*100</f>
        <v>0</v>
      </c>
      <c r="G364" s="193">
        <v>0</v>
      </c>
      <c r="H364" s="221">
        <f>G364/SUM(G359:G364)*100</f>
        <v>0</v>
      </c>
      <c r="I364" s="200">
        <v>0</v>
      </c>
      <c r="J364" s="218">
        <f>I364/SUM(I359:I364)*100</f>
        <v>0</v>
      </c>
      <c r="K364" s="202">
        <v>0</v>
      </c>
      <c r="L364" s="218">
        <f>K364/SUM(K359:K364)*100</f>
        <v>0</v>
      </c>
      <c r="M364" s="208">
        <f>COUNTIF(İSAHOCALI!$W$5:$W$200,"=100")</f>
        <v>0</v>
      </c>
      <c r="N364" s="215">
        <f>M364/SUM(M359:M364)*100</f>
        <v>0</v>
      </c>
    </row>
    <row r="365" spans="2:14" ht="18" customHeight="1" x14ac:dyDescent="0.25">
      <c r="B365" s="326" t="str">
        <f t="shared" ref="B365" si="18">"İSAHOCALI SELAMOĞLU ORTAOKULU
"&amp;"ÖĞRENCİ SAYISI = "&amp;SUM(M365:M370)</f>
        <v>İSAHOCALI SELAMOĞLU ORTAOKULU
ÖĞRENCİ SAYISI = 9</v>
      </c>
      <c r="C365" s="329" t="s">
        <v>23</v>
      </c>
      <c r="D365" s="182" t="s">
        <v>332</v>
      </c>
      <c r="E365" s="185">
        <v>5</v>
      </c>
      <c r="F365" s="219">
        <f>E365/SUM(E365:E370)*100</f>
        <v>25</v>
      </c>
      <c r="G365" s="187">
        <v>6</v>
      </c>
      <c r="H365" s="219">
        <f>G365/SUM(G365:G370)*100</f>
        <v>28.571428571428569</v>
      </c>
      <c r="I365" s="194">
        <v>0</v>
      </c>
      <c r="J365" s="216">
        <f>I365/SUM(I365:I370)*100</f>
        <v>0</v>
      </c>
      <c r="K365" s="196">
        <v>0</v>
      </c>
      <c r="L365" s="216">
        <f>K365/SUM(K365:K370)*100</f>
        <v>0</v>
      </c>
      <c r="M365" s="204">
        <f>COUNTIF(İSAHOCALI!$Z$5:$Z$200,"&lt;45")</f>
        <v>2</v>
      </c>
      <c r="N365" s="213">
        <f>M365/SUM(M365:M370)*100</f>
        <v>22.222222222222221</v>
      </c>
    </row>
    <row r="366" spans="2:14" ht="18" customHeight="1" x14ac:dyDescent="0.25">
      <c r="B366" s="327"/>
      <c r="C366" s="330"/>
      <c r="D366" s="183" t="s">
        <v>333</v>
      </c>
      <c r="E366" s="188">
        <v>2</v>
      </c>
      <c r="F366" s="220">
        <f>E366/SUM(E365:E370)*100</f>
        <v>10</v>
      </c>
      <c r="G366" s="190">
        <v>0</v>
      </c>
      <c r="H366" s="220">
        <f>G366/SUM(G365:G370)*100</f>
        <v>0</v>
      </c>
      <c r="I366" s="197">
        <v>0</v>
      </c>
      <c r="J366" s="217">
        <f>I366/SUM(I365:I370)*100</f>
        <v>0</v>
      </c>
      <c r="K366" s="199">
        <v>3</v>
      </c>
      <c r="L366" s="217">
        <f>K366/SUM(K365:K370)*100</f>
        <v>27.27272727272727</v>
      </c>
      <c r="M366" s="206">
        <f>COUNTIF(İSAHOCALI!$Z$5:$Z$200,"&lt;55")-COUNTIF(İSAHOCALI!$Z$5:$Z$200,"&lt;45")</f>
        <v>0</v>
      </c>
      <c r="N366" s="214">
        <f>M366/SUM(M365:M370)*100</f>
        <v>0</v>
      </c>
    </row>
    <row r="367" spans="2:14" ht="18" customHeight="1" x14ac:dyDescent="0.25">
      <c r="B367" s="327"/>
      <c r="C367" s="330"/>
      <c r="D367" s="183" t="s">
        <v>334</v>
      </c>
      <c r="E367" s="188">
        <v>3</v>
      </c>
      <c r="F367" s="220">
        <f>E367/SUM(E365:E370)*100</f>
        <v>15</v>
      </c>
      <c r="G367" s="190">
        <v>7</v>
      </c>
      <c r="H367" s="220">
        <f>G367/SUM(G365:G370)*100</f>
        <v>33.333333333333329</v>
      </c>
      <c r="I367" s="197">
        <v>2</v>
      </c>
      <c r="J367" s="217">
        <f>I367/SUM(I365:I370)*100</f>
        <v>15.384615384615385</v>
      </c>
      <c r="K367" s="199">
        <v>1</v>
      </c>
      <c r="L367" s="217">
        <f>K367/SUM(K365:K370)*100</f>
        <v>9.0909090909090917</v>
      </c>
      <c r="M367" s="206">
        <f>COUNTIF(İSAHOCALI!$Z$5:$Z$200,"&lt;70")-COUNTIF(İSAHOCALI!$Z$5:$Z$200,"&lt;55")</f>
        <v>0</v>
      </c>
      <c r="N367" s="214">
        <f>M367/SUM(M365:M370)*100</f>
        <v>0</v>
      </c>
    </row>
    <row r="368" spans="2:14" ht="18" customHeight="1" x14ac:dyDescent="0.25">
      <c r="B368" s="327"/>
      <c r="C368" s="330"/>
      <c r="D368" s="183" t="s">
        <v>335</v>
      </c>
      <c r="E368" s="188">
        <v>8</v>
      </c>
      <c r="F368" s="220">
        <f>E368/SUM(E365:E370)*100</f>
        <v>40</v>
      </c>
      <c r="G368" s="190">
        <v>5</v>
      </c>
      <c r="H368" s="220">
        <f>G368/SUM(G365:G370)*100</f>
        <v>23.809523809523807</v>
      </c>
      <c r="I368" s="197">
        <v>2</v>
      </c>
      <c r="J368" s="217">
        <f>I368/SUM(I365:I370)*100</f>
        <v>15.384615384615385</v>
      </c>
      <c r="K368" s="199">
        <v>3</v>
      </c>
      <c r="L368" s="217">
        <f>K368/SUM(K365:K370)*100</f>
        <v>27.27272727272727</v>
      </c>
      <c r="M368" s="206">
        <f>COUNTIF(İSAHOCALI!$Z$5:$Z$200,"&lt;85")-COUNTIF(İSAHOCALI!Z$5:$Z$200,"&lt;70")</f>
        <v>6</v>
      </c>
      <c r="N368" s="214">
        <f>M368/SUM(M365:M370)*100</f>
        <v>66.666666666666657</v>
      </c>
    </row>
    <row r="369" spans="2:14" ht="18" customHeight="1" x14ac:dyDescent="0.25">
      <c r="B369" s="327"/>
      <c r="C369" s="330"/>
      <c r="D369" s="183" t="s">
        <v>336</v>
      </c>
      <c r="E369" s="188">
        <v>2</v>
      </c>
      <c r="F369" s="220">
        <f>E369/SUM(E365:E370)*100</f>
        <v>10</v>
      </c>
      <c r="G369" s="190">
        <v>3</v>
      </c>
      <c r="H369" s="220">
        <f>G369/SUM(G365:G370)*100</f>
        <v>14.285714285714285</v>
      </c>
      <c r="I369" s="197">
        <v>7</v>
      </c>
      <c r="J369" s="217">
        <f>I369/SUM(I365:I370)*100</f>
        <v>53.846153846153847</v>
      </c>
      <c r="K369" s="199">
        <v>2</v>
      </c>
      <c r="L369" s="217">
        <f>K369/SUM(K365:K370)*100</f>
        <v>18.181818181818183</v>
      </c>
      <c r="M369" s="206">
        <f>COUNTIF(İSAHOCALI!$Z$5:$Z$200,"&lt;99")-COUNTIF(İSAHOCALI!$Z$5:$Z$200,"&lt;85")</f>
        <v>1</v>
      </c>
      <c r="N369" s="214">
        <f>M369/SUM(M365:M370)*100</f>
        <v>11.111111111111111</v>
      </c>
    </row>
    <row r="370" spans="2:14" ht="18" customHeight="1" thickBot="1" x14ac:dyDescent="0.3">
      <c r="B370" s="328"/>
      <c r="C370" s="331"/>
      <c r="D370" s="184">
        <v>100</v>
      </c>
      <c r="E370" s="191">
        <v>0</v>
      </c>
      <c r="F370" s="221">
        <f>E370/SUM(E365:E370)*100</f>
        <v>0</v>
      </c>
      <c r="G370" s="193">
        <v>0</v>
      </c>
      <c r="H370" s="221">
        <f>G370/SUM(G365:G370)*100</f>
        <v>0</v>
      </c>
      <c r="I370" s="200">
        <v>2</v>
      </c>
      <c r="J370" s="218">
        <f>I370/SUM(I365:I370)*100</f>
        <v>15.384615384615385</v>
      </c>
      <c r="K370" s="202">
        <v>2</v>
      </c>
      <c r="L370" s="218">
        <f>K370/SUM(K365:K370)*100</f>
        <v>18.181818181818183</v>
      </c>
      <c r="M370" s="208">
        <f>COUNTIF(İSAHOCALI!$Z$5:$Z$200,"=100")</f>
        <v>0</v>
      </c>
      <c r="N370" s="215">
        <f>M370/SUM(M365:M370)*100</f>
        <v>0</v>
      </c>
    </row>
    <row r="371" spans="2:14" ht="18" customHeight="1" x14ac:dyDescent="0.25"/>
    <row r="372" spans="2:14" ht="18" customHeight="1" thickBot="1" x14ac:dyDescent="0.3"/>
    <row r="373" spans="2:14" ht="18" customHeight="1" x14ac:dyDescent="0.25">
      <c r="B373" s="332" t="s">
        <v>385</v>
      </c>
      <c r="C373" s="332" t="s">
        <v>872</v>
      </c>
      <c r="D373" s="335" t="s">
        <v>873</v>
      </c>
      <c r="E373" s="349" t="s">
        <v>359</v>
      </c>
      <c r="F373" s="350"/>
      <c r="G373" s="350"/>
      <c r="H373" s="351"/>
      <c r="I373" s="349" t="s">
        <v>360</v>
      </c>
      <c r="J373" s="350"/>
      <c r="K373" s="350"/>
      <c r="L373" s="351"/>
      <c r="M373" s="342" t="s">
        <v>361</v>
      </c>
      <c r="N373" s="343"/>
    </row>
    <row r="374" spans="2:14" ht="18" customHeight="1" x14ac:dyDescent="0.25">
      <c r="B374" s="333"/>
      <c r="C374" s="333"/>
      <c r="D374" s="336"/>
      <c r="E374" s="352" t="s">
        <v>384</v>
      </c>
      <c r="F374" s="353"/>
      <c r="G374" s="352" t="s">
        <v>875</v>
      </c>
      <c r="H374" s="353"/>
      <c r="I374" s="352" t="s">
        <v>384</v>
      </c>
      <c r="J374" s="353"/>
      <c r="K374" s="352" t="s">
        <v>875</v>
      </c>
      <c r="L374" s="353"/>
      <c r="M374" s="352" t="s">
        <v>384</v>
      </c>
      <c r="N374" s="353"/>
    </row>
    <row r="375" spans="2:14" ht="29.25" thickBot="1" x14ac:dyDescent="0.3">
      <c r="B375" s="334"/>
      <c r="C375" s="334"/>
      <c r="D375" s="337"/>
      <c r="E375" s="210" t="s">
        <v>871</v>
      </c>
      <c r="F375" s="211" t="s">
        <v>874</v>
      </c>
      <c r="G375" s="212" t="s">
        <v>871</v>
      </c>
      <c r="H375" s="211" t="s">
        <v>874</v>
      </c>
      <c r="I375" s="210" t="s">
        <v>871</v>
      </c>
      <c r="J375" s="211" t="s">
        <v>874</v>
      </c>
      <c r="K375" s="212" t="s">
        <v>871</v>
      </c>
      <c r="L375" s="211" t="s">
        <v>874</v>
      </c>
      <c r="M375" s="212" t="s">
        <v>871</v>
      </c>
      <c r="N375" s="211" t="s">
        <v>874</v>
      </c>
    </row>
    <row r="376" spans="2:14" ht="18" customHeight="1" x14ac:dyDescent="0.25">
      <c r="B376" s="326" t="str">
        <f>"KARGIN YENİCE MAE ORTAOKULU
"&amp;"ÖĞRENCİ SAYISI = "&amp;SUM(M376:M381)</f>
        <v>KARGIN YENİCE MAE ORTAOKULU
ÖĞRENCİ SAYISI = 19</v>
      </c>
      <c r="C376" s="329" t="s">
        <v>2</v>
      </c>
      <c r="D376" s="182" t="s">
        <v>332</v>
      </c>
      <c r="E376" s="185">
        <v>8</v>
      </c>
      <c r="F376" s="219">
        <f>E376/SUM(E376:E381)*100</f>
        <v>30.76923076923077</v>
      </c>
      <c r="G376" s="187">
        <v>9</v>
      </c>
      <c r="H376" s="219">
        <f>G376/SUM(G376:G381)*100</f>
        <v>34.615384615384613</v>
      </c>
      <c r="I376" s="194">
        <v>6</v>
      </c>
      <c r="J376" s="216">
        <f>I376/SUM(I376:I381)*100</f>
        <v>27.27272727272727</v>
      </c>
      <c r="K376" s="196">
        <v>5</v>
      </c>
      <c r="L376" s="216">
        <f>K376/SUM(K376:K381)*100</f>
        <v>23.809523809523807</v>
      </c>
      <c r="M376" s="204">
        <f>COUNTIF(YENİCE!$K$5:$K$200,"&lt;45")</f>
        <v>9</v>
      </c>
      <c r="N376" s="213">
        <f>M376/SUM(M376:M381)*100</f>
        <v>47.368421052631575</v>
      </c>
    </row>
    <row r="377" spans="2:14" ht="18" customHeight="1" x14ac:dyDescent="0.25">
      <c r="B377" s="327"/>
      <c r="C377" s="330"/>
      <c r="D377" s="183" t="s">
        <v>333</v>
      </c>
      <c r="E377" s="188">
        <v>5</v>
      </c>
      <c r="F377" s="220">
        <f>E377/SUM(E376:E381)*100</f>
        <v>19.230769230769234</v>
      </c>
      <c r="G377" s="190">
        <v>0</v>
      </c>
      <c r="H377" s="220">
        <f>G377/SUM(G376:G381)*100</f>
        <v>0</v>
      </c>
      <c r="I377" s="197">
        <v>2</v>
      </c>
      <c r="J377" s="217">
        <f>I377/SUM(I376:I381)*100</f>
        <v>9.0909090909090917</v>
      </c>
      <c r="K377" s="199">
        <v>1</v>
      </c>
      <c r="L377" s="217">
        <f>K377/SUM(K376:K381)*100</f>
        <v>4.7619047619047619</v>
      </c>
      <c r="M377" s="206">
        <f>COUNTIF(YENİCE!$K$5:$K$200,"&lt;55")-COUNTIF(YENİCE!$K$5:$K$200,"&lt;45")</f>
        <v>4</v>
      </c>
      <c r="N377" s="214">
        <f>M377/SUM(M376:M381)*100</f>
        <v>21.052631578947366</v>
      </c>
    </row>
    <row r="378" spans="2:14" ht="18" customHeight="1" x14ac:dyDescent="0.25">
      <c r="B378" s="327"/>
      <c r="C378" s="330"/>
      <c r="D378" s="183" t="s">
        <v>334</v>
      </c>
      <c r="E378" s="188">
        <v>4</v>
      </c>
      <c r="F378" s="220">
        <f>E378/SUM(E376:E381)*100</f>
        <v>15.384615384615385</v>
      </c>
      <c r="G378" s="190">
        <v>4</v>
      </c>
      <c r="H378" s="220">
        <f>G378/SUM(G376:G381)*100</f>
        <v>15.384615384615385</v>
      </c>
      <c r="I378" s="197">
        <v>2</v>
      </c>
      <c r="J378" s="217">
        <f>I378/SUM(I376:I381)*100</f>
        <v>9.0909090909090917</v>
      </c>
      <c r="K378" s="199">
        <v>6</v>
      </c>
      <c r="L378" s="217">
        <f>K378/SUM(K376:K381)*100</f>
        <v>28.571428571428569</v>
      </c>
      <c r="M378" s="206">
        <f>COUNTIF(YENİCE!$K$5:$K$200,"&lt;70")-COUNTIF(YENİCE!$K$5:$K$200,"&lt;55")</f>
        <v>4</v>
      </c>
      <c r="N378" s="214">
        <f>M378/SUM(M376:M381)*100</f>
        <v>21.052631578947366</v>
      </c>
    </row>
    <row r="379" spans="2:14" ht="18" customHeight="1" x14ac:dyDescent="0.25">
      <c r="B379" s="327"/>
      <c r="C379" s="330"/>
      <c r="D379" s="183" t="s">
        <v>335</v>
      </c>
      <c r="E379" s="188">
        <v>7</v>
      </c>
      <c r="F379" s="220">
        <f>E379/SUM(E376:E381)*100</f>
        <v>26.923076923076923</v>
      </c>
      <c r="G379" s="190">
        <v>5</v>
      </c>
      <c r="H379" s="220">
        <f>G379/SUM(G376:G381)*100</f>
        <v>19.230769230769234</v>
      </c>
      <c r="I379" s="197">
        <v>7</v>
      </c>
      <c r="J379" s="217">
        <f>I379/SUM(I376:I381)*100</f>
        <v>31.818181818181817</v>
      </c>
      <c r="K379" s="199">
        <v>4</v>
      </c>
      <c r="L379" s="217">
        <f>K379/SUM(K376:K381)*100</f>
        <v>19.047619047619047</v>
      </c>
      <c r="M379" s="206">
        <f>COUNTIF(YENİCE!$K$5:$K$200,"&lt;85")-COUNTIF(YENİCE!$K$5:$K$200,"&lt;70")</f>
        <v>2</v>
      </c>
      <c r="N379" s="214">
        <f>M379/SUM(M376:M381)*100</f>
        <v>10.526315789473683</v>
      </c>
    </row>
    <row r="380" spans="2:14" ht="18" customHeight="1" x14ac:dyDescent="0.25">
      <c r="B380" s="327"/>
      <c r="C380" s="330"/>
      <c r="D380" s="183" t="s">
        <v>336</v>
      </c>
      <c r="E380" s="188">
        <v>2</v>
      </c>
      <c r="F380" s="220">
        <f>E380/SUM(E376:E381)*100</f>
        <v>7.6923076923076925</v>
      </c>
      <c r="G380" s="190">
        <v>8</v>
      </c>
      <c r="H380" s="220">
        <f>G380/SUM(G376:G381)*100</f>
        <v>30.76923076923077</v>
      </c>
      <c r="I380" s="197">
        <v>4</v>
      </c>
      <c r="J380" s="217">
        <f>I380/SUM(I376:I381)*100</f>
        <v>18.181818181818183</v>
      </c>
      <c r="K380" s="199">
        <v>5</v>
      </c>
      <c r="L380" s="217">
        <f>K380/SUM(K376:K381)*100</f>
        <v>23.809523809523807</v>
      </c>
      <c r="M380" s="206">
        <f>COUNTIF(YENİCE!$K$5:$K$200,"&lt;99")-COUNTIF(YENİCE!$K$5:$K$200,"&lt;85")</f>
        <v>0</v>
      </c>
      <c r="N380" s="214">
        <f>M380/SUM(M376:M381)*100</f>
        <v>0</v>
      </c>
    </row>
    <row r="381" spans="2:14" ht="18" customHeight="1" thickBot="1" x14ac:dyDescent="0.3">
      <c r="B381" s="328"/>
      <c r="C381" s="331"/>
      <c r="D381" s="184">
        <v>100</v>
      </c>
      <c r="E381" s="191">
        <v>0</v>
      </c>
      <c r="F381" s="221">
        <f>E381/SUM(E376:E381)*100</f>
        <v>0</v>
      </c>
      <c r="G381" s="193">
        <v>0</v>
      </c>
      <c r="H381" s="221">
        <f>G381/SUM(G376:G381)*100</f>
        <v>0</v>
      </c>
      <c r="I381" s="200">
        <v>1</v>
      </c>
      <c r="J381" s="218">
        <f>I381/SUM(I376:I381)*100</f>
        <v>4.5454545454545459</v>
      </c>
      <c r="K381" s="202">
        <v>0</v>
      </c>
      <c r="L381" s="218">
        <f>K381/SUM(K376:K381)*100</f>
        <v>0</v>
      </c>
      <c r="M381" s="208">
        <f>COUNTIF(YENİCE!$K$5:$K$200,"=100")</f>
        <v>0</v>
      </c>
      <c r="N381" s="215">
        <f>M381/SUM(M376:M381)*100</f>
        <v>0</v>
      </c>
    </row>
    <row r="382" spans="2:14" ht="18" customHeight="1" x14ac:dyDescent="0.25">
      <c r="B382" s="326" t="str">
        <f t="shared" ref="B382" si="19">"KARGIN YENİCE MAE ORTAOKULU
"&amp;"ÖĞRENCİ SAYISI = "&amp;SUM(M382:M387)</f>
        <v>KARGIN YENİCE MAE ORTAOKULU
ÖĞRENCİ SAYISI = 19</v>
      </c>
      <c r="C382" s="329" t="s">
        <v>3</v>
      </c>
      <c r="D382" s="182" t="s">
        <v>332</v>
      </c>
      <c r="E382" s="185">
        <v>19</v>
      </c>
      <c r="F382" s="219">
        <f>E382/SUM(E382:E387)*100</f>
        <v>73.076923076923066</v>
      </c>
      <c r="G382" s="187">
        <v>22</v>
      </c>
      <c r="H382" s="219">
        <f>G382/SUM(G382:G387)*100</f>
        <v>84.615384615384613</v>
      </c>
      <c r="I382" s="194">
        <v>14</v>
      </c>
      <c r="J382" s="216">
        <f>I382/SUM(I382:I387)*100</f>
        <v>66.666666666666657</v>
      </c>
      <c r="K382" s="196">
        <v>13</v>
      </c>
      <c r="L382" s="216">
        <f>K382/SUM(K382:K387)*100</f>
        <v>61.904761904761905</v>
      </c>
      <c r="M382" s="204">
        <f>COUNTIF(YENİCE!$N$5:$N$200,"&lt;45")</f>
        <v>14</v>
      </c>
      <c r="N382" s="213">
        <f>M382/SUM(M382:M387)*100</f>
        <v>73.68421052631578</v>
      </c>
    </row>
    <row r="383" spans="2:14" ht="18" customHeight="1" x14ac:dyDescent="0.25">
      <c r="B383" s="327"/>
      <c r="C383" s="330"/>
      <c r="D383" s="183" t="s">
        <v>333</v>
      </c>
      <c r="E383" s="188">
        <v>5</v>
      </c>
      <c r="F383" s="220">
        <f>E383/SUM(E382:E387)*100</f>
        <v>19.230769230769234</v>
      </c>
      <c r="G383" s="190">
        <v>1</v>
      </c>
      <c r="H383" s="220">
        <f>G383/SUM(G382:G387)*100</f>
        <v>3.8461538461538463</v>
      </c>
      <c r="I383" s="197">
        <v>2</v>
      </c>
      <c r="J383" s="217">
        <f>I383/SUM(I382:I387)*100</f>
        <v>9.5238095238095237</v>
      </c>
      <c r="K383" s="199">
        <v>3</v>
      </c>
      <c r="L383" s="217">
        <f>K383/SUM(K382:K387)*100</f>
        <v>14.285714285714285</v>
      </c>
      <c r="M383" s="206">
        <f>COUNTIF(YENİCE!$N$5:$N$200,"&lt;55")-COUNTIF(YENİCE!$N$5:$N$200,"&lt;45")</f>
        <v>1</v>
      </c>
      <c r="N383" s="214">
        <f>M383/SUM(M382:M387)*100</f>
        <v>5.2631578947368416</v>
      </c>
    </row>
    <row r="384" spans="2:14" ht="18" customHeight="1" x14ac:dyDescent="0.25">
      <c r="B384" s="327"/>
      <c r="C384" s="330"/>
      <c r="D384" s="183" t="s">
        <v>334</v>
      </c>
      <c r="E384" s="188">
        <v>2</v>
      </c>
      <c r="F384" s="220">
        <f>E384/SUM(E382:E387)*100</f>
        <v>7.6923076923076925</v>
      </c>
      <c r="G384" s="190">
        <v>3</v>
      </c>
      <c r="H384" s="220">
        <f>G384/SUM(G382:G387)*100</f>
        <v>11.538461538461538</v>
      </c>
      <c r="I384" s="197">
        <v>4</v>
      </c>
      <c r="J384" s="217">
        <f>I384/SUM(I382:I387)*100</f>
        <v>19.047619047619047</v>
      </c>
      <c r="K384" s="199">
        <v>1</v>
      </c>
      <c r="L384" s="217">
        <f>K384/SUM(K382:K387)*100</f>
        <v>4.7619047619047619</v>
      </c>
      <c r="M384" s="206">
        <f>COUNTIF(YENİCE!$N$5:$N$200,"&lt;70")-COUNTIF(YENİCE!$N$5:$N$200,"&lt;55")</f>
        <v>2</v>
      </c>
      <c r="N384" s="214">
        <f>M384/SUM(M382:M387)*100</f>
        <v>10.526315789473683</v>
      </c>
    </row>
    <row r="385" spans="2:14" ht="18" customHeight="1" x14ac:dyDescent="0.25">
      <c r="B385" s="327"/>
      <c r="C385" s="330"/>
      <c r="D385" s="183" t="s">
        <v>335</v>
      </c>
      <c r="E385" s="188">
        <v>0</v>
      </c>
      <c r="F385" s="220">
        <f>E385/SUM(E382:E387)*100</f>
        <v>0</v>
      </c>
      <c r="G385" s="190">
        <v>0</v>
      </c>
      <c r="H385" s="220">
        <f>G385/SUM(G382:G387)*100</f>
        <v>0</v>
      </c>
      <c r="I385" s="197">
        <v>0</v>
      </c>
      <c r="J385" s="217">
        <f>I385/SUM(I382:I387)*100</f>
        <v>0</v>
      </c>
      <c r="K385" s="199">
        <v>3</v>
      </c>
      <c r="L385" s="217">
        <f>K385/SUM(K382:K387)*100</f>
        <v>14.285714285714285</v>
      </c>
      <c r="M385" s="206">
        <f>COUNTIF(YENİCE!$N$5:$N$200,"&lt;85")-COUNTIF(YENİCE!$N$5:$N$200,"&lt;70")</f>
        <v>2</v>
      </c>
      <c r="N385" s="214">
        <f>M385/SUM(M382:M387)*100</f>
        <v>10.526315789473683</v>
      </c>
    </row>
    <row r="386" spans="2:14" ht="18" customHeight="1" x14ac:dyDescent="0.25">
      <c r="B386" s="327"/>
      <c r="C386" s="330"/>
      <c r="D386" s="183" t="s">
        <v>336</v>
      </c>
      <c r="E386" s="188">
        <v>0</v>
      </c>
      <c r="F386" s="220">
        <f>E386/SUM(E382:E387)*100</f>
        <v>0</v>
      </c>
      <c r="G386" s="190">
        <v>0</v>
      </c>
      <c r="H386" s="220">
        <f>G386/SUM(G382:G387)*100</f>
        <v>0</v>
      </c>
      <c r="I386" s="197">
        <v>1</v>
      </c>
      <c r="J386" s="217">
        <f>I386/SUM(I382:I387)*100</f>
        <v>4.7619047619047619</v>
      </c>
      <c r="K386" s="199">
        <v>0</v>
      </c>
      <c r="L386" s="217">
        <f>K386/SUM(K382:K387)*100</f>
        <v>0</v>
      </c>
      <c r="M386" s="206">
        <f>COUNTIF(YENİCE!$N$5:$N$200,"&lt;99")-COUNTIF(YENİCE!$N$5:$N$200,"&lt;85")</f>
        <v>0</v>
      </c>
      <c r="N386" s="214">
        <f>M386/SUM(M382:M387)*100</f>
        <v>0</v>
      </c>
    </row>
    <row r="387" spans="2:14" ht="18" customHeight="1" thickBot="1" x14ac:dyDescent="0.3">
      <c r="B387" s="328"/>
      <c r="C387" s="331"/>
      <c r="D387" s="184">
        <v>100</v>
      </c>
      <c r="E387" s="191">
        <v>0</v>
      </c>
      <c r="F387" s="221">
        <f>E387/SUM(E382:E387)*100</f>
        <v>0</v>
      </c>
      <c r="G387" s="193">
        <v>0</v>
      </c>
      <c r="H387" s="221">
        <f>G387/SUM(G382:G387)*100</f>
        <v>0</v>
      </c>
      <c r="I387" s="200">
        <v>0</v>
      </c>
      <c r="J387" s="218">
        <f>I387/SUM(I382:I387)*100</f>
        <v>0</v>
      </c>
      <c r="K387" s="202">
        <v>1</v>
      </c>
      <c r="L387" s="218">
        <f>K387/SUM(K382:K387)*100</f>
        <v>4.7619047619047619</v>
      </c>
      <c r="M387" s="208">
        <f>COUNTIF(YENİCE!$N$5:$N$200,"=100")</f>
        <v>0</v>
      </c>
      <c r="N387" s="215">
        <f>M387/SUM(M382:M387)*100</f>
        <v>0</v>
      </c>
    </row>
    <row r="388" spans="2:14" ht="18" customHeight="1" x14ac:dyDescent="0.25">
      <c r="B388" s="326" t="str">
        <f t="shared" ref="B388" si="20">"KARGIN YENİCE MAE ORTAOKULU
"&amp;"ÖĞRENCİ SAYISI = "&amp;SUM(M388:M393)</f>
        <v>KARGIN YENİCE MAE ORTAOKULU
ÖĞRENCİ SAYISI = 19</v>
      </c>
      <c r="C388" s="329" t="s">
        <v>10</v>
      </c>
      <c r="D388" s="182" t="s">
        <v>332</v>
      </c>
      <c r="E388" s="185">
        <v>10</v>
      </c>
      <c r="F388" s="219">
        <f>E388/SUM(E388:E393)*100</f>
        <v>38.461538461538467</v>
      </c>
      <c r="G388" s="187">
        <v>10</v>
      </c>
      <c r="H388" s="219">
        <f>G388/SUM(G388:G393)*100</f>
        <v>38.461538461538467</v>
      </c>
      <c r="I388" s="194">
        <v>6</v>
      </c>
      <c r="J388" s="216">
        <f>I388/SUM(I388:I393)*100</f>
        <v>28.571428571428569</v>
      </c>
      <c r="K388" s="196">
        <v>8</v>
      </c>
      <c r="L388" s="216">
        <f>K388/SUM(K388:K393)*100</f>
        <v>38.095238095238095</v>
      </c>
      <c r="M388" s="204">
        <f>COUNTIF(YENİCE!$Q$5:$Q$200,"&lt;45")</f>
        <v>6</v>
      </c>
      <c r="N388" s="213">
        <f>M388/SUM(M388:M393)*100</f>
        <v>31.578947368421051</v>
      </c>
    </row>
    <row r="389" spans="2:14" ht="18" customHeight="1" x14ac:dyDescent="0.25">
      <c r="B389" s="327"/>
      <c r="C389" s="330"/>
      <c r="D389" s="183" t="s">
        <v>333</v>
      </c>
      <c r="E389" s="188">
        <v>6</v>
      </c>
      <c r="F389" s="220">
        <f>E389/SUM(E388:E393)*100</f>
        <v>23.076923076923077</v>
      </c>
      <c r="G389" s="190">
        <v>8</v>
      </c>
      <c r="H389" s="220">
        <f>G389/SUM(G388:G393)*100</f>
        <v>30.76923076923077</v>
      </c>
      <c r="I389" s="197">
        <v>4</v>
      </c>
      <c r="J389" s="217">
        <f>I389/SUM(I388:I393)*100</f>
        <v>19.047619047619047</v>
      </c>
      <c r="K389" s="199">
        <v>0</v>
      </c>
      <c r="L389" s="217">
        <f>K389/SUM(K388:K393)*100</f>
        <v>0</v>
      </c>
      <c r="M389" s="206">
        <f>COUNTIF(YENİCE!$Q$5:$Q$200,"&lt;55")-COUNTIF(YENİCE!$Q$5:$Q$200,"&lt;45")</f>
        <v>6</v>
      </c>
      <c r="N389" s="214">
        <f>M389/SUM(M388:M393)*100</f>
        <v>31.578947368421051</v>
      </c>
    </row>
    <row r="390" spans="2:14" ht="18" customHeight="1" x14ac:dyDescent="0.25">
      <c r="B390" s="327"/>
      <c r="C390" s="330"/>
      <c r="D390" s="183" t="s">
        <v>334</v>
      </c>
      <c r="E390" s="188">
        <v>8</v>
      </c>
      <c r="F390" s="220">
        <f>E390/SUM(E388:E393)*100</f>
        <v>30.76923076923077</v>
      </c>
      <c r="G390" s="190">
        <v>8</v>
      </c>
      <c r="H390" s="220">
        <f>G390/SUM(G388:G393)*100</f>
        <v>30.76923076923077</v>
      </c>
      <c r="I390" s="197">
        <v>6</v>
      </c>
      <c r="J390" s="217">
        <f>I390/SUM(I388:I393)*100</f>
        <v>28.571428571428569</v>
      </c>
      <c r="K390" s="199">
        <v>7</v>
      </c>
      <c r="L390" s="217">
        <f>K390/SUM(K388:K393)*100</f>
        <v>33.333333333333329</v>
      </c>
      <c r="M390" s="206">
        <f>COUNTIF(YENİCE!$Q$5:$Q$200,"&lt;70")-COUNTIF(YENİCE!$Q$5:$Q$200,"&lt;55")</f>
        <v>3</v>
      </c>
      <c r="N390" s="214">
        <f>M390/SUM(M388:M393)*100</f>
        <v>15.789473684210526</v>
      </c>
    </row>
    <row r="391" spans="2:14" ht="18" customHeight="1" x14ac:dyDescent="0.25">
      <c r="B391" s="327"/>
      <c r="C391" s="330"/>
      <c r="D391" s="183" t="s">
        <v>335</v>
      </c>
      <c r="E391" s="188">
        <v>2</v>
      </c>
      <c r="F391" s="220">
        <f>E391/SUM(E388:E393)*100</f>
        <v>7.6923076923076925</v>
      </c>
      <c r="G391" s="190">
        <v>0</v>
      </c>
      <c r="H391" s="220">
        <f>G391/SUM(G388:G393)*100</f>
        <v>0</v>
      </c>
      <c r="I391" s="197">
        <v>4</v>
      </c>
      <c r="J391" s="217">
        <f>I391/SUM(I388:I393)*100</f>
        <v>19.047619047619047</v>
      </c>
      <c r="K391" s="199">
        <v>4</v>
      </c>
      <c r="L391" s="217">
        <f>K391/SUM(K388:K393)*100</f>
        <v>19.047619047619047</v>
      </c>
      <c r="M391" s="206">
        <f>COUNTIF(YENİCE!$Q$5:$Q$200,"&lt;85")-COUNTIF(YENİCE!$Q$5:$Q$200,"&lt;70")</f>
        <v>2</v>
      </c>
      <c r="N391" s="214">
        <f>M391/SUM(M388:M393)*100</f>
        <v>10.526315789473683</v>
      </c>
    </row>
    <row r="392" spans="2:14" ht="18" customHeight="1" x14ac:dyDescent="0.25">
      <c r="B392" s="327"/>
      <c r="C392" s="330"/>
      <c r="D392" s="183" t="s">
        <v>336</v>
      </c>
      <c r="E392" s="188">
        <v>0</v>
      </c>
      <c r="F392" s="220">
        <f>E392/SUM(E388:E393)*100</f>
        <v>0</v>
      </c>
      <c r="G392" s="190">
        <v>0</v>
      </c>
      <c r="H392" s="220">
        <f>G392/SUM(G388:G393)*100</f>
        <v>0</v>
      </c>
      <c r="I392" s="197">
        <v>1</v>
      </c>
      <c r="J392" s="217">
        <f>I392/SUM(I388:I393)*100</f>
        <v>4.7619047619047619</v>
      </c>
      <c r="K392" s="199">
        <v>1</v>
      </c>
      <c r="L392" s="217">
        <f>K392/SUM(K388:K393)*100</f>
        <v>4.7619047619047619</v>
      </c>
      <c r="M392" s="206">
        <f>COUNTIF(YENİCE!$Q$5:$Q$200,"&lt;99")-COUNTIF(YENİCE!$Q$5:$Q$200,"&lt;85")</f>
        <v>1</v>
      </c>
      <c r="N392" s="214">
        <f>M392/SUM(M388:M393)*100</f>
        <v>5.2631578947368416</v>
      </c>
    </row>
    <row r="393" spans="2:14" ht="18" customHeight="1" thickBot="1" x14ac:dyDescent="0.3">
      <c r="B393" s="328"/>
      <c r="C393" s="331"/>
      <c r="D393" s="184">
        <v>100</v>
      </c>
      <c r="E393" s="191">
        <v>0</v>
      </c>
      <c r="F393" s="221">
        <f>E393/SUM(E388:E393)*100</f>
        <v>0</v>
      </c>
      <c r="G393" s="193">
        <v>0</v>
      </c>
      <c r="H393" s="221">
        <f>G393/SUM(G388:G393)*100</f>
        <v>0</v>
      </c>
      <c r="I393" s="200">
        <v>0</v>
      </c>
      <c r="J393" s="218">
        <f>I393/SUM(I388:I393)*100</f>
        <v>0</v>
      </c>
      <c r="K393" s="202">
        <v>1</v>
      </c>
      <c r="L393" s="218">
        <f>K393/SUM(K388:K393)*100</f>
        <v>4.7619047619047619</v>
      </c>
      <c r="M393" s="208">
        <f>COUNTIF(YENİCE!$Q$5:$Q$200,"=100")</f>
        <v>1</v>
      </c>
      <c r="N393" s="215">
        <f>M393/SUM(M388:M393)*100</f>
        <v>5.2631578947368416</v>
      </c>
    </row>
    <row r="394" spans="2:14" ht="18" customHeight="1" x14ac:dyDescent="0.25">
      <c r="B394" s="326" t="str">
        <f t="shared" ref="B394" si="21">"KARGIN YENİCE MAE ORTAOKULU
"&amp;"ÖĞRENCİ SAYISI = "&amp;SUM(M394:M399)</f>
        <v>KARGIN YENİCE MAE ORTAOKULU
ÖĞRENCİ SAYISI = 19</v>
      </c>
      <c r="C394" s="329" t="s">
        <v>338</v>
      </c>
      <c r="D394" s="182" t="s">
        <v>332</v>
      </c>
      <c r="E394" s="185">
        <v>9</v>
      </c>
      <c r="F394" s="219">
        <f>E394/SUM(E394:E399)*100</f>
        <v>33.333333333333329</v>
      </c>
      <c r="G394" s="187">
        <v>4</v>
      </c>
      <c r="H394" s="219">
        <f>G394/SUM(G394:G399)*100</f>
        <v>15.384615384615385</v>
      </c>
      <c r="I394" s="194">
        <v>9</v>
      </c>
      <c r="J394" s="216">
        <f>I394/SUM(I394:I399)*100</f>
        <v>42.857142857142854</v>
      </c>
      <c r="K394" s="196">
        <v>5</v>
      </c>
      <c r="L394" s="216">
        <f>K394/SUM(K394:K399)*100</f>
        <v>23.809523809523807</v>
      </c>
      <c r="M394" s="204">
        <f>COUNTIF(YENİCE!$T$5:$T$200,"&lt;45")</f>
        <v>10</v>
      </c>
      <c r="N394" s="213">
        <f>M394/SUM(M394:M399)*100</f>
        <v>52.631578947368418</v>
      </c>
    </row>
    <row r="395" spans="2:14" ht="18" customHeight="1" x14ac:dyDescent="0.25">
      <c r="B395" s="327"/>
      <c r="C395" s="330"/>
      <c r="D395" s="183" t="s">
        <v>333</v>
      </c>
      <c r="E395" s="188">
        <v>2</v>
      </c>
      <c r="F395" s="220">
        <f>E395/SUM(E394:E399)*100</f>
        <v>7.4074074074074066</v>
      </c>
      <c r="G395" s="190">
        <v>5</v>
      </c>
      <c r="H395" s="220">
        <f>G395/SUM(G394:G399)*100</f>
        <v>19.230769230769234</v>
      </c>
      <c r="I395" s="197">
        <v>0</v>
      </c>
      <c r="J395" s="217">
        <f>I395/SUM(I394:I399)*100</f>
        <v>0</v>
      </c>
      <c r="K395" s="199">
        <v>3</v>
      </c>
      <c r="L395" s="217">
        <f>K395/SUM(K394:K399)*100</f>
        <v>14.285714285714285</v>
      </c>
      <c r="M395" s="206">
        <f>COUNTIF(YENİCE!$T$5:$T$200,"&lt;55")-COUNTIF(YENİCE!$T$5:$T$200,"&lt;45")</f>
        <v>1</v>
      </c>
      <c r="N395" s="214">
        <f>M395/SUM(M394:M399)*100</f>
        <v>5.2631578947368416</v>
      </c>
    </row>
    <row r="396" spans="2:14" ht="18" customHeight="1" x14ac:dyDescent="0.25">
      <c r="B396" s="327"/>
      <c r="C396" s="330"/>
      <c r="D396" s="183" t="s">
        <v>334</v>
      </c>
      <c r="E396" s="188">
        <v>5</v>
      </c>
      <c r="F396" s="220">
        <f>E396/SUM(E394:E399)*100</f>
        <v>18.518518518518519</v>
      </c>
      <c r="G396" s="190">
        <v>6</v>
      </c>
      <c r="H396" s="220">
        <f>G396/SUM(G394:G399)*100</f>
        <v>23.076923076923077</v>
      </c>
      <c r="I396" s="197">
        <v>2</v>
      </c>
      <c r="J396" s="217">
        <f>I396/SUM(I394:I399)*100</f>
        <v>9.5238095238095237</v>
      </c>
      <c r="K396" s="199">
        <v>4</v>
      </c>
      <c r="L396" s="217">
        <f>K396/SUM(K394:K399)*100</f>
        <v>19.047619047619047</v>
      </c>
      <c r="M396" s="206">
        <f>COUNTIF(YENİCE!$T$5:$T$200,"&lt;70")-COUNTIF(YENİCE!$T$5:$T$200,"&lt;55")</f>
        <v>3</v>
      </c>
      <c r="N396" s="214">
        <f>M396/SUM(M394:M399)*100</f>
        <v>15.789473684210526</v>
      </c>
    </row>
    <row r="397" spans="2:14" ht="18" customHeight="1" x14ac:dyDescent="0.25">
      <c r="B397" s="327"/>
      <c r="C397" s="330"/>
      <c r="D397" s="183" t="s">
        <v>335</v>
      </c>
      <c r="E397" s="188">
        <v>3</v>
      </c>
      <c r="F397" s="220">
        <f>E397/SUM(E394:E399)*100</f>
        <v>11.111111111111111</v>
      </c>
      <c r="G397" s="190">
        <v>6</v>
      </c>
      <c r="H397" s="220">
        <f>G397/SUM(G394:G399)*100</f>
        <v>23.076923076923077</v>
      </c>
      <c r="I397" s="197">
        <v>7</v>
      </c>
      <c r="J397" s="217">
        <f>I397/SUM(I394:I399)*100</f>
        <v>33.333333333333329</v>
      </c>
      <c r="K397" s="199">
        <v>6</v>
      </c>
      <c r="L397" s="217">
        <f>K397/SUM(K394:K399)*100</f>
        <v>28.571428571428569</v>
      </c>
      <c r="M397" s="206">
        <f>COUNTIF(YENİCE!$T$5:$T$200,"&lt;85")-COUNTIF(YENİCE!$T$5:$T$200,"&lt;70")</f>
        <v>3</v>
      </c>
      <c r="N397" s="214">
        <f>M397/SUM(M394:M399)*100</f>
        <v>15.789473684210526</v>
      </c>
    </row>
    <row r="398" spans="2:14" ht="18" customHeight="1" x14ac:dyDescent="0.25">
      <c r="B398" s="327"/>
      <c r="C398" s="330"/>
      <c r="D398" s="183" t="s">
        <v>336</v>
      </c>
      <c r="E398" s="188">
        <v>7</v>
      </c>
      <c r="F398" s="220">
        <f>E398/SUM(E394:E399)*100</f>
        <v>25.925925925925924</v>
      </c>
      <c r="G398" s="190">
        <v>5</v>
      </c>
      <c r="H398" s="220">
        <f>G398/SUM(G394:G399)*100</f>
        <v>19.230769230769234</v>
      </c>
      <c r="I398" s="197">
        <v>3</v>
      </c>
      <c r="J398" s="217">
        <f>I398/SUM(I394:I399)*100</f>
        <v>14.285714285714285</v>
      </c>
      <c r="K398" s="199">
        <v>2</v>
      </c>
      <c r="L398" s="217">
        <f>K398/SUM(K394:K399)*100</f>
        <v>9.5238095238095237</v>
      </c>
      <c r="M398" s="206">
        <f>COUNTIF(YENİCE!$T$5:$T$200,"&lt;99")-COUNTIF(YENİCE!$T$5:$T$200,"&lt;85")</f>
        <v>2</v>
      </c>
      <c r="N398" s="214">
        <f>M398/SUM(M394:M399)*100</f>
        <v>10.526315789473683</v>
      </c>
    </row>
    <row r="399" spans="2:14" ht="18" customHeight="1" thickBot="1" x14ac:dyDescent="0.3">
      <c r="B399" s="328"/>
      <c r="C399" s="331"/>
      <c r="D399" s="184">
        <v>100</v>
      </c>
      <c r="E399" s="191">
        <v>1</v>
      </c>
      <c r="F399" s="221">
        <f>E399/SUM(E394:E399)*100</f>
        <v>3.7037037037037033</v>
      </c>
      <c r="G399" s="193">
        <v>0</v>
      </c>
      <c r="H399" s="221">
        <f>G399/SUM(G394:G399)*100</f>
        <v>0</v>
      </c>
      <c r="I399" s="200">
        <v>0</v>
      </c>
      <c r="J399" s="218">
        <f>I399/SUM(I394:I399)*100</f>
        <v>0</v>
      </c>
      <c r="K399" s="202">
        <v>1</v>
      </c>
      <c r="L399" s="218">
        <f>K399/SUM(K394:K399)*100</f>
        <v>4.7619047619047619</v>
      </c>
      <c r="M399" s="208">
        <f>COUNTIF(YENİCE!$T$5:$T$200,"=100")</f>
        <v>0</v>
      </c>
      <c r="N399" s="215">
        <f>M399/SUM(M394:M399)*100</f>
        <v>0</v>
      </c>
    </row>
    <row r="400" spans="2:14" ht="18" customHeight="1" x14ac:dyDescent="0.25">
      <c r="B400" s="326" t="str">
        <f t="shared" ref="B400" si="22">"KARGIN YENİCE MAE ORTAOKULU
"&amp;"ÖĞRENCİ SAYISI = "&amp;SUM(M400:M405)</f>
        <v>KARGIN YENİCE MAE ORTAOKULU
ÖĞRENCİ SAYISI = 19</v>
      </c>
      <c r="C400" s="329" t="s">
        <v>4</v>
      </c>
      <c r="D400" s="182" t="s">
        <v>332</v>
      </c>
      <c r="E400" s="185">
        <v>19</v>
      </c>
      <c r="F400" s="219">
        <f>E400/SUM(E400:E405)*100</f>
        <v>73.076923076923066</v>
      </c>
      <c r="G400" s="187">
        <v>10</v>
      </c>
      <c r="H400" s="219">
        <f>G400/SUM(G400:G405)*100</f>
        <v>38.461538461538467</v>
      </c>
      <c r="I400" s="194">
        <v>12</v>
      </c>
      <c r="J400" s="216">
        <f>I400/SUM(I400:I405)*100</f>
        <v>57.142857142857139</v>
      </c>
      <c r="K400" s="196">
        <v>9</v>
      </c>
      <c r="L400" s="216">
        <f>K400/SUM(K400:K405)*100</f>
        <v>42.857142857142854</v>
      </c>
      <c r="M400" s="204">
        <f>COUNTIF(YENİCE!$W$5:$W$200,"&lt;45")</f>
        <v>12</v>
      </c>
      <c r="N400" s="213">
        <f>M400/SUM(M400:M405)*100</f>
        <v>63.157894736842103</v>
      </c>
    </row>
    <row r="401" spans="2:14" ht="18" customHeight="1" x14ac:dyDescent="0.25">
      <c r="B401" s="327"/>
      <c r="C401" s="330"/>
      <c r="D401" s="183" t="s">
        <v>333</v>
      </c>
      <c r="E401" s="188">
        <v>2</v>
      </c>
      <c r="F401" s="220">
        <f>E401/SUM(E400:E405)*100</f>
        <v>7.6923076923076925</v>
      </c>
      <c r="G401" s="190">
        <v>3</v>
      </c>
      <c r="H401" s="220">
        <f>G401/SUM(G400:G405)*100</f>
        <v>11.538461538461538</v>
      </c>
      <c r="I401" s="197">
        <v>2</v>
      </c>
      <c r="J401" s="217">
        <f>I401/SUM(I400:I405)*100</f>
        <v>9.5238095238095237</v>
      </c>
      <c r="K401" s="199">
        <v>2</v>
      </c>
      <c r="L401" s="217">
        <f>K401/SUM(K400:K405)*100</f>
        <v>9.5238095238095237</v>
      </c>
      <c r="M401" s="206">
        <f>COUNTIF(YENİCE!$W$5:$W$200,"&lt;55")-COUNTIF(YENİCE!$W$5:$W$200,"&lt;45")</f>
        <v>2</v>
      </c>
      <c r="N401" s="214">
        <f>M401/SUM(M400:M405)*100</f>
        <v>10.526315789473683</v>
      </c>
    </row>
    <row r="402" spans="2:14" ht="18" customHeight="1" x14ac:dyDescent="0.25">
      <c r="B402" s="327"/>
      <c r="C402" s="330"/>
      <c r="D402" s="183" t="s">
        <v>334</v>
      </c>
      <c r="E402" s="188">
        <v>4</v>
      </c>
      <c r="F402" s="220">
        <f>E402/SUM(E400:E405)*100</f>
        <v>15.384615384615385</v>
      </c>
      <c r="G402" s="190">
        <v>8</v>
      </c>
      <c r="H402" s="220">
        <f>G402/SUM(G400:G405)*100</f>
        <v>30.76923076923077</v>
      </c>
      <c r="I402" s="197">
        <v>2</v>
      </c>
      <c r="J402" s="217">
        <f>I402/SUM(I400:I405)*100</f>
        <v>9.5238095238095237</v>
      </c>
      <c r="K402" s="199">
        <v>4</v>
      </c>
      <c r="L402" s="217">
        <f>K402/SUM(K400:K405)*100</f>
        <v>19.047619047619047</v>
      </c>
      <c r="M402" s="206">
        <f>COUNTIF(YENİCE!$W$5:$W$200,"&lt;70")-COUNTIF(YENİCE!$W$5:$W$200,"&lt;55")</f>
        <v>3</v>
      </c>
      <c r="N402" s="214">
        <f>M402/SUM(M400:M405)*100</f>
        <v>15.789473684210526</v>
      </c>
    </row>
    <row r="403" spans="2:14" ht="18" customHeight="1" x14ac:dyDescent="0.25">
      <c r="B403" s="327"/>
      <c r="C403" s="330"/>
      <c r="D403" s="183" t="s">
        <v>335</v>
      </c>
      <c r="E403" s="188">
        <v>1</v>
      </c>
      <c r="F403" s="220">
        <f>E403/SUM(E400:E405)*100</f>
        <v>3.8461538461538463</v>
      </c>
      <c r="G403" s="190">
        <v>3</v>
      </c>
      <c r="H403" s="220">
        <f>G403/SUM(G400:G405)*100</f>
        <v>11.538461538461538</v>
      </c>
      <c r="I403" s="197">
        <v>3</v>
      </c>
      <c r="J403" s="217">
        <f>I403/SUM(I400:I405)*100</f>
        <v>14.285714285714285</v>
      </c>
      <c r="K403" s="199">
        <v>3</v>
      </c>
      <c r="L403" s="217">
        <f>K403/SUM(K400:K405)*100</f>
        <v>14.285714285714285</v>
      </c>
      <c r="M403" s="206">
        <f>COUNTIF(YENİCE!$W$5:$W$200,"&lt;85")-COUNTIF(YENİCE!$W$5:$W$200,"&lt;70")</f>
        <v>0</v>
      </c>
      <c r="N403" s="214">
        <f>M403/SUM(M400:M405)*100</f>
        <v>0</v>
      </c>
    </row>
    <row r="404" spans="2:14" ht="18" customHeight="1" x14ac:dyDescent="0.25">
      <c r="B404" s="327"/>
      <c r="C404" s="330"/>
      <c r="D404" s="183" t="s">
        <v>336</v>
      </c>
      <c r="E404" s="188">
        <v>0</v>
      </c>
      <c r="F404" s="220">
        <f>E404/SUM(E400:E405)*100</f>
        <v>0</v>
      </c>
      <c r="G404" s="190">
        <v>2</v>
      </c>
      <c r="H404" s="220">
        <f>G404/SUM(G400:G405)*100</f>
        <v>7.6923076923076925</v>
      </c>
      <c r="I404" s="197">
        <v>2</v>
      </c>
      <c r="J404" s="217">
        <f>I404/SUM(I400:I405)*100</f>
        <v>9.5238095238095237</v>
      </c>
      <c r="K404" s="199">
        <v>3</v>
      </c>
      <c r="L404" s="217">
        <f>K404/SUM(K400:K405)*100</f>
        <v>14.285714285714285</v>
      </c>
      <c r="M404" s="206">
        <f>COUNTIF(YENİCE!$W$5:$W$200,"&lt;99")-COUNTIF(YENİCE!$W$5:$W$200,"&lt;85")</f>
        <v>2</v>
      </c>
      <c r="N404" s="214">
        <f>M404/SUM(M400:M405)*100</f>
        <v>10.526315789473683</v>
      </c>
    </row>
    <row r="405" spans="2:14" ht="18" customHeight="1" thickBot="1" x14ac:dyDescent="0.3">
      <c r="B405" s="328"/>
      <c r="C405" s="331"/>
      <c r="D405" s="184">
        <v>100</v>
      </c>
      <c r="E405" s="191">
        <v>0</v>
      </c>
      <c r="F405" s="221">
        <f>E405/SUM(E400:E405)*100</f>
        <v>0</v>
      </c>
      <c r="G405" s="193">
        <v>0</v>
      </c>
      <c r="H405" s="221">
        <f>G405/SUM(G400:G405)*100</f>
        <v>0</v>
      </c>
      <c r="I405" s="200">
        <v>0</v>
      </c>
      <c r="J405" s="218">
        <f>I405/SUM(I400:I405)*100</f>
        <v>0</v>
      </c>
      <c r="K405" s="202">
        <v>0</v>
      </c>
      <c r="L405" s="218">
        <f>K405/SUM(K400:K405)*100</f>
        <v>0</v>
      </c>
      <c r="M405" s="208">
        <f>COUNTIF(YENİCE!$W$5:$W$200,"=100")</f>
        <v>0</v>
      </c>
      <c r="N405" s="215">
        <f>M405/SUM(M400:M405)*100</f>
        <v>0</v>
      </c>
    </row>
    <row r="406" spans="2:14" ht="18" customHeight="1" x14ac:dyDescent="0.25">
      <c r="B406" s="326" t="str">
        <f t="shared" ref="B406" si="23">"KARGIN YENİCE MAE ORTAOKULU
"&amp;"ÖĞRENCİ SAYISI = "&amp;SUM(M406:M411)</f>
        <v>KARGIN YENİCE MAE ORTAOKULU
ÖĞRENCİ SAYISI = 19</v>
      </c>
      <c r="C406" s="329" t="s">
        <v>23</v>
      </c>
      <c r="D406" s="182" t="s">
        <v>332</v>
      </c>
      <c r="E406" s="185">
        <v>5</v>
      </c>
      <c r="F406" s="219">
        <f>E406/SUM(E406:E411)*100</f>
        <v>19.230769230769234</v>
      </c>
      <c r="G406" s="187">
        <v>3</v>
      </c>
      <c r="H406" s="219">
        <f>G406/SUM(G406:G411)*100</f>
        <v>11.538461538461538</v>
      </c>
      <c r="I406" s="194">
        <v>2</v>
      </c>
      <c r="J406" s="216">
        <f>I406/SUM(I406:I411)*100</f>
        <v>6.8965517241379306</v>
      </c>
      <c r="K406" s="196">
        <v>1</v>
      </c>
      <c r="L406" s="216">
        <f>K406/SUM(K406:K411)*100</f>
        <v>4.7619047619047619</v>
      </c>
      <c r="M406" s="204">
        <f>COUNTIF(YENİCE!$Z$5:$Z$200,"&lt;45")</f>
        <v>6</v>
      </c>
      <c r="N406" s="213">
        <f>M406/SUM(M406:M411)*100</f>
        <v>31.578947368421051</v>
      </c>
    </row>
    <row r="407" spans="2:14" ht="18" customHeight="1" x14ac:dyDescent="0.25">
      <c r="B407" s="327"/>
      <c r="C407" s="330"/>
      <c r="D407" s="183" t="s">
        <v>333</v>
      </c>
      <c r="E407" s="188">
        <v>4</v>
      </c>
      <c r="F407" s="220">
        <f>E407/SUM(E406:E411)*100</f>
        <v>15.384615384615385</v>
      </c>
      <c r="G407" s="190">
        <v>5</v>
      </c>
      <c r="H407" s="220">
        <f>G407/SUM(G406:G411)*100</f>
        <v>19.230769230769234</v>
      </c>
      <c r="I407" s="197">
        <v>1</v>
      </c>
      <c r="J407" s="217">
        <f>I407/SUM(I406:I411)*100</f>
        <v>3.4482758620689653</v>
      </c>
      <c r="K407" s="199">
        <v>3</v>
      </c>
      <c r="L407" s="217">
        <f>K407/SUM(K406:K411)*100</f>
        <v>14.285714285714285</v>
      </c>
      <c r="M407" s="206">
        <f>COUNTIF(YENİCE!$Z$5:$Z$200,"&lt;55")-COUNTIF(YENİCE!$Z$5:$Z$200,"&lt;45")</f>
        <v>1</v>
      </c>
      <c r="N407" s="214">
        <f>M407/SUM(M406:M411)*100</f>
        <v>5.2631578947368416</v>
      </c>
    </row>
    <row r="408" spans="2:14" ht="18" customHeight="1" x14ac:dyDescent="0.25">
      <c r="B408" s="327"/>
      <c r="C408" s="330"/>
      <c r="D408" s="183" t="s">
        <v>334</v>
      </c>
      <c r="E408" s="188">
        <v>5</v>
      </c>
      <c r="F408" s="220">
        <f>E408/SUM(E406:E411)*100</f>
        <v>19.230769230769234</v>
      </c>
      <c r="G408" s="190">
        <v>5</v>
      </c>
      <c r="H408" s="220">
        <f>G408/SUM(G406:G411)*100</f>
        <v>19.230769230769234</v>
      </c>
      <c r="I408" s="197">
        <v>3</v>
      </c>
      <c r="J408" s="217">
        <f>I408/SUM(I406:I411)*100</f>
        <v>10.344827586206897</v>
      </c>
      <c r="K408" s="199">
        <v>3</v>
      </c>
      <c r="L408" s="217">
        <f>K408/SUM(K406:K411)*100</f>
        <v>14.285714285714285</v>
      </c>
      <c r="M408" s="206">
        <f>COUNTIF(YENİCE!$Z$5:$Z$200,"&lt;70")-COUNTIF(YENİCE!$Z$5:$Z$200,"&lt;55")</f>
        <v>4</v>
      </c>
      <c r="N408" s="214">
        <f>M408/SUM(M406:M411)*100</f>
        <v>21.052631578947366</v>
      </c>
    </row>
    <row r="409" spans="2:14" ht="18" customHeight="1" x14ac:dyDescent="0.25">
      <c r="B409" s="327"/>
      <c r="C409" s="330"/>
      <c r="D409" s="183" t="s">
        <v>335</v>
      </c>
      <c r="E409" s="188">
        <v>8</v>
      </c>
      <c r="F409" s="220">
        <f>E409/SUM(E406:E411)*100</f>
        <v>30.76923076923077</v>
      </c>
      <c r="G409" s="190">
        <v>6</v>
      </c>
      <c r="H409" s="220">
        <f>G409/SUM(G406:G411)*100</f>
        <v>23.076923076923077</v>
      </c>
      <c r="I409" s="197">
        <v>1</v>
      </c>
      <c r="J409" s="217">
        <f>I409/SUM(I406:I411)*100</f>
        <v>3.4482758620689653</v>
      </c>
      <c r="K409" s="199">
        <v>2</v>
      </c>
      <c r="L409" s="217">
        <f>K409/SUM(K406:K411)*100</f>
        <v>9.5238095238095237</v>
      </c>
      <c r="M409" s="206">
        <f>COUNTIF(YENİCE!$Z$5:$Z$200,"&lt;85")-COUNTIF(YENİCE!Z$5:$Z$200,"&lt;70")</f>
        <v>3</v>
      </c>
      <c r="N409" s="214">
        <f>M409/SUM(M406:M411)*100</f>
        <v>15.789473684210526</v>
      </c>
    </row>
    <row r="410" spans="2:14" ht="18" customHeight="1" x14ac:dyDescent="0.25">
      <c r="B410" s="327"/>
      <c r="C410" s="330"/>
      <c r="D410" s="183" t="s">
        <v>336</v>
      </c>
      <c r="E410" s="188">
        <v>4</v>
      </c>
      <c r="F410" s="220">
        <f>E410/SUM(E406:E411)*100</f>
        <v>15.384615384615385</v>
      </c>
      <c r="G410" s="190">
        <v>6</v>
      </c>
      <c r="H410" s="220">
        <f>G410/SUM(G406:G411)*100</f>
        <v>23.076923076923077</v>
      </c>
      <c r="I410" s="197">
        <v>14</v>
      </c>
      <c r="J410" s="217">
        <f>I410/SUM(I406:I411)*100</f>
        <v>48.275862068965516</v>
      </c>
      <c r="K410" s="199">
        <v>7</v>
      </c>
      <c r="L410" s="217">
        <f>K410/SUM(K406:K411)*100</f>
        <v>33.333333333333329</v>
      </c>
      <c r="M410" s="206">
        <f>COUNTIF(YENİCE!$Z$5:$Z$200,"&lt;99")-COUNTIF(YENİCE!$Z$5:$Z$200,"&lt;85")</f>
        <v>5</v>
      </c>
      <c r="N410" s="214">
        <f>M410/SUM(M406:M411)*100</f>
        <v>26.315789473684209</v>
      </c>
    </row>
    <row r="411" spans="2:14" ht="18" customHeight="1" thickBot="1" x14ac:dyDescent="0.3">
      <c r="B411" s="328"/>
      <c r="C411" s="331"/>
      <c r="D411" s="184">
        <v>100</v>
      </c>
      <c r="E411" s="191">
        <v>0</v>
      </c>
      <c r="F411" s="221">
        <f>E411/SUM(E406:E411)*100</f>
        <v>0</v>
      </c>
      <c r="G411" s="193">
        <v>1</v>
      </c>
      <c r="H411" s="221">
        <f>G411/SUM(G406:G411)*100</f>
        <v>3.8461538461538463</v>
      </c>
      <c r="I411" s="200">
        <v>8</v>
      </c>
      <c r="J411" s="218">
        <f>I411/SUM(I406:I411)*100</f>
        <v>27.586206896551722</v>
      </c>
      <c r="K411" s="202">
        <v>5</v>
      </c>
      <c r="L411" s="218">
        <f>K411/SUM(K406:K411)*100</f>
        <v>23.809523809523807</v>
      </c>
      <c r="M411" s="208">
        <f>COUNTIF(YENİCE!$Z$5:$Z$200,"=100")</f>
        <v>0</v>
      </c>
      <c r="N411" s="215">
        <f>M411/SUM(M406:M411)*100</f>
        <v>0</v>
      </c>
    </row>
    <row r="412" spans="2:14" ht="18" customHeight="1" x14ac:dyDescent="0.25">
      <c r="J412" s="222"/>
    </row>
    <row r="413" spans="2:14" ht="18" customHeight="1" thickBot="1" x14ac:dyDescent="0.3"/>
    <row r="414" spans="2:14" ht="18" customHeight="1" x14ac:dyDescent="0.25">
      <c r="B414" s="332" t="s">
        <v>385</v>
      </c>
      <c r="C414" s="332" t="s">
        <v>872</v>
      </c>
      <c r="D414" s="335" t="s">
        <v>873</v>
      </c>
      <c r="E414" s="349" t="s">
        <v>359</v>
      </c>
      <c r="F414" s="350"/>
      <c r="G414" s="350"/>
      <c r="H414" s="351"/>
      <c r="I414" s="349" t="s">
        <v>360</v>
      </c>
      <c r="J414" s="350"/>
      <c r="K414" s="350"/>
      <c r="L414" s="351"/>
      <c r="M414" s="342" t="s">
        <v>361</v>
      </c>
      <c r="N414" s="343"/>
    </row>
    <row r="415" spans="2:14" ht="18" customHeight="1" x14ac:dyDescent="0.25">
      <c r="B415" s="333"/>
      <c r="C415" s="333"/>
      <c r="D415" s="336"/>
      <c r="E415" s="352" t="s">
        <v>384</v>
      </c>
      <c r="F415" s="353"/>
      <c r="G415" s="352" t="s">
        <v>875</v>
      </c>
      <c r="H415" s="353"/>
      <c r="I415" s="352" t="s">
        <v>384</v>
      </c>
      <c r="J415" s="353"/>
      <c r="K415" s="352" t="s">
        <v>875</v>
      </c>
      <c r="L415" s="353"/>
      <c r="M415" s="352" t="s">
        <v>384</v>
      </c>
      <c r="N415" s="353"/>
    </row>
    <row r="416" spans="2:14" ht="29.25" thickBot="1" x14ac:dyDescent="0.3">
      <c r="B416" s="334"/>
      <c r="C416" s="334"/>
      <c r="D416" s="337"/>
      <c r="E416" s="210" t="s">
        <v>871</v>
      </c>
      <c r="F416" s="211" t="s">
        <v>874</v>
      </c>
      <c r="G416" s="212" t="s">
        <v>871</v>
      </c>
      <c r="H416" s="211" t="s">
        <v>874</v>
      </c>
      <c r="I416" s="210" t="s">
        <v>871</v>
      </c>
      <c r="J416" s="211" t="s">
        <v>874</v>
      </c>
      <c r="K416" s="212" t="s">
        <v>871</v>
      </c>
      <c r="L416" s="211" t="s">
        <v>874</v>
      </c>
      <c r="M416" s="212" t="s">
        <v>871</v>
      </c>
      <c r="N416" s="211" t="s">
        <v>874</v>
      </c>
    </row>
    <row r="417" spans="2:14" ht="18" customHeight="1" x14ac:dyDescent="0.25">
      <c r="B417" s="326" t="str">
        <f>"KURANCILI ORTAOKULU
"&amp;"ÖĞRENCİ SAYISI = "&amp;SUM(M417:M422)</f>
        <v>KURANCILI ORTAOKULU
ÖĞRENCİ SAYISI = 31</v>
      </c>
      <c r="C417" s="329" t="s">
        <v>2</v>
      </c>
      <c r="D417" s="182" t="s">
        <v>332</v>
      </c>
      <c r="E417" s="185">
        <v>3</v>
      </c>
      <c r="F417" s="219">
        <f>E417/SUM(E417:E422)*100</f>
        <v>10</v>
      </c>
      <c r="G417" s="187">
        <v>4</v>
      </c>
      <c r="H417" s="219">
        <f>G417/SUM(G417:G422)*100</f>
        <v>13.793103448275861</v>
      </c>
      <c r="I417" s="194">
        <v>5</v>
      </c>
      <c r="J417" s="216">
        <f>I417/SUM(I417:I422)*100</f>
        <v>14.285714285714285</v>
      </c>
      <c r="K417" s="196">
        <v>3</v>
      </c>
      <c r="L417" s="216">
        <f>K417/SUM(K417:K422)*100</f>
        <v>9.0909090909090917</v>
      </c>
      <c r="M417" s="204">
        <f>COUNTIF(KURANCILI!$K$5:$K$200,"&lt;45")</f>
        <v>7</v>
      </c>
      <c r="N417" s="213">
        <f>M417/SUM(M417:M422)*100</f>
        <v>22.58064516129032</v>
      </c>
    </row>
    <row r="418" spans="2:14" ht="18" customHeight="1" x14ac:dyDescent="0.25">
      <c r="B418" s="327"/>
      <c r="C418" s="330"/>
      <c r="D418" s="183" t="s">
        <v>333</v>
      </c>
      <c r="E418" s="188">
        <v>7</v>
      </c>
      <c r="F418" s="220">
        <f>E418/SUM(E417:E422)*100</f>
        <v>23.333333333333332</v>
      </c>
      <c r="G418" s="190">
        <v>2</v>
      </c>
      <c r="H418" s="220">
        <f>G418/SUM(G417:G422)*100</f>
        <v>6.8965517241379306</v>
      </c>
      <c r="I418" s="197">
        <v>6</v>
      </c>
      <c r="J418" s="217">
        <f>I418/SUM(I417:I422)*100</f>
        <v>17.142857142857142</v>
      </c>
      <c r="K418" s="199">
        <v>4</v>
      </c>
      <c r="L418" s="217">
        <f>K418/SUM(K417:K422)*100</f>
        <v>12.121212121212121</v>
      </c>
      <c r="M418" s="206">
        <f>COUNTIF(KURANCILI!$K$5:$K$200,"&lt;55")-COUNTIF(KURANCILI!$K$5:$K$200,"&lt;45")</f>
        <v>4</v>
      </c>
      <c r="N418" s="214">
        <f>M418/SUM(M417:M422)*100</f>
        <v>12.903225806451612</v>
      </c>
    </row>
    <row r="419" spans="2:14" ht="18" customHeight="1" x14ac:dyDescent="0.25">
      <c r="B419" s="327"/>
      <c r="C419" s="330"/>
      <c r="D419" s="183" t="s">
        <v>334</v>
      </c>
      <c r="E419" s="188">
        <v>8</v>
      </c>
      <c r="F419" s="220">
        <f>E419/SUM(E417:E422)*100</f>
        <v>26.666666666666668</v>
      </c>
      <c r="G419" s="190">
        <v>7</v>
      </c>
      <c r="H419" s="220">
        <f>G419/SUM(G417:G422)*100</f>
        <v>24.137931034482758</v>
      </c>
      <c r="I419" s="197">
        <v>9</v>
      </c>
      <c r="J419" s="217">
        <f>I419/SUM(I417:I422)*100</f>
        <v>25.714285714285712</v>
      </c>
      <c r="K419" s="199">
        <v>8</v>
      </c>
      <c r="L419" s="217">
        <f>K419/SUM(K417:K422)*100</f>
        <v>24.242424242424242</v>
      </c>
      <c r="M419" s="206">
        <f>COUNTIF(KURANCILI!$K$5:$K$200,"&lt;70")-COUNTIF(KURANCILI!$K$5:$K$200,"&lt;55")</f>
        <v>8</v>
      </c>
      <c r="N419" s="214">
        <f>M419/SUM(M417:M422)*100</f>
        <v>25.806451612903224</v>
      </c>
    </row>
    <row r="420" spans="2:14" ht="18" customHeight="1" x14ac:dyDescent="0.25">
      <c r="B420" s="327"/>
      <c r="C420" s="330"/>
      <c r="D420" s="183" t="s">
        <v>335</v>
      </c>
      <c r="E420" s="188">
        <v>4</v>
      </c>
      <c r="F420" s="220">
        <f>E420/SUM(E417:E422)*100</f>
        <v>13.333333333333334</v>
      </c>
      <c r="G420" s="190">
        <v>8</v>
      </c>
      <c r="H420" s="220">
        <f>G420/SUM(G417:G422)*100</f>
        <v>27.586206896551722</v>
      </c>
      <c r="I420" s="197">
        <v>7</v>
      </c>
      <c r="J420" s="217">
        <f>I420/SUM(I417:I422)*100</f>
        <v>20</v>
      </c>
      <c r="K420" s="199">
        <v>8</v>
      </c>
      <c r="L420" s="217">
        <f>K420/SUM(K417:K422)*100</f>
        <v>24.242424242424242</v>
      </c>
      <c r="M420" s="206">
        <f>COUNTIF(KURANCILI!$K$5:$K$200,"&lt;85")-COUNTIF(KURANCILI!$K$5:$K$200,"&lt;70")</f>
        <v>6</v>
      </c>
      <c r="N420" s="214">
        <f>M420/SUM(M417:M422)*100</f>
        <v>19.35483870967742</v>
      </c>
    </row>
    <row r="421" spans="2:14" ht="18" customHeight="1" x14ac:dyDescent="0.25">
      <c r="B421" s="327"/>
      <c r="C421" s="330"/>
      <c r="D421" s="183" t="s">
        <v>336</v>
      </c>
      <c r="E421" s="188">
        <v>7</v>
      </c>
      <c r="F421" s="220">
        <f>E421/SUM(E417:E422)*100</f>
        <v>23.333333333333332</v>
      </c>
      <c r="G421" s="190">
        <v>2</v>
      </c>
      <c r="H421" s="220">
        <f>G421/SUM(G417:G422)*100</f>
        <v>6.8965517241379306</v>
      </c>
      <c r="I421" s="197">
        <v>6</v>
      </c>
      <c r="J421" s="217">
        <f>I421/SUM(I417:I422)*100</f>
        <v>17.142857142857142</v>
      </c>
      <c r="K421" s="199">
        <v>10</v>
      </c>
      <c r="L421" s="217">
        <f>K421/SUM(K417:K422)*100</f>
        <v>30.303030303030305</v>
      </c>
      <c r="M421" s="206">
        <f>COUNTIF(KURANCILI!$K$5:$K$200,"&lt;99")-COUNTIF(KURANCILI!$K$5:$K$200,"&lt;85")</f>
        <v>5</v>
      </c>
      <c r="N421" s="214">
        <f>M421/SUM(M417:M422)*100</f>
        <v>16.129032258064516</v>
      </c>
    </row>
    <row r="422" spans="2:14" ht="18" customHeight="1" thickBot="1" x14ac:dyDescent="0.3">
      <c r="B422" s="328"/>
      <c r="C422" s="331"/>
      <c r="D422" s="184">
        <v>100</v>
      </c>
      <c r="E422" s="191">
        <v>1</v>
      </c>
      <c r="F422" s="221">
        <f>E422/SUM(E417:E422)*100</f>
        <v>3.3333333333333335</v>
      </c>
      <c r="G422" s="193">
        <v>6</v>
      </c>
      <c r="H422" s="221">
        <f>G422/SUM(G417:G422)*100</f>
        <v>20.689655172413794</v>
      </c>
      <c r="I422" s="200">
        <v>2</v>
      </c>
      <c r="J422" s="218">
        <f>I422/SUM(I417:I422)*100</f>
        <v>5.7142857142857144</v>
      </c>
      <c r="K422" s="202">
        <v>0</v>
      </c>
      <c r="L422" s="218">
        <f>K422/SUM(K417:K422)*100</f>
        <v>0</v>
      </c>
      <c r="M422" s="208">
        <f>COUNTIF(KURANCILI!$K$5:$K$200,"=100")</f>
        <v>1</v>
      </c>
      <c r="N422" s="215">
        <f>M422/SUM(M417:M422)*100</f>
        <v>3.225806451612903</v>
      </c>
    </row>
    <row r="423" spans="2:14" ht="18" customHeight="1" x14ac:dyDescent="0.25">
      <c r="B423" s="326" t="str">
        <f>"KURANCILI ORTAOKULU
"&amp;"ÖĞRENCİ SAYISI = "&amp;SUM(M423:M428)</f>
        <v>KURANCILI ORTAOKULU
ÖĞRENCİ SAYISI = 31</v>
      </c>
      <c r="C423" s="329" t="s">
        <v>3</v>
      </c>
      <c r="D423" s="182" t="s">
        <v>332</v>
      </c>
      <c r="E423" s="185">
        <v>18</v>
      </c>
      <c r="F423" s="219">
        <f>E423/SUM(E423:E428)*100</f>
        <v>62.068965517241381</v>
      </c>
      <c r="G423" s="187">
        <v>18</v>
      </c>
      <c r="H423" s="219">
        <f>G423/SUM(G423:G428)*100</f>
        <v>62.068965517241381</v>
      </c>
      <c r="I423" s="194">
        <v>22</v>
      </c>
      <c r="J423" s="216">
        <f>I423/SUM(I423:I428)*100</f>
        <v>66.666666666666657</v>
      </c>
      <c r="K423" s="196">
        <v>14</v>
      </c>
      <c r="L423" s="216">
        <f>K423/SUM(K423:K428)*100</f>
        <v>42.424242424242422</v>
      </c>
      <c r="M423" s="204">
        <f>COUNTIF(KURANCILI!$N$5:$N$200,"&lt;45")</f>
        <v>12</v>
      </c>
      <c r="N423" s="213">
        <f>M423/SUM(M423:M428)*100</f>
        <v>38.70967741935484</v>
      </c>
    </row>
    <row r="424" spans="2:14" ht="18" customHeight="1" x14ac:dyDescent="0.25">
      <c r="B424" s="327"/>
      <c r="C424" s="330"/>
      <c r="D424" s="183" t="s">
        <v>333</v>
      </c>
      <c r="E424" s="188">
        <v>2</v>
      </c>
      <c r="F424" s="220">
        <f>E424/SUM(E423:E428)*100</f>
        <v>6.8965517241379306</v>
      </c>
      <c r="G424" s="190">
        <v>2</v>
      </c>
      <c r="H424" s="220">
        <f>G424/SUM(G423:G428)*100</f>
        <v>6.8965517241379306</v>
      </c>
      <c r="I424" s="197">
        <v>2</v>
      </c>
      <c r="J424" s="217">
        <f>I424/SUM(I423:I428)*100</f>
        <v>6.0606060606060606</v>
      </c>
      <c r="K424" s="199">
        <v>7</v>
      </c>
      <c r="L424" s="217">
        <f>K424/SUM(K423:K428)*100</f>
        <v>21.212121212121211</v>
      </c>
      <c r="M424" s="206">
        <f>COUNTIF(KURANCILI!$N$5:$N$200,"&lt;55")-COUNTIF(KURANCILI!$N$5:$N$200,"&lt;45")</f>
        <v>1</v>
      </c>
      <c r="N424" s="214">
        <f>M424/SUM(M423:M428)*100</f>
        <v>3.225806451612903</v>
      </c>
    </row>
    <row r="425" spans="2:14" ht="18" customHeight="1" x14ac:dyDescent="0.25">
      <c r="B425" s="327"/>
      <c r="C425" s="330"/>
      <c r="D425" s="183" t="s">
        <v>334</v>
      </c>
      <c r="E425" s="188">
        <v>2</v>
      </c>
      <c r="F425" s="220">
        <f>E425/SUM(E423:E428)*100</f>
        <v>6.8965517241379306</v>
      </c>
      <c r="G425" s="190">
        <v>7</v>
      </c>
      <c r="H425" s="220">
        <f>G425/SUM(G423:G428)*100</f>
        <v>24.137931034482758</v>
      </c>
      <c r="I425" s="197">
        <v>5</v>
      </c>
      <c r="J425" s="217">
        <f>I425/SUM(I423:I428)*100</f>
        <v>15.151515151515152</v>
      </c>
      <c r="K425" s="199">
        <v>6</v>
      </c>
      <c r="L425" s="217">
        <f>K425/SUM(K423:K428)*100</f>
        <v>18.181818181818183</v>
      </c>
      <c r="M425" s="206">
        <f>COUNTIF(KURANCILI!$N$5:$N$200,"&lt;70")-COUNTIF(KURANCILI!$N$5:$N$200,"&lt;55")</f>
        <v>11</v>
      </c>
      <c r="N425" s="214">
        <f>M425/SUM(M423:M428)*100</f>
        <v>35.483870967741936</v>
      </c>
    </row>
    <row r="426" spans="2:14" ht="18" customHeight="1" x14ac:dyDescent="0.25">
      <c r="B426" s="327"/>
      <c r="C426" s="330"/>
      <c r="D426" s="183" t="s">
        <v>335</v>
      </c>
      <c r="E426" s="188">
        <v>6</v>
      </c>
      <c r="F426" s="220">
        <f>E426/SUM(E423:E428)*100</f>
        <v>20.689655172413794</v>
      </c>
      <c r="G426" s="190">
        <v>0</v>
      </c>
      <c r="H426" s="220">
        <f>G426/SUM(G423:G428)*100</f>
        <v>0</v>
      </c>
      <c r="I426" s="197">
        <v>0</v>
      </c>
      <c r="J426" s="217">
        <f>I426/SUM(I423:I428)*100</f>
        <v>0</v>
      </c>
      <c r="K426" s="199">
        <v>3</v>
      </c>
      <c r="L426" s="217">
        <f>K426/SUM(K423:K428)*100</f>
        <v>9.0909090909090917</v>
      </c>
      <c r="M426" s="206">
        <f>COUNTIF(KURANCILI!$N$5:$N$200,"&lt;85")-COUNTIF(KURANCILI!$N$5:$N$200,"&lt;70")</f>
        <v>3</v>
      </c>
      <c r="N426" s="214">
        <f>M426/SUM(M423:M428)*100</f>
        <v>9.67741935483871</v>
      </c>
    </row>
    <row r="427" spans="2:14" ht="18" customHeight="1" x14ac:dyDescent="0.25">
      <c r="B427" s="327"/>
      <c r="C427" s="330"/>
      <c r="D427" s="183" t="s">
        <v>336</v>
      </c>
      <c r="E427" s="188">
        <v>1</v>
      </c>
      <c r="F427" s="220">
        <f>E427/SUM(E423:E428)*100</f>
        <v>3.4482758620689653</v>
      </c>
      <c r="G427" s="190">
        <v>2</v>
      </c>
      <c r="H427" s="220">
        <f>G427/SUM(G423:G428)*100</f>
        <v>6.8965517241379306</v>
      </c>
      <c r="I427" s="197">
        <v>4</v>
      </c>
      <c r="J427" s="217">
        <f>I427/SUM(I423:I428)*100</f>
        <v>12.121212121212121</v>
      </c>
      <c r="K427" s="199">
        <v>3</v>
      </c>
      <c r="L427" s="217">
        <f>K427/SUM(K423:K428)*100</f>
        <v>9.0909090909090917</v>
      </c>
      <c r="M427" s="206">
        <f>COUNTIF(KURANCILI!$N$5:$N$200,"&lt;99")-COUNTIF(KURANCILI!$N$5:$N$200,"&lt;85")</f>
        <v>3</v>
      </c>
      <c r="N427" s="214">
        <f>M427/SUM(M423:M428)*100</f>
        <v>9.67741935483871</v>
      </c>
    </row>
    <row r="428" spans="2:14" ht="18" customHeight="1" thickBot="1" x14ac:dyDescent="0.3">
      <c r="B428" s="328"/>
      <c r="C428" s="331"/>
      <c r="D428" s="184">
        <v>100</v>
      </c>
      <c r="E428" s="191">
        <v>0</v>
      </c>
      <c r="F428" s="221">
        <f>E428/SUM(E423:E428)*100</f>
        <v>0</v>
      </c>
      <c r="G428" s="193">
        <v>0</v>
      </c>
      <c r="H428" s="221">
        <f>G428/SUM(G423:G428)*100</f>
        <v>0</v>
      </c>
      <c r="I428" s="200">
        <v>0</v>
      </c>
      <c r="J428" s="218">
        <f>I428/SUM(I423:I428)*100</f>
        <v>0</v>
      </c>
      <c r="K428" s="202">
        <v>0</v>
      </c>
      <c r="L428" s="218">
        <f>K428/SUM(K423:K428)*100</f>
        <v>0</v>
      </c>
      <c r="M428" s="208">
        <f>COUNTIF(KURANCILI!$N$5:$N$200,"=100")</f>
        <v>1</v>
      </c>
      <c r="N428" s="215">
        <f>M428/SUM(M423:M428)*100</f>
        <v>3.225806451612903</v>
      </c>
    </row>
    <row r="429" spans="2:14" ht="18" customHeight="1" x14ac:dyDescent="0.25">
      <c r="B429" s="326" t="str">
        <f>"KURANCILI ORTAOKULU
"&amp;"ÖĞRENCİ SAYISI = "&amp;SUM(M429:M434)</f>
        <v>KURANCILI ORTAOKULU
ÖĞRENCİ SAYISI = 31</v>
      </c>
      <c r="C429" s="329" t="s">
        <v>10</v>
      </c>
      <c r="D429" s="182" t="s">
        <v>332</v>
      </c>
      <c r="E429" s="185">
        <v>7</v>
      </c>
      <c r="F429" s="219">
        <f>E429/SUM(E429:E434)*100</f>
        <v>24.137931034482758</v>
      </c>
      <c r="G429" s="187">
        <v>12</v>
      </c>
      <c r="H429" s="219">
        <f>G429/SUM(G429:G434)*100</f>
        <v>41.379310344827587</v>
      </c>
      <c r="I429" s="194">
        <v>10</v>
      </c>
      <c r="J429" s="216">
        <f>I429/SUM(I429:I434)*100</f>
        <v>30.303030303030305</v>
      </c>
      <c r="K429" s="196">
        <v>10</v>
      </c>
      <c r="L429" s="216">
        <f>K429/SUM(K429:K434)*100</f>
        <v>30.303030303030305</v>
      </c>
      <c r="M429" s="204">
        <f>COUNTIF(KURANCILI!$Q$5:$Q$200,"&lt;45")</f>
        <v>3</v>
      </c>
      <c r="N429" s="213">
        <f>M429/SUM(M429:M434)*100</f>
        <v>9.67741935483871</v>
      </c>
    </row>
    <row r="430" spans="2:14" ht="18" customHeight="1" x14ac:dyDescent="0.25">
      <c r="B430" s="327"/>
      <c r="C430" s="330"/>
      <c r="D430" s="183" t="s">
        <v>333</v>
      </c>
      <c r="E430" s="188">
        <v>7</v>
      </c>
      <c r="F430" s="220">
        <f>E430/SUM(E429:E434)*100</f>
        <v>24.137931034482758</v>
      </c>
      <c r="G430" s="190">
        <v>4</v>
      </c>
      <c r="H430" s="220">
        <f>G430/SUM(G429:G434)*100</f>
        <v>13.793103448275861</v>
      </c>
      <c r="I430" s="197">
        <v>5</v>
      </c>
      <c r="J430" s="217">
        <f>I430/SUM(I429:I434)*100</f>
        <v>15.151515151515152</v>
      </c>
      <c r="K430" s="199">
        <v>3</v>
      </c>
      <c r="L430" s="217">
        <f>K430/SUM(K429:K434)*100</f>
        <v>9.0909090909090917</v>
      </c>
      <c r="M430" s="206">
        <f>COUNTIF(KURANCILI!$Q$5:$Q$200,"&lt;55")-COUNTIF(KURANCILI!$Q$5:$Q$200,"&lt;45")</f>
        <v>4</v>
      </c>
      <c r="N430" s="214">
        <f>M430/SUM(M429:M434)*100</f>
        <v>12.903225806451612</v>
      </c>
    </row>
    <row r="431" spans="2:14" ht="18" customHeight="1" x14ac:dyDescent="0.25">
      <c r="B431" s="327"/>
      <c r="C431" s="330"/>
      <c r="D431" s="183" t="s">
        <v>334</v>
      </c>
      <c r="E431" s="188">
        <v>7</v>
      </c>
      <c r="F431" s="220">
        <f>E431/SUM(E429:E434)*100</f>
        <v>24.137931034482758</v>
      </c>
      <c r="G431" s="190">
        <v>4</v>
      </c>
      <c r="H431" s="220">
        <f>G431/SUM(G429:G434)*100</f>
        <v>13.793103448275861</v>
      </c>
      <c r="I431" s="197">
        <v>5</v>
      </c>
      <c r="J431" s="217">
        <f>I431/SUM(I429:I434)*100</f>
        <v>15.151515151515152</v>
      </c>
      <c r="K431" s="199">
        <v>6</v>
      </c>
      <c r="L431" s="217">
        <f>K431/SUM(K429:K434)*100</f>
        <v>18.181818181818183</v>
      </c>
      <c r="M431" s="206">
        <f>COUNTIF(KURANCILI!$Q$5:$Q$200,"&lt;70")-COUNTIF(KURANCILI!$Q$5:$Q$200,"&lt;55")</f>
        <v>7</v>
      </c>
      <c r="N431" s="214">
        <f>M431/SUM(M429:M434)*100</f>
        <v>22.58064516129032</v>
      </c>
    </row>
    <row r="432" spans="2:14" ht="18" customHeight="1" x14ac:dyDescent="0.25">
      <c r="B432" s="327"/>
      <c r="C432" s="330"/>
      <c r="D432" s="183" t="s">
        <v>335</v>
      </c>
      <c r="E432" s="188">
        <v>8</v>
      </c>
      <c r="F432" s="220">
        <f>E432/SUM(E429:E434)*100</f>
        <v>27.586206896551722</v>
      </c>
      <c r="G432" s="190">
        <v>2</v>
      </c>
      <c r="H432" s="220">
        <f>G432/SUM(G429:G434)*100</f>
        <v>6.8965517241379306</v>
      </c>
      <c r="I432" s="197">
        <v>8</v>
      </c>
      <c r="J432" s="217">
        <f>I432/SUM(I429:I434)*100</f>
        <v>24.242424242424242</v>
      </c>
      <c r="K432" s="199">
        <v>7</v>
      </c>
      <c r="L432" s="217">
        <f>K432/SUM(K429:K434)*100</f>
        <v>21.212121212121211</v>
      </c>
      <c r="M432" s="206">
        <f>COUNTIF(KURANCILI!$Q$5:$Q$200,"&lt;85")-COUNTIF(KURANCILI!$Q$5:$Q$200,"&lt;70")</f>
        <v>8</v>
      </c>
      <c r="N432" s="214">
        <f>M432/SUM(M429:M434)*100</f>
        <v>25.806451612903224</v>
      </c>
    </row>
    <row r="433" spans="2:14" ht="18" customHeight="1" x14ac:dyDescent="0.25">
      <c r="B433" s="327"/>
      <c r="C433" s="330"/>
      <c r="D433" s="183" t="s">
        <v>336</v>
      </c>
      <c r="E433" s="188">
        <v>0</v>
      </c>
      <c r="F433" s="220">
        <f>E433/SUM(E429:E434)*100</f>
        <v>0</v>
      </c>
      <c r="G433" s="190">
        <v>6</v>
      </c>
      <c r="H433" s="220">
        <f>G433/SUM(G429:G434)*100</f>
        <v>20.689655172413794</v>
      </c>
      <c r="I433" s="197">
        <v>5</v>
      </c>
      <c r="J433" s="217">
        <f>I433/SUM(I429:I434)*100</f>
        <v>15.151515151515152</v>
      </c>
      <c r="K433" s="199">
        <v>7</v>
      </c>
      <c r="L433" s="217">
        <f>K433/SUM(K429:K434)*100</f>
        <v>21.212121212121211</v>
      </c>
      <c r="M433" s="206">
        <f>COUNTIF(KURANCILI!$Q$5:$Q$200,"&lt;99")-COUNTIF(KURANCILI!$Q$5:$Q$200,"&lt;85")</f>
        <v>6</v>
      </c>
      <c r="N433" s="214">
        <f>M433/SUM(M429:M434)*100</f>
        <v>19.35483870967742</v>
      </c>
    </row>
    <row r="434" spans="2:14" ht="18" customHeight="1" thickBot="1" x14ac:dyDescent="0.3">
      <c r="B434" s="328"/>
      <c r="C434" s="331"/>
      <c r="D434" s="184">
        <v>100</v>
      </c>
      <c r="E434" s="191">
        <v>0</v>
      </c>
      <c r="F434" s="221">
        <f>E434/SUM(E429:E434)*100</f>
        <v>0</v>
      </c>
      <c r="G434" s="193">
        <v>1</v>
      </c>
      <c r="H434" s="221">
        <f>G434/SUM(G429:G434)*100</f>
        <v>3.4482758620689653</v>
      </c>
      <c r="I434" s="200">
        <v>0</v>
      </c>
      <c r="J434" s="218">
        <f>I434/SUM(I429:I434)*100</f>
        <v>0</v>
      </c>
      <c r="K434" s="202">
        <v>0</v>
      </c>
      <c r="L434" s="218">
        <f>K434/SUM(K429:K434)*100</f>
        <v>0</v>
      </c>
      <c r="M434" s="208">
        <f>COUNTIF(KURANCILI!$Q$5:$Q$200,"=100")</f>
        <v>3</v>
      </c>
      <c r="N434" s="215">
        <f>M434/SUM(M429:M434)*100</f>
        <v>9.67741935483871</v>
      </c>
    </row>
    <row r="435" spans="2:14" ht="18" customHeight="1" x14ac:dyDescent="0.25">
      <c r="B435" s="326" t="str">
        <f>"KURANCILI ORTAOKULU
"&amp;"ÖĞRENCİ SAYISI = "&amp;SUM(M435:M440)</f>
        <v>KURANCILI ORTAOKULU
ÖĞRENCİ SAYISI = 31</v>
      </c>
      <c r="C435" s="329" t="s">
        <v>338</v>
      </c>
      <c r="D435" s="182" t="s">
        <v>332</v>
      </c>
      <c r="E435" s="185">
        <v>3</v>
      </c>
      <c r="F435" s="219">
        <f>E435/SUM(E435:E440)*100</f>
        <v>10.344827586206897</v>
      </c>
      <c r="G435" s="187">
        <v>5</v>
      </c>
      <c r="H435" s="219">
        <f>G435/SUM(G435:G440)*100</f>
        <v>17.241379310344829</v>
      </c>
      <c r="I435" s="194">
        <v>8</v>
      </c>
      <c r="J435" s="216">
        <f>I435/SUM(I435:I440)*100</f>
        <v>24.242424242424242</v>
      </c>
      <c r="K435" s="196">
        <v>2</v>
      </c>
      <c r="L435" s="216">
        <f>K435/SUM(K435:K440)*100</f>
        <v>6.0606060606060606</v>
      </c>
      <c r="M435" s="204">
        <f>COUNTIF(KURANCILI!$T$5:$T$200,"&lt;45")</f>
        <v>4</v>
      </c>
      <c r="N435" s="213">
        <f>M435/SUM(M435:M440)*100</f>
        <v>12.903225806451612</v>
      </c>
    </row>
    <row r="436" spans="2:14" ht="18" customHeight="1" x14ac:dyDescent="0.25">
      <c r="B436" s="327"/>
      <c r="C436" s="330"/>
      <c r="D436" s="183" t="s">
        <v>333</v>
      </c>
      <c r="E436" s="188">
        <v>10</v>
      </c>
      <c r="F436" s="220">
        <f>E436/SUM(E435:E440)*100</f>
        <v>34.482758620689658</v>
      </c>
      <c r="G436" s="190">
        <v>4</v>
      </c>
      <c r="H436" s="220">
        <f>G436/SUM(G435:G440)*100</f>
        <v>13.793103448275861</v>
      </c>
      <c r="I436" s="197">
        <v>3</v>
      </c>
      <c r="J436" s="217">
        <f>I436/SUM(I435:I440)*100</f>
        <v>9.0909090909090917</v>
      </c>
      <c r="K436" s="199">
        <v>5</v>
      </c>
      <c r="L436" s="217">
        <f>K436/SUM(K435:K440)*100</f>
        <v>15.151515151515152</v>
      </c>
      <c r="M436" s="206">
        <f>COUNTIF(KURANCILI!$T$5:$T$200,"&lt;55")-COUNTIF(KURANCILI!$T$5:$T$200,"&lt;45")</f>
        <v>0</v>
      </c>
      <c r="N436" s="214">
        <f>M436/SUM(M435:M440)*100</f>
        <v>0</v>
      </c>
    </row>
    <row r="437" spans="2:14" ht="18" customHeight="1" x14ac:dyDescent="0.25">
      <c r="B437" s="327"/>
      <c r="C437" s="330"/>
      <c r="D437" s="183" t="s">
        <v>334</v>
      </c>
      <c r="E437" s="188">
        <v>9</v>
      </c>
      <c r="F437" s="220">
        <f>E437/SUM(E435:E440)*100</f>
        <v>31.03448275862069</v>
      </c>
      <c r="G437" s="190">
        <v>11</v>
      </c>
      <c r="H437" s="220">
        <f>G437/SUM(G435:G440)*100</f>
        <v>37.931034482758619</v>
      </c>
      <c r="I437" s="197">
        <v>7</v>
      </c>
      <c r="J437" s="217">
        <f>I437/SUM(I435:I440)*100</f>
        <v>21.212121212121211</v>
      </c>
      <c r="K437" s="199">
        <v>5</v>
      </c>
      <c r="L437" s="217">
        <f>K437/SUM(K435:K440)*100</f>
        <v>15.151515151515152</v>
      </c>
      <c r="M437" s="206">
        <f>COUNTIF(KURANCILI!$T$5:$T$200,"&lt;70")-COUNTIF(KURANCILI!$T$5:$T$200,"&lt;55")</f>
        <v>10</v>
      </c>
      <c r="N437" s="214">
        <f>M437/SUM(M435:M440)*100</f>
        <v>32.258064516129032</v>
      </c>
    </row>
    <row r="438" spans="2:14" ht="18" customHeight="1" x14ac:dyDescent="0.25">
      <c r="B438" s="327"/>
      <c r="C438" s="330"/>
      <c r="D438" s="183" t="s">
        <v>335</v>
      </c>
      <c r="E438" s="188">
        <v>2</v>
      </c>
      <c r="F438" s="220">
        <f>E438/SUM(E435:E440)*100</f>
        <v>6.8965517241379306</v>
      </c>
      <c r="G438" s="190">
        <v>4</v>
      </c>
      <c r="H438" s="220">
        <f>G438/SUM(G435:G440)*100</f>
        <v>13.793103448275861</v>
      </c>
      <c r="I438" s="197">
        <v>8</v>
      </c>
      <c r="J438" s="217">
        <f>I438/SUM(I435:I440)*100</f>
        <v>24.242424242424242</v>
      </c>
      <c r="K438" s="199">
        <v>13</v>
      </c>
      <c r="L438" s="217">
        <f>K438/SUM(K435:K440)*100</f>
        <v>39.393939393939391</v>
      </c>
      <c r="M438" s="206">
        <f>COUNTIF(KURANCILI!$T$5:$T$200,"&lt;85")-COUNTIF(KURANCILI!$T$5:$T$200,"&lt;70")</f>
        <v>5</v>
      </c>
      <c r="N438" s="214">
        <f>M438/SUM(M435:M440)*100</f>
        <v>16.129032258064516</v>
      </c>
    </row>
    <row r="439" spans="2:14" ht="18" customHeight="1" x14ac:dyDescent="0.25">
      <c r="B439" s="327"/>
      <c r="C439" s="330"/>
      <c r="D439" s="183" t="s">
        <v>336</v>
      </c>
      <c r="E439" s="188">
        <v>5</v>
      </c>
      <c r="F439" s="220">
        <f>E439/SUM(E435:E440)*100</f>
        <v>17.241379310344829</v>
      </c>
      <c r="G439" s="190">
        <v>4</v>
      </c>
      <c r="H439" s="220">
        <f>G439/SUM(G435:G440)*100</f>
        <v>13.793103448275861</v>
      </c>
      <c r="I439" s="197">
        <v>7</v>
      </c>
      <c r="J439" s="217">
        <f>I439/SUM(I435:I440)*100</f>
        <v>21.212121212121211</v>
      </c>
      <c r="K439" s="199">
        <v>8</v>
      </c>
      <c r="L439" s="217">
        <f>K439/SUM(K435:K440)*100</f>
        <v>24.242424242424242</v>
      </c>
      <c r="M439" s="206">
        <f>COUNTIF(KURANCILI!$T$5:$T$200,"&lt;99")-COUNTIF(KURANCILI!$T$5:$T$200,"&lt;85")</f>
        <v>11</v>
      </c>
      <c r="N439" s="214">
        <f>M439/SUM(M435:M440)*100</f>
        <v>35.483870967741936</v>
      </c>
    </row>
    <row r="440" spans="2:14" ht="18" customHeight="1" thickBot="1" x14ac:dyDescent="0.3">
      <c r="B440" s="328"/>
      <c r="C440" s="331"/>
      <c r="D440" s="184">
        <v>100</v>
      </c>
      <c r="E440" s="191">
        <v>0</v>
      </c>
      <c r="F440" s="221">
        <f>E440/SUM(E435:E440)*100</f>
        <v>0</v>
      </c>
      <c r="G440" s="193">
        <v>1</v>
      </c>
      <c r="H440" s="221">
        <f>G440/SUM(G435:G440)*100</f>
        <v>3.4482758620689653</v>
      </c>
      <c r="I440" s="200">
        <v>0</v>
      </c>
      <c r="J440" s="218">
        <f>I440/SUM(I435:I440)*100</f>
        <v>0</v>
      </c>
      <c r="K440" s="202">
        <v>0</v>
      </c>
      <c r="L440" s="218">
        <f>K440/SUM(K435:K440)*100</f>
        <v>0</v>
      </c>
      <c r="M440" s="208">
        <f>COUNTIF(KURANCILI!$T$5:$T$200,"=100")</f>
        <v>1</v>
      </c>
      <c r="N440" s="215">
        <f>M440/SUM(M435:M440)*100</f>
        <v>3.225806451612903</v>
      </c>
    </row>
    <row r="441" spans="2:14" ht="18" customHeight="1" x14ac:dyDescent="0.25">
      <c r="B441" s="326" t="str">
        <f>"KURANCILI ORTAOKULU
"&amp;"ÖĞRENCİ SAYISI = "&amp;SUM(M441:M446)</f>
        <v>KURANCILI ORTAOKULU
ÖĞRENCİ SAYISI = 31</v>
      </c>
      <c r="C441" s="329" t="s">
        <v>4</v>
      </c>
      <c r="D441" s="182" t="s">
        <v>332</v>
      </c>
      <c r="E441" s="185">
        <v>25</v>
      </c>
      <c r="F441" s="219">
        <f>E441/SUM(E441:E446)*100</f>
        <v>86.206896551724128</v>
      </c>
      <c r="G441" s="187">
        <v>12</v>
      </c>
      <c r="H441" s="219">
        <f>G441/SUM(G441:G446)*100</f>
        <v>41.379310344827587</v>
      </c>
      <c r="I441" s="194">
        <v>15</v>
      </c>
      <c r="J441" s="216">
        <f>I441/SUM(I441:I446)*100</f>
        <v>44.117647058823529</v>
      </c>
      <c r="K441" s="196">
        <v>9</v>
      </c>
      <c r="L441" s="216">
        <f>K441/SUM(K441:K446)*100</f>
        <v>27.27272727272727</v>
      </c>
      <c r="M441" s="204">
        <f>COUNTIF(KURANCILI!$W$5:$W$200,"&lt;45")</f>
        <v>3</v>
      </c>
      <c r="N441" s="213">
        <f>M441/SUM(M441:M446)*100</f>
        <v>9.67741935483871</v>
      </c>
    </row>
    <row r="442" spans="2:14" ht="18" customHeight="1" x14ac:dyDescent="0.25">
      <c r="B442" s="327"/>
      <c r="C442" s="330"/>
      <c r="D442" s="183" t="s">
        <v>333</v>
      </c>
      <c r="E442" s="188">
        <v>2</v>
      </c>
      <c r="F442" s="220">
        <f>E442/SUM(E441:E446)*100</f>
        <v>6.8965517241379306</v>
      </c>
      <c r="G442" s="190">
        <v>9</v>
      </c>
      <c r="H442" s="220">
        <f>G442/SUM(G441:G446)*100</f>
        <v>31.03448275862069</v>
      </c>
      <c r="I442" s="197">
        <v>6</v>
      </c>
      <c r="J442" s="217">
        <f>I442/SUM(I441:I446)*100</f>
        <v>17.647058823529413</v>
      </c>
      <c r="K442" s="199">
        <v>4</v>
      </c>
      <c r="L442" s="217">
        <f>K442/SUM(K441:K446)*100</f>
        <v>12.121212121212121</v>
      </c>
      <c r="M442" s="206">
        <f>COUNTIF(KURANCILI!$W$5:$W$200,"&lt;55")-COUNTIF(KURANCILI!$W$5:$W$200,"&lt;45")</f>
        <v>1</v>
      </c>
      <c r="N442" s="214">
        <f>M442/SUM(M441:M446)*100</f>
        <v>3.225806451612903</v>
      </c>
    </row>
    <row r="443" spans="2:14" ht="18" customHeight="1" x14ac:dyDescent="0.25">
      <c r="B443" s="327"/>
      <c r="C443" s="330"/>
      <c r="D443" s="183" t="s">
        <v>334</v>
      </c>
      <c r="E443" s="188">
        <v>2</v>
      </c>
      <c r="F443" s="220">
        <f>E443/SUM(E441:E446)*100</f>
        <v>6.8965517241379306</v>
      </c>
      <c r="G443" s="190">
        <v>6</v>
      </c>
      <c r="H443" s="220">
        <f>G443/SUM(G441:G446)*100</f>
        <v>20.689655172413794</v>
      </c>
      <c r="I443" s="197">
        <v>4</v>
      </c>
      <c r="J443" s="217">
        <f>I443/SUM(I441:I446)*100</f>
        <v>11.76470588235294</v>
      </c>
      <c r="K443" s="199">
        <v>6</v>
      </c>
      <c r="L443" s="217">
        <f>K443/SUM(K441:K446)*100</f>
        <v>18.181818181818183</v>
      </c>
      <c r="M443" s="206">
        <f>COUNTIF(KURANCILI!$W$5:$W$200,"&lt;70")-COUNTIF(KURANCILI!$W$5:$W$200,"&lt;55")</f>
        <v>4</v>
      </c>
      <c r="N443" s="214">
        <f>M443/SUM(M441:M446)*100</f>
        <v>12.903225806451612</v>
      </c>
    </row>
    <row r="444" spans="2:14" ht="18" customHeight="1" x14ac:dyDescent="0.25">
      <c r="B444" s="327"/>
      <c r="C444" s="330"/>
      <c r="D444" s="183" t="s">
        <v>335</v>
      </c>
      <c r="E444" s="188">
        <v>0</v>
      </c>
      <c r="F444" s="220">
        <f>E444/SUM(E441:E446)*100</f>
        <v>0</v>
      </c>
      <c r="G444" s="190">
        <v>2</v>
      </c>
      <c r="H444" s="220">
        <f>G444/SUM(G441:G446)*100</f>
        <v>6.8965517241379306</v>
      </c>
      <c r="I444" s="197">
        <v>3</v>
      </c>
      <c r="J444" s="217">
        <f>I444/SUM(I441:I446)*100</f>
        <v>8.8235294117647065</v>
      </c>
      <c r="K444" s="199">
        <v>7</v>
      </c>
      <c r="L444" s="217">
        <f>K444/SUM(K441:K446)*100</f>
        <v>21.212121212121211</v>
      </c>
      <c r="M444" s="206">
        <f>COUNTIF(KURANCILI!$W$5:$W$200,"&lt;85")-COUNTIF(KURANCILI!$W$5:$W$200,"&lt;70")</f>
        <v>11</v>
      </c>
      <c r="N444" s="214">
        <f>M444/SUM(M441:M446)*100</f>
        <v>35.483870967741936</v>
      </c>
    </row>
    <row r="445" spans="2:14" ht="18" customHeight="1" x14ac:dyDescent="0.25">
      <c r="B445" s="327"/>
      <c r="C445" s="330"/>
      <c r="D445" s="183" t="s">
        <v>336</v>
      </c>
      <c r="E445" s="188">
        <v>0</v>
      </c>
      <c r="F445" s="220">
        <f>E445/SUM(E441:E446)*100</f>
        <v>0</v>
      </c>
      <c r="G445" s="190">
        <v>0</v>
      </c>
      <c r="H445" s="220">
        <f>G445/SUM(G441:G446)*100</f>
        <v>0</v>
      </c>
      <c r="I445" s="197">
        <v>5</v>
      </c>
      <c r="J445" s="217">
        <f>I445/SUM(I441:I446)*100</f>
        <v>14.705882352941178</v>
      </c>
      <c r="K445" s="199">
        <v>7</v>
      </c>
      <c r="L445" s="217">
        <f>K445/SUM(K441:K446)*100</f>
        <v>21.212121212121211</v>
      </c>
      <c r="M445" s="206">
        <f>COUNTIF(KURANCILI!$W$5:$W$200,"&lt;99")-COUNTIF(KURANCILI!$W$5:$W$200,"&lt;85")</f>
        <v>11</v>
      </c>
      <c r="N445" s="214">
        <f>M445/SUM(M441:M446)*100</f>
        <v>35.483870967741936</v>
      </c>
    </row>
    <row r="446" spans="2:14" ht="18" customHeight="1" thickBot="1" x14ac:dyDescent="0.3">
      <c r="B446" s="328"/>
      <c r="C446" s="331"/>
      <c r="D446" s="184">
        <v>100</v>
      </c>
      <c r="E446" s="191">
        <v>0</v>
      </c>
      <c r="F446" s="221">
        <f>E446/SUM(E441:E446)*100</f>
        <v>0</v>
      </c>
      <c r="G446" s="193">
        <v>0</v>
      </c>
      <c r="H446" s="221">
        <f>G446/SUM(G441:G446)*100</f>
        <v>0</v>
      </c>
      <c r="I446" s="200">
        <v>1</v>
      </c>
      <c r="J446" s="218">
        <f>I446/SUM(I441:I446)*100</f>
        <v>2.9411764705882351</v>
      </c>
      <c r="K446" s="202">
        <v>0</v>
      </c>
      <c r="L446" s="218">
        <f>K446/SUM(K441:K446)*100</f>
        <v>0</v>
      </c>
      <c r="M446" s="208">
        <f>COUNTIF(KURANCILI!$W$5:$W$200,"=100")</f>
        <v>1</v>
      </c>
      <c r="N446" s="215">
        <f>M446/SUM(M441:M446)*100</f>
        <v>3.225806451612903</v>
      </c>
    </row>
    <row r="447" spans="2:14" ht="18" customHeight="1" x14ac:dyDescent="0.25">
      <c r="B447" s="326" t="str">
        <f>"KURANCILI ORTAOKULU
"&amp;"ÖĞRENCİ SAYISI = "&amp;SUM(M447:M452)</f>
        <v>KURANCILI ORTAOKULU
ÖĞRENCİ SAYISI = 31</v>
      </c>
      <c r="C447" s="329" t="s">
        <v>23</v>
      </c>
      <c r="D447" s="182" t="s">
        <v>332</v>
      </c>
      <c r="E447" s="185">
        <v>3</v>
      </c>
      <c r="F447" s="219">
        <f>E447/SUM(E447:E452)*100</f>
        <v>10.344827586206897</v>
      </c>
      <c r="G447" s="187">
        <v>2</v>
      </c>
      <c r="H447" s="219">
        <f>G447/SUM(G447:G452)*100</f>
        <v>6.8965517241379306</v>
      </c>
      <c r="I447" s="194">
        <v>1</v>
      </c>
      <c r="J447" s="216">
        <f>I447/SUM(I447:I452)*100</f>
        <v>2.3255813953488373</v>
      </c>
      <c r="K447" s="196">
        <v>1</v>
      </c>
      <c r="L447" s="216">
        <f>K447/SUM(K447:K452)*100</f>
        <v>3.0303030303030303</v>
      </c>
      <c r="M447" s="204">
        <f>COUNTIF(KURANCILI!$Z$5:$Z$200,"&lt;45")</f>
        <v>2</v>
      </c>
      <c r="N447" s="213">
        <f>M447/SUM(M447:M452)*100</f>
        <v>6.4516129032258061</v>
      </c>
    </row>
    <row r="448" spans="2:14" ht="18" customHeight="1" x14ac:dyDescent="0.25">
      <c r="B448" s="327"/>
      <c r="C448" s="330"/>
      <c r="D448" s="183" t="s">
        <v>333</v>
      </c>
      <c r="E448" s="188">
        <v>4</v>
      </c>
      <c r="F448" s="220">
        <f>E448/SUM(E447:E452)*100</f>
        <v>13.793103448275861</v>
      </c>
      <c r="G448" s="190">
        <v>4</v>
      </c>
      <c r="H448" s="220">
        <f>G448/SUM(G447:G452)*100</f>
        <v>13.793103448275861</v>
      </c>
      <c r="I448" s="197">
        <v>0</v>
      </c>
      <c r="J448" s="217">
        <f>I448/SUM(I447:I452)*100</f>
        <v>0</v>
      </c>
      <c r="K448" s="199">
        <v>2</v>
      </c>
      <c r="L448" s="217">
        <f>K448/SUM(K447:K452)*100</f>
        <v>6.0606060606060606</v>
      </c>
      <c r="M448" s="206">
        <f>COUNTIF(KURANCILI!$Z$5:$Z$200,"&lt;55")-COUNTIF(KURANCILI!$Z$5:$Z$200,"&lt;45")</f>
        <v>0</v>
      </c>
      <c r="N448" s="214">
        <f>M448/SUM(M447:M452)*100</f>
        <v>0</v>
      </c>
    </row>
    <row r="449" spans="2:14" ht="18" customHeight="1" x14ac:dyDescent="0.25">
      <c r="B449" s="327"/>
      <c r="C449" s="330"/>
      <c r="D449" s="183" t="s">
        <v>334</v>
      </c>
      <c r="E449" s="188">
        <v>9</v>
      </c>
      <c r="F449" s="220">
        <f>E449/SUM(E447:E452)*100</f>
        <v>31.03448275862069</v>
      </c>
      <c r="G449" s="190">
        <v>4</v>
      </c>
      <c r="H449" s="220">
        <f>G449/SUM(G447:G452)*100</f>
        <v>13.793103448275861</v>
      </c>
      <c r="I449" s="197">
        <v>3</v>
      </c>
      <c r="J449" s="217">
        <f>I449/SUM(I447:I452)*100</f>
        <v>6.9767441860465116</v>
      </c>
      <c r="K449" s="199">
        <v>5</v>
      </c>
      <c r="L449" s="217">
        <f>K449/SUM(K447:K452)*100</f>
        <v>15.151515151515152</v>
      </c>
      <c r="M449" s="206">
        <f>COUNTIF(KURANCILI!$Z$5:$Z$200,"&lt;70")-COUNTIF(KURANCILI!$Z$5:$Z$200,"&lt;55")</f>
        <v>0</v>
      </c>
      <c r="N449" s="214">
        <f>M449/SUM(M447:M452)*100</f>
        <v>0</v>
      </c>
    </row>
    <row r="450" spans="2:14" ht="18" customHeight="1" x14ac:dyDescent="0.25">
      <c r="B450" s="327"/>
      <c r="C450" s="330"/>
      <c r="D450" s="183" t="s">
        <v>335</v>
      </c>
      <c r="E450" s="188">
        <v>10</v>
      </c>
      <c r="F450" s="220">
        <f>E450/SUM(E447:E452)*100</f>
        <v>34.482758620689658</v>
      </c>
      <c r="G450" s="190">
        <v>15</v>
      </c>
      <c r="H450" s="220">
        <f>G450/SUM(G447:G452)*100</f>
        <v>51.724137931034484</v>
      </c>
      <c r="I450" s="197">
        <v>7</v>
      </c>
      <c r="J450" s="217">
        <f>I450/SUM(I447:I452)*100</f>
        <v>16.279069767441861</v>
      </c>
      <c r="K450" s="199">
        <v>7</v>
      </c>
      <c r="L450" s="217">
        <f>K450/SUM(K447:K452)*100</f>
        <v>21.212121212121211</v>
      </c>
      <c r="M450" s="206">
        <f>COUNTIF(KURANCILI!$Z$5:$Z$200,"&lt;85")-COUNTIF(KURANCILI!Z$5:$Z$200,"&lt;70")</f>
        <v>5</v>
      </c>
      <c r="N450" s="214">
        <f>M450/SUM(M447:M452)*100</f>
        <v>16.129032258064516</v>
      </c>
    </row>
    <row r="451" spans="2:14" ht="18" customHeight="1" x14ac:dyDescent="0.25">
      <c r="B451" s="327"/>
      <c r="C451" s="330"/>
      <c r="D451" s="183" t="s">
        <v>336</v>
      </c>
      <c r="E451" s="188">
        <v>3</v>
      </c>
      <c r="F451" s="220">
        <f>E451/SUM(E447:E452)*100</f>
        <v>10.344827586206897</v>
      </c>
      <c r="G451" s="190">
        <v>3</v>
      </c>
      <c r="H451" s="220">
        <f>G451/SUM(G447:G452)*100</f>
        <v>10.344827586206897</v>
      </c>
      <c r="I451" s="197">
        <v>22</v>
      </c>
      <c r="J451" s="217">
        <f>I451/SUM(I447:I452)*100</f>
        <v>51.162790697674424</v>
      </c>
      <c r="K451" s="199">
        <v>15</v>
      </c>
      <c r="L451" s="217">
        <f>K451/SUM(K447:K452)*100</f>
        <v>45.454545454545453</v>
      </c>
      <c r="M451" s="206">
        <f>COUNTIF(KURANCILI!$Z$5:$Z$200,"&lt;99")-COUNTIF(KURANCILI!$Z$5:$Z$200,"&lt;85")</f>
        <v>22</v>
      </c>
      <c r="N451" s="214">
        <f>M451/SUM(M447:M452)*100</f>
        <v>70.967741935483872</v>
      </c>
    </row>
    <row r="452" spans="2:14" ht="18" customHeight="1" thickBot="1" x14ac:dyDescent="0.3">
      <c r="B452" s="328"/>
      <c r="C452" s="331"/>
      <c r="D452" s="184">
        <v>100</v>
      </c>
      <c r="E452" s="191">
        <v>0</v>
      </c>
      <c r="F452" s="221">
        <f>E452/SUM(E447:E452)*100</f>
        <v>0</v>
      </c>
      <c r="G452" s="193">
        <v>1</v>
      </c>
      <c r="H452" s="221">
        <f>G452/SUM(G447:G452)*100</f>
        <v>3.4482758620689653</v>
      </c>
      <c r="I452" s="200">
        <v>10</v>
      </c>
      <c r="J452" s="218">
        <f>I452/SUM(I447:I452)*100</f>
        <v>23.255813953488371</v>
      </c>
      <c r="K452" s="202">
        <v>3</v>
      </c>
      <c r="L452" s="218">
        <f>K452/SUM(K447:K452)*100</f>
        <v>9.0909090909090917</v>
      </c>
      <c r="M452" s="208">
        <f>COUNTIF(KURANCILI!$Z$5:$Z$200,"=100")</f>
        <v>2</v>
      </c>
      <c r="N452" s="215">
        <f>M452/SUM(M447:M452)*100</f>
        <v>6.4516129032258061</v>
      </c>
    </row>
    <row r="453" spans="2:14" ht="18" customHeight="1" x14ac:dyDescent="0.25"/>
    <row r="454" spans="2:14" ht="18" customHeight="1" thickBot="1" x14ac:dyDescent="0.3"/>
    <row r="455" spans="2:14" ht="18" customHeight="1" x14ac:dyDescent="0.25">
      <c r="B455" s="332" t="s">
        <v>385</v>
      </c>
      <c r="C455" s="332" t="s">
        <v>872</v>
      </c>
      <c r="D455" s="335" t="s">
        <v>873</v>
      </c>
      <c r="E455" s="349" t="s">
        <v>359</v>
      </c>
      <c r="F455" s="350"/>
      <c r="G455" s="350"/>
      <c r="H455" s="351"/>
      <c r="I455" s="349" t="s">
        <v>360</v>
      </c>
      <c r="J455" s="350"/>
      <c r="K455" s="350"/>
      <c r="L455" s="351"/>
      <c r="M455" s="342" t="s">
        <v>361</v>
      </c>
      <c r="N455" s="343"/>
    </row>
    <row r="456" spans="2:14" ht="18" customHeight="1" x14ac:dyDescent="0.25">
      <c r="B456" s="333"/>
      <c r="C456" s="333"/>
      <c r="D456" s="336"/>
      <c r="E456" s="352" t="s">
        <v>384</v>
      </c>
      <c r="F456" s="353"/>
      <c r="G456" s="352" t="s">
        <v>875</v>
      </c>
      <c r="H456" s="353"/>
      <c r="I456" s="352" t="s">
        <v>384</v>
      </c>
      <c r="J456" s="353"/>
      <c r="K456" s="352" t="s">
        <v>875</v>
      </c>
      <c r="L456" s="353"/>
      <c r="M456" s="352" t="s">
        <v>384</v>
      </c>
      <c r="N456" s="353"/>
    </row>
    <row r="457" spans="2:14" ht="29.25" thickBot="1" x14ac:dyDescent="0.3">
      <c r="B457" s="334"/>
      <c r="C457" s="334"/>
      <c r="D457" s="337"/>
      <c r="E457" s="210" t="s">
        <v>871</v>
      </c>
      <c r="F457" s="211" t="s">
        <v>874</v>
      </c>
      <c r="G457" s="212" t="s">
        <v>871</v>
      </c>
      <c r="H457" s="211" t="s">
        <v>874</v>
      </c>
      <c r="I457" s="210" t="s">
        <v>871</v>
      </c>
      <c r="J457" s="211" t="s">
        <v>874</v>
      </c>
      <c r="K457" s="212" t="s">
        <v>871</v>
      </c>
      <c r="L457" s="211" t="s">
        <v>874</v>
      </c>
      <c r="M457" s="212" t="s">
        <v>871</v>
      </c>
      <c r="N457" s="211" t="s">
        <v>874</v>
      </c>
    </row>
    <row r="458" spans="2:14" ht="18" customHeight="1" x14ac:dyDescent="0.25">
      <c r="B458" s="326" t="str">
        <f>"ÖMERHACILI ŞNA ORTAOKULU
"&amp;"ÖĞRENCİ SAYISI = "&amp;SUM(M458:M463)</f>
        <v>ÖMERHACILI ŞNA ORTAOKULU
ÖĞRENCİ SAYISI = 20</v>
      </c>
      <c r="C458" s="329" t="s">
        <v>2</v>
      </c>
      <c r="D458" s="182" t="s">
        <v>332</v>
      </c>
      <c r="E458" s="185">
        <v>5</v>
      </c>
      <c r="F458" s="219">
        <f>E458/SUM(E458:E463)*100</f>
        <v>19.230769230769234</v>
      </c>
      <c r="G458" s="187">
        <v>3</v>
      </c>
      <c r="H458" s="219">
        <f>G458/SUM(G458:G463)*100</f>
        <v>12</v>
      </c>
      <c r="I458" s="194">
        <v>3</v>
      </c>
      <c r="J458" s="216">
        <f>I458/SUM(I458:I463)*100</f>
        <v>15</v>
      </c>
      <c r="K458" s="196">
        <v>3</v>
      </c>
      <c r="L458" s="216">
        <f>K458/SUM(K458:K463)*100</f>
        <v>15</v>
      </c>
      <c r="M458" s="204">
        <f>COUNTIF(ÖMERHACILI!$K$5:$K$200,"&lt;45")</f>
        <v>4</v>
      </c>
      <c r="N458" s="213">
        <f>M458/SUM(M458:M463)*100</f>
        <v>20</v>
      </c>
    </row>
    <row r="459" spans="2:14" ht="18" customHeight="1" x14ac:dyDescent="0.25">
      <c r="B459" s="327"/>
      <c r="C459" s="330"/>
      <c r="D459" s="183" t="s">
        <v>333</v>
      </c>
      <c r="E459" s="188">
        <v>4</v>
      </c>
      <c r="F459" s="220">
        <f>E459/SUM(E458:E463)*100</f>
        <v>15.384615384615385</v>
      </c>
      <c r="G459" s="190">
        <v>1</v>
      </c>
      <c r="H459" s="220">
        <f>G459/SUM(G458:G463)*100</f>
        <v>4</v>
      </c>
      <c r="I459" s="197">
        <v>5</v>
      </c>
      <c r="J459" s="217">
        <f>I459/SUM(I458:I463)*100</f>
        <v>25</v>
      </c>
      <c r="K459" s="199">
        <v>3</v>
      </c>
      <c r="L459" s="217">
        <f>K459/SUM(K458:K463)*100</f>
        <v>15</v>
      </c>
      <c r="M459" s="206">
        <f>COUNTIF(ÖMERHACILI!$K$5:$K$200,"&lt;55")-COUNTIF(ÖMERHACILI!$K$5:$K$200,"&lt;45")</f>
        <v>6</v>
      </c>
      <c r="N459" s="214">
        <f>M459/SUM(M458:M463)*100</f>
        <v>30</v>
      </c>
    </row>
    <row r="460" spans="2:14" ht="18" customHeight="1" x14ac:dyDescent="0.25">
      <c r="B460" s="327"/>
      <c r="C460" s="330"/>
      <c r="D460" s="183" t="s">
        <v>334</v>
      </c>
      <c r="E460" s="188">
        <v>4</v>
      </c>
      <c r="F460" s="220">
        <f>E460/SUM(E458:E463)*100</f>
        <v>15.384615384615385</v>
      </c>
      <c r="G460" s="190">
        <v>7</v>
      </c>
      <c r="H460" s="220">
        <f>G460/SUM(G458:G463)*100</f>
        <v>28.000000000000004</v>
      </c>
      <c r="I460" s="197">
        <v>3</v>
      </c>
      <c r="J460" s="217">
        <f>I460/SUM(I458:I463)*100</f>
        <v>15</v>
      </c>
      <c r="K460" s="199">
        <v>3</v>
      </c>
      <c r="L460" s="217">
        <f>K460/SUM(K458:K463)*100</f>
        <v>15</v>
      </c>
      <c r="M460" s="206">
        <f>COUNTIF(ÖMERHACILI!$K$5:$K$200,"&lt;70")-COUNTIF(ÖMERHACILI!$K$5:$K$200,"&lt;55")</f>
        <v>5</v>
      </c>
      <c r="N460" s="214">
        <f>M460/SUM(M458:M463)*100</f>
        <v>25</v>
      </c>
    </row>
    <row r="461" spans="2:14" ht="18" customHeight="1" x14ac:dyDescent="0.25">
      <c r="B461" s="327"/>
      <c r="C461" s="330"/>
      <c r="D461" s="183" t="s">
        <v>335</v>
      </c>
      <c r="E461" s="188">
        <v>5</v>
      </c>
      <c r="F461" s="220">
        <f>E461/SUM(E458:E463)*100</f>
        <v>19.230769230769234</v>
      </c>
      <c r="G461" s="190">
        <v>6</v>
      </c>
      <c r="H461" s="220">
        <f>G461/SUM(G458:G463)*100</f>
        <v>24</v>
      </c>
      <c r="I461" s="197">
        <v>5</v>
      </c>
      <c r="J461" s="217">
        <f>I461/SUM(I458:I463)*100</f>
        <v>25</v>
      </c>
      <c r="K461" s="199">
        <v>6</v>
      </c>
      <c r="L461" s="217">
        <f>K461/SUM(K458:K463)*100</f>
        <v>30</v>
      </c>
      <c r="M461" s="206">
        <f>COUNTIF(ÖMERHACILI!$K$5:$K$200,"&lt;85")-COUNTIF(ÖMERHACILI!$K$5:$K$200,"&lt;70")</f>
        <v>2</v>
      </c>
      <c r="N461" s="214">
        <f>M461/SUM(M458:M463)*100</f>
        <v>10</v>
      </c>
    </row>
    <row r="462" spans="2:14" ht="18" customHeight="1" x14ac:dyDescent="0.25">
      <c r="B462" s="327"/>
      <c r="C462" s="330"/>
      <c r="D462" s="183" t="s">
        <v>336</v>
      </c>
      <c r="E462" s="188">
        <v>7</v>
      </c>
      <c r="F462" s="220">
        <f>E462/SUM(E458:E463)*100</f>
        <v>26.923076923076923</v>
      </c>
      <c r="G462" s="190">
        <v>5</v>
      </c>
      <c r="H462" s="220">
        <f>G462/SUM(G458:G463)*100</f>
        <v>20</v>
      </c>
      <c r="I462" s="197">
        <v>4</v>
      </c>
      <c r="J462" s="217">
        <f>I462/SUM(I458:I463)*100</f>
        <v>20</v>
      </c>
      <c r="K462" s="199">
        <v>4</v>
      </c>
      <c r="L462" s="217">
        <f>K462/SUM(K458:K463)*100</f>
        <v>20</v>
      </c>
      <c r="M462" s="206">
        <f>COUNTIF(ÖMERHACILI!$K$5:$K$200,"&lt;99")-COUNTIF(ÖMERHACILI!$K$5:$K$200,"&lt;85")</f>
        <v>3</v>
      </c>
      <c r="N462" s="214">
        <f>M462/SUM(M458:M463)*100</f>
        <v>15</v>
      </c>
    </row>
    <row r="463" spans="2:14" ht="18" customHeight="1" thickBot="1" x14ac:dyDescent="0.3">
      <c r="B463" s="328"/>
      <c r="C463" s="331"/>
      <c r="D463" s="184">
        <v>100</v>
      </c>
      <c r="E463" s="191">
        <v>1</v>
      </c>
      <c r="F463" s="221">
        <f>E463/SUM(E458:E463)*100</f>
        <v>3.8461538461538463</v>
      </c>
      <c r="G463" s="193">
        <v>3</v>
      </c>
      <c r="H463" s="221">
        <f>G463/SUM(G458:G463)*100</f>
        <v>12</v>
      </c>
      <c r="I463" s="200">
        <v>0</v>
      </c>
      <c r="J463" s="218">
        <f>I463/SUM(I458:I463)*100</f>
        <v>0</v>
      </c>
      <c r="K463" s="202">
        <v>1</v>
      </c>
      <c r="L463" s="218">
        <f>K463/SUM(K458:K463)*100</f>
        <v>5</v>
      </c>
      <c r="M463" s="208">
        <f>COUNTIF(ÖMERHACILI!$K$5:$K$200,"=100")</f>
        <v>0</v>
      </c>
      <c r="N463" s="215">
        <f>M463/SUM(M458:M463)*100</f>
        <v>0</v>
      </c>
    </row>
    <row r="464" spans="2:14" ht="18" customHeight="1" x14ac:dyDescent="0.25">
      <c r="B464" s="326" t="str">
        <f t="shared" ref="B464" si="24">"ÖMERHACILI ŞNA ORTAOKULU
"&amp;"ÖĞRENCİ SAYISI = "&amp;SUM(M464:M469)</f>
        <v>ÖMERHACILI ŞNA ORTAOKULU
ÖĞRENCİ SAYISI = 20</v>
      </c>
      <c r="C464" s="329" t="s">
        <v>3</v>
      </c>
      <c r="D464" s="182" t="s">
        <v>332</v>
      </c>
      <c r="E464" s="185">
        <v>18</v>
      </c>
      <c r="F464" s="219">
        <f>E464/SUM(E464:E469)*100</f>
        <v>69.230769230769226</v>
      </c>
      <c r="G464" s="187">
        <v>16</v>
      </c>
      <c r="H464" s="219">
        <f>G464/SUM(G464:G469)*100</f>
        <v>64</v>
      </c>
      <c r="I464" s="194">
        <v>13</v>
      </c>
      <c r="J464" s="216">
        <f>I464/SUM(I464:I469)*100</f>
        <v>65</v>
      </c>
      <c r="K464" s="196">
        <v>10</v>
      </c>
      <c r="L464" s="216">
        <f>K464/SUM(K464:K469)*100</f>
        <v>50</v>
      </c>
      <c r="M464" s="204">
        <f>COUNTIF(ÖMERHACILI!$N$5:$N$200,"&lt;45")</f>
        <v>15</v>
      </c>
      <c r="N464" s="213">
        <f>M464/SUM(M464:M469)*100</f>
        <v>75</v>
      </c>
    </row>
    <row r="465" spans="2:14" ht="18" customHeight="1" x14ac:dyDescent="0.25">
      <c r="B465" s="327"/>
      <c r="C465" s="330"/>
      <c r="D465" s="183" t="s">
        <v>333</v>
      </c>
      <c r="E465" s="188">
        <v>1</v>
      </c>
      <c r="F465" s="220">
        <f>E465/SUM(E464:E469)*100</f>
        <v>3.8461538461538463</v>
      </c>
      <c r="G465" s="190">
        <v>6</v>
      </c>
      <c r="H465" s="220">
        <f>G465/SUM(G464:G469)*100</f>
        <v>24</v>
      </c>
      <c r="I465" s="197">
        <v>2</v>
      </c>
      <c r="J465" s="217">
        <f>I465/SUM(I464:I469)*100</f>
        <v>10</v>
      </c>
      <c r="K465" s="199">
        <v>5</v>
      </c>
      <c r="L465" s="217">
        <f>K465/SUM(K464:K469)*100</f>
        <v>25</v>
      </c>
      <c r="M465" s="206">
        <f>COUNTIF(ÖMERHACILI!$N$5:$N$200,"&lt;55")-COUNTIF(ÖMERHACILI!$N$5:$N$200,"&lt;45")</f>
        <v>1</v>
      </c>
      <c r="N465" s="214">
        <f>M465/SUM(M464:M469)*100</f>
        <v>5</v>
      </c>
    </row>
    <row r="466" spans="2:14" ht="18" customHeight="1" x14ac:dyDescent="0.25">
      <c r="B466" s="327"/>
      <c r="C466" s="330"/>
      <c r="D466" s="183" t="s">
        <v>334</v>
      </c>
      <c r="E466" s="188">
        <v>4</v>
      </c>
      <c r="F466" s="220">
        <f>E466/SUM(E464:E469)*100</f>
        <v>15.384615384615385</v>
      </c>
      <c r="G466" s="190">
        <v>1</v>
      </c>
      <c r="H466" s="220">
        <f>G466/SUM(G464:G469)*100</f>
        <v>4</v>
      </c>
      <c r="I466" s="197">
        <v>4</v>
      </c>
      <c r="J466" s="217">
        <f>I466/SUM(I464:I469)*100</f>
        <v>20</v>
      </c>
      <c r="K466" s="199">
        <v>4</v>
      </c>
      <c r="L466" s="217">
        <f>K466/SUM(K464:K469)*100</f>
        <v>20</v>
      </c>
      <c r="M466" s="206">
        <f>COUNTIF(ÖMERHACILI!$N$5:$N$200,"&lt;70")-COUNTIF(ÖMERHACILI!$N$5:$N$200,"&lt;55")</f>
        <v>1</v>
      </c>
      <c r="N466" s="214">
        <f>M466/SUM(M464:M469)*100</f>
        <v>5</v>
      </c>
    </row>
    <row r="467" spans="2:14" ht="18" customHeight="1" x14ac:dyDescent="0.25">
      <c r="B467" s="327"/>
      <c r="C467" s="330"/>
      <c r="D467" s="183" t="s">
        <v>335</v>
      </c>
      <c r="E467" s="188">
        <v>1</v>
      </c>
      <c r="F467" s="220">
        <f>E467/SUM(E464:E469)*100</f>
        <v>3.8461538461538463</v>
      </c>
      <c r="G467" s="190">
        <v>1</v>
      </c>
      <c r="H467" s="220">
        <f>G467/SUM(G464:G469)*100</f>
        <v>4</v>
      </c>
      <c r="I467" s="197">
        <v>0</v>
      </c>
      <c r="J467" s="217">
        <f>I467/SUM(I464:I469)*100</f>
        <v>0</v>
      </c>
      <c r="K467" s="199">
        <v>0</v>
      </c>
      <c r="L467" s="217">
        <f>K467/SUM(K464:K469)*100</f>
        <v>0</v>
      </c>
      <c r="M467" s="206">
        <f>COUNTIF(ÖMERHACILI!$N$5:$N$200,"&lt;85")-COUNTIF(ÖMERHACILI!$N$5:$N$200,"&lt;70")</f>
        <v>2</v>
      </c>
      <c r="N467" s="214">
        <f>M467/SUM(M464:M469)*100</f>
        <v>10</v>
      </c>
    </row>
    <row r="468" spans="2:14" ht="18" customHeight="1" x14ac:dyDescent="0.25">
      <c r="B468" s="327"/>
      <c r="C468" s="330"/>
      <c r="D468" s="183" t="s">
        <v>336</v>
      </c>
      <c r="E468" s="188">
        <v>1</v>
      </c>
      <c r="F468" s="220">
        <f>E468/SUM(E464:E469)*100</f>
        <v>3.8461538461538463</v>
      </c>
      <c r="G468" s="190">
        <v>0</v>
      </c>
      <c r="H468" s="220">
        <f>G468/SUM(G464:G469)*100</f>
        <v>0</v>
      </c>
      <c r="I468" s="197">
        <v>1</v>
      </c>
      <c r="J468" s="217">
        <f>I468/SUM(I464:I469)*100</f>
        <v>5</v>
      </c>
      <c r="K468" s="199">
        <v>1</v>
      </c>
      <c r="L468" s="217">
        <f>K468/SUM(K464:K469)*100</f>
        <v>5</v>
      </c>
      <c r="M468" s="206">
        <f>COUNTIF(ÖMERHACILI!$N$5:$N$200,"&lt;99")-COUNTIF(ÖMERHACILI!$N$5:$N$200,"&lt;85")</f>
        <v>1</v>
      </c>
      <c r="N468" s="214">
        <f>M468/SUM(M464:M469)*100</f>
        <v>5</v>
      </c>
    </row>
    <row r="469" spans="2:14" ht="18" customHeight="1" thickBot="1" x14ac:dyDescent="0.3">
      <c r="B469" s="328"/>
      <c r="C469" s="331"/>
      <c r="D469" s="184">
        <v>100</v>
      </c>
      <c r="E469" s="191">
        <v>1</v>
      </c>
      <c r="F469" s="221">
        <f>E469/SUM(E464:E469)*100</f>
        <v>3.8461538461538463</v>
      </c>
      <c r="G469" s="193">
        <v>1</v>
      </c>
      <c r="H469" s="221">
        <f>G469/SUM(G464:G469)*100</f>
        <v>4</v>
      </c>
      <c r="I469" s="200">
        <v>0</v>
      </c>
      <c r="J469" s="218">
        <f>I469/SUM(I464:I469)*100</f>
        <v>0</v>
      </c>
      <c r="K469" s="202">
        <v>0</v>
      </c>
      <c r="L469" s="218">
        <f>K469/SUM(K464:K469)*100</f>
        <v>0</v>
      </c>
      <c r="M469" s="208">
        <f>COUNTIF(ÖMERHACILI!$N$5:$N$200,"=100")</f>
        <v>0</v>
      </c>
      <c r="N469" s="215">
        <f>M469/SUM(M464:M469)*100</f>
        <v>0</v>
      </c>
    </row>
    <row r="470" spans="2:14" ht="18" customHeight="1" x14ac:dyDescent="0.25">
      <c r="B470" s="326" t="str">
        <f t="shared" ref="B470" si="25">"ÖMERHACILI ŞNA ORTAOKULU
"&amp;"ÖĞRENCİ SAYISI = "&amp;SUM(M470:M475)</f>
        <v>ÖMERHACILI ŞNA ORTAOKULU
ÖĞRENCİ SAYISI = 20</v>
      </c>
      <c r="C470" s="329" t="s">
        <v>10</v>
      </c>
      <c r="D470" s="182" t="s">
        <v>332</v>
      </c>
      <c r="E470" s="185">
        <v>2</v>
      </c>
      <c r="F470" s="219">
        <f>E470/SUM(E470:E475)*100</f>
        <v>8</v>
      </c>
      <c r="G470" s="187">
        <v>8</v>
      </c>
      <c r="H470" s="219">
        <f>G470/SUM(G470:G475)*100</f>
        <v>32</v>
      </c>
      <c r="I470" s="194">
        <v>5</v>
      </c>
      <c r="J470" s="216">
        <f>I470/SUM(I470:I475)*100</f>
        <v>25</v>
      </c>
      <c r="K470" s="196">
        <v>5</v>
      </c>
      <c r="L470" s="216">
        <f>K470/SUM(K470:K475)*100</f>
        <v>25</v>
      </c>
      <c r="M470" s="204">
        <f>COUNTIF(ÖMERHACILI!$Q$5:$Q$200,"&lt;45")</f>
        <v>4</v>
      </c>
      <c r="N470" s="213">
        <f>M470/SUM(M470:M475)*100</f>
        <v>20</v>
      </c>
    </row>
    <row r="471" spans="2:14" ht="18" customHeight="1" x14ac:dyDescent="0.25">
      <c r="B471" s="327"/>
      <c r="C471" s="330"/>
      <c r="D471" s="183" t="s">
        <v>333</v>
      </c>
      <c r="E471" s="188">
        <v>6</v>
      </c>
      <c r="F471" s="220">
        <f>E471/SUM(E470:E475)*100</f>
        <v>24</v>
      </c>
      <c r="G471" s="190">
        <v>5</v>
      </c>
      <c r="H471" s="220">
        <f>G471/SUM(G470:G475)*100</f>
        <v>20</v>
      </c>
      <c r="I471" s="197">
        <v>4</v>
      </c>
      <c r="J471" s="217">
        <f>I471/SUM(I470:I475)*100</f>
        <v>20</v>
      </c>
      <c r="K471" s="199">
        <v>3</v>
      </c>
      <c r="L471" s="217">
        <f>K471/SUM(K470:K475)*100</f>
        <v>15</v>
      </c>
      <c r="M471" s="206">
        <f>COUNTIF(ÖMERHACILI!$Q$5:$Q$200,"&lt;55")-COUNTIF(ÖMERHACILI!$Q$5:$Q$200,"&lt;45")</f>
        <v>4</v>
      </c>
      <c r="N471" s="214">
        <f>M471/SUM(M470:M475)*100</f>
        <v>20</v>
      </c>
    </row>
    <row r="472" spans="2:14" ht="18" customHeight="1" x14ac:dyDescent="0.25">
      <c r="B472" s="327"/>
      <c r="C472" s="330"/>
      <c r="D472" s="183" t="s">
        <v>334</v>
      </c>
      <c r="E472" s="188">
        <v>12</v>
      </c>
      <c r="F472" s="220">
        <f>E472/SUM(E470:E475)*100</f>
        <v>48</v>
      </c>
      <c r="G472" s="190">
        <v>5</v>
      </c>
      <c r="H472" s="220">
        <f>G472/SUM(G470:G475)*100</f>
        <v>20</v>
      </c>
      <c r="I472" s="197">
        <v>5</v>
      </c>
      <c r="J472" s="217">
        <f>I472/SUM(I470:I475)*100</f>
        <v>25</v>
      </c>
      <c r="K472" s="199">
        <v>3</v>
      </c>
      <c r="L472" s="217">
        <f>K472/SUM(K470:K475)*100</f>
        <v>15</v>
      </c>
      <c r="M472" s="206">
        <f>COUNTIF(ÖMERHACILI!$Q$5:$Q$200,"&lt;70")-COUNTIF(ÖMERHACILI!$Q$5:$Q$200,"&lt;55")</f>
        <v>5</v>
      </c>
      <c r="N472" s="214">
        <f>M472/SUM(M470:M475)*100</f>
        <v>25</v>
      </c>
    </row>
    <row r="473" spans="2:14" ht="18" customHeight="1" x14ac:dyDescent="0.25">
      <c r="B473" s="327"/>
      <c r="C473" s="330"/>
      <c r="D473" s="183" t="s">
        <v>335</v>
      </c>
      <c r="E473" s="188">
        <v>4</v>
      </c>
      <c r="F473" s="220">
        <f>E473/SUM(E470:E475)*100</f>
        <v>16</v>
      </c>
      <c r="G473" s="190">
        <v>2</v>
      </c>
      <c r="H473" s="220">
        <f>G473/SUM(G470:G475)*100</f>
        <v>8</v>
      </c>
      <c r="I473" s="197">
        <v>4</v>
      </c>
      <c r="J473" s="217">
        <f>I473/SUM(I470:I475)*100</f>
        <v>20</v>
      </c>
      <c r="K473" s="199">
        <v>2</v>
      </c>
      <c r="L473" s="217">
        <f>K473/SUM(K470:K475)*100</f>
        <v>10</v>
      </c>
      <c r="M473" s="206">
        <f>COUNTIF(ÖMERHACILI!$Q$5:$Q$200,"&lt;85")-COUNTIF(ÖMERHACILI!$Q$5:$Q$200,"&lt;70")</f>
        <v>2</v>
      </c>
      <c r="N473" s="214">
        <f>M473/SUM(M470:M475)*100</f>
        <v>10</v>
      </c>
    </row>
    <row r="474" spans="2:14" ht="18" customHeight="1" x14ac:dyDescent="0.25">
      <c r="B474" s="327"/>
      <c r="C474" s="330"/>
      <c r="D474" s="183" t="s">
        <v>336</v>
      </c>
      <c r="E474" s="188">
        <v>1</v>
      </c>
      <c r="F474" s="220">
        <f>E474/SUM(E470:E475)*100</f>
        <v>4</v>
      </c>
      <c r="G474" s="190">
        <v>4</v>
      </c>
      <c r="H474" s="220">
        <f>G474/SUM(G470:G475)*100</f>
        <v>16</v>
      </c>
      <c r="I474" s="197">
        <v>2</v>
      </c>
      <c r="J474" s="217">
        <f>I474/SUM(I470:I475)*100</f>
        <v>10</v>
      </c>
      <c r="K474" s="199">
        <v>5</v>
      </c>
      <c r="L474" s="217">
        <f>K474/SUM(K470:K475)*100</f>
        <v>25</v>
      </c>
      <c r="M474" s="206">
        <f>COUNTIF(ÖMERHACILI!$Q$5:$Q$200,"&lt;99")-COUNTIF(ÖMERHACILI!$Q$5:$Q$200,"&lt;85")</f>
        <v>5</v>
      </c>
      <c r="N474" s="214">
        <f>M474/SUM(M470:M475)*100</f>
        <v>25</v>
      </c>
    </row>
    <row r="475" spans="2:14" ht="18" customHeight="1" thickBot="1" x14ac:dyDescent="0.3">
      <c r="B475" s="328"/>
      <c r="C475" s="331"/>
      <c r="D475" s="184">
        <v>100</v>
      </c>
      <c r="E475" s="191">
        <v>0</v>
      </c>
      <c r="F475" s="221">
        <f>E475/SUM(E470:E475)*100</f>
        <v>0</v>
      </c>
      <c r="G475" s="193">
        <v>1</v>
      </c>
      <c r="H475" s="221">
        <f>G475/SUM(G470:G475)*100</f>
        <v>4</v>
      </c>
      <c r="I475" s="200">
        <v>0</v>
      </c>
      <c r="J475" s="218">
        <f>I475/SUM(I470:I475)*100</f>
        <v>0</v>
      </c>
      <c r="K475" s="202">
        <v>2</v>
      </c>
      <c r="L475" s="218">
        <f>K475/SUM(K470:K475)*100</f>
        <v>10</v>
      </c>
      <c r="M475" s="208">
        <f>COUNTIF(ÖMERHACILI!$Q$5:$Q$200,"=100")</f>
        <v>0</v>
      </c>
      <c r="N475" s="215">
        <f>M475/SUM(M470:M475)*100</f>
        <v>0</v>
      </c>
    </row>
    <row r="476" spans="2:14" ht="18" customHeight="1" x14ac:dyDescent="0.25">
      <c r="B476" s="326" t="str">
        <f t="shared" ref="B476" si="26">"ÖMERHACILI ŞNA ORTAOKULU
"&amp;"ÖĞRENCİ SAYISI = "&amp;SUM(M476:M481)</f>
        <v>ÖMERHACILI ŞNA ORTAOKULU
ÖĞRENCİ SAYISI = 20</v>
      </c>
      <c r="C476" s="329" t="s">
        <v>338</v>
      </c>
      <c r="D476" s="182" t="s">
        <v>332</v>
      </c>
      <c r="E476" s="185">
        <v>6</v>
      </c>
      <c r="F476" s="219">
        <f>E476/SUM(E476:E481)*100</f>
        <v>23.076923076923077</v>
      </c>
      <c r="G476" s="187">
        <v>10</v>
      </c>
      <c r="H476" s="219">
        <f>G476/SUM(G476:G481)*100</f>
        <v>40</v>
      </c>
      <c r="I476" s="194">
        <v>4</v>
      </c>
      <c r="J476" s="216">
        <f>I476/SUM(I476:I481)*100</f>
        <v>20</v>
      </c>
      <c r="K476" s="196">
        <v>2</v>
      </c>
      <c r="L476" s="216">
        <f>K476/SUM(K476:K481)*100</f>
        <v>10</v>
      </c>
      <c r="M476" s="204">
        <f>COUNTIF(ÖMERHACILI!$T$5:$T$200,"&lt;45")</f>
        <v>5</v>
      </c>
      <c r="N476" s="213">
        <f>M476/SUM(M476:M481)*100</f>
        <v>25</v>
      </c>
    </row>
    <row r="477" spans="2:14" ht="18" customHeight="1" x14ac:dyDescent="0.25">
      <c r="B477" s="327"/>
      <c r="C477" s="330"/>
      <c r="D477" s="183" t="s">
        <v>333</v>
      </c>
      <c r="E477" s="188">
        <v>4</v>
      </c>
      <c r="F477" s="220">
        <f>E477/SUM(E476:E481)*100</f>
        <v>15.384615384615385</v>
      </c>
      <c r="G477" s="190">
        <v>4</v>
      </c>
      <c r="H477" s="220">
        <f>G477/SUM(G476:G481)*100</f>
        <v>16</v>
      </c>
      <c r="I477" s="197">
        <v>3</v>
      </c>
      <c r="J477" s="217">
        <f>I477/SUM(I476:I481)*100</f>
        <v>15</v>
      </c>
      <c r="K477" s="199">
        <v>1</v>
      </c>
      <c r="L477" s="217">
        <f>K477/SUM(K476:K481)*100</f>
        <v>5</v>
      </c>
      <c r="M477" s="206">
        <f>COUNTIF(ÖMERHACILI!$T$5:$T$200,"&lt;55")-COUNTIF(ÖMERHACILI!$T$5:$T$200,"&lt;45")</f>
        <v>3</v>
      </c>
      <c r="N477" s="214">
        <f>M477/SUM(M476:M481)*100</f>
        <v>15</v>
      </c>
    </row>
    <row r="478" spans="2:14" ht="18" customHeight="1" x14ac:dyDescent="0.25">
      <c r="B478" s="327"/>
      <c r="C478" s="330"/>
      <c r="D478" s="183" t="s">
        <v>334</v>
      </c>
      <c r="E478" s="188">
        <v>8</v>
      </c>
      <c r="F478" s="220">
        <f>E478/SUM(E476:E481)*100</f>
        <v>30.76923076923077</v>
      </c>
      <c r="G478" s="190">
        <v>4</v>
      </c>
      <c r="H478" s="220">
        <f>G478/SUM(G476:G481)*100</f>
        <v>16</v>
      </c>
      <c r="I478" s="197">
        <v>3</v>
      </c>
      <c r="J478" s="217">
        <f>I478/SUM(I476:I481)*100</f>
        <v>15</v>
      </c>
      <c r="K478" s="199">
        <v>5</v>
      </c>
      <c r="L478" s="217">
        <f>K478/SUM(K476:K481)*100</f>
        <v>25</v>
      </c>
      <c r="M478" s="206">
        <f>COUNTIF(ÖMERHACILI!$T$5:$T$200,"&lt;70")-COUNTIF(ÖMERHACILI!$T$5:$T$200,"&lt;55")</f>
        <v>5</v>
      </c>
      <c r="N478" s="214">
        <f>M478/SUM(M476:M481)*100</f>
        <v>25</v>
      </c>
    </row>
    <row r="479" spans="2:14" ht="18" customHeight="1" x14ac:dyDescent="0.25">
      <c r="B479" s="327"/>
      <c r="C479" s="330"/>
      <c r="D479" s="183" t="s">
        <v>335</v>
      </c>
      <c r="E479" s="188">
        <v>2</v>
      </c>
      <c r="F479" s="220">
        <f>E479/SUM(E476:E481)*100</f>
        <v>7.6923076923076925</v>
      </c>
      <c r="G479" s="190">
        <v>3</v>
      </c>
      <c r="H479" s="220">
        <f>G479/SUM(G476:G481)*100</f>
        <v>12</v>
      </c>
      <c r="I479" s="197">
        <v>5</v>
      </c>
      <c r="J479" s="217">
        <f>I479/SUM(I476:I481)*100</f>
        <v>25</v>
      </c>
      <c r="K479" s="199">
        <v>7</v>
      </c>
      <c r="L479" s="217">
        <f>K479/SUM(K476:K481)*100</f>
        <v>35</v>
      </c>
      <c r="M479" s="206">
        <f>COUNTIF(ÖMERHACILI!$T$5:$T$200,"&lt;85")-COUNTIF(ÖMERHACILI!$T$5:$T$200,"&lt;70")</f>
        <v>4</v>
      </c>
      <c r="N479" s="214">
        <f>M479/SUM(M476:M481)*100</f>
        <v>20</v>
      </c>
    </row>
    <row r="480" spans="2:14" ht="18" customHeight="1" x14ac:dyDescent="0.25">
      <c r="B480" s="327"/>
      <c r="C480" s="330"/>
      <c r="D480" s="183" t="s">
        <v>336</v>
      </c>
      <c r="E480" s="188">
        <v>5</v>
      </c>
      <c r="F480" s="220">
        <f>E480/SUM(E476:E481)*100</f>
        <v>19.230769230769234</v>
      </c>
      <c r="G480" s="190">
        <v>4</v>
      </c>
      <c r="H480" s="220">
        <f>G480/SUM(G476:G481)*100</f>
        <v>16</v>
      </c>
      <c r="I480" s="197">
        <v>5</v>
      </c>
      <c r="J480" s="217">
        <f>I480/SUM(I476:I481)*100</f>
        <v>25</v>
      </c>
      <c r="K480" s="199">
        <v>5</v>
      </c>
      <c r="L480" s="217">
        <f>K480/SUM(K476:K481)*100</f>
        <v>25</v>
      </c>
      <c r="M480" s="206">
        <f>COUNTIF(ÖMERHACILI!$T$5:$T$200,"&lt;99")-COUNTIF(ÖMERHACILI!$T$5:$T$200,"&lt;85")</f>
        <v>2</v>
      </c>
      <c r="N480" s="214">
        <f>M480/SUM(M476:M481)*100</f>
        <v>10</v>
      </c>
    </row>
    <row r="481" spans="2:14" ht="18" customHeight="1" thickBot="1" x14ac:dyDescent="0.3">
      <c r="B481" s="328"/>
      <c r="C481" s="331"/>
      <c r="D481" s="184">
        <v>100</v>
      </c>
      <c r="E481" s="191">
        <v>1</v>
      </c>
      <c r="F481" s="221">
        <f>E481/SUM(E476:E481)*100</f>
        <v>3.8461538461538463</v>
      </c>
      <c r="G481" s="193">
        <v>0</v>
      </c>
      <c r="H481" s="221">
        <f>G481/SUM(G476:G481)*100</f>
        <v>0</v>
      </c>
      <c r="I481" s="200">
        <v>0</v>
      </c>
      <c r="J481" s="218">
        <f>I481/SUM(I476:I481)*100</f>
        <v>0</v>
      </c>
      <c r="K481" s="202">
        <v>0</v>
      </c>
      <c r="L481" s="218">
        <f>K481/SUM(K476:K481)*100</f>
        <v>0</v>
      </c>
      <c r="M481" s="208">
        <f>COUNTIF(ÖMERHACILI!$T$5:$T$200,"=100")</f>
        <v>1</v>
      </c>
      <c r="N481" s="215">
        <f>M481/SUM(M476:M481)*100</f>
        <v>5</v>
      </c>
    </row>
    <row r="482" spans="2:14" ht="18" customHeight="1" x14ac:dyDescent="0.25">
      <c r="B482" s="326" t="str">
        <f t="shared" ref="B482" si="27">"ÖMERHACILI ŞNA ORTAOKULU
"&amp;"ÖĞRENCİ SAYISI = "&amp;SUM(M482:M487)</f>
        <v>ÖMERHACILI ŞNA ORTAOKULU
ÖĞRENCİ SAYISI = 20</v>
      </c>
      <c r="C482" s="329" t="s">
        <v>4</v>
      </c>
      <c r="D482" s="182" t="s">
        <v>332</v>
      </c>
      <c r="E482" s="185">
        <v>19</v>
      </c>
      <c r="F482" s="219">
        <f>E482/SUM(E482:E487)*100</f>
        <v>76</v>
      </c>
      <c r="G482" s="187">
        <v>10</v>
      </c>
      <c r="H482" s="219">
        <f>G482/SUM(G482:G487)*100</f>
        <v>40</v>
      </c>
      <c r="I482" s="194">
        <v>12</v>
      </c>
      <c r="J482" s="216">
        <f>I482/SUM(I482:I487)*100</f>
        <v>60</v>
      </c>
      <c r="K482" s="196">
        <v>12</v>
      </c>
      <c r="L482" s="216">
        <f>K482/SUM(K482:K487)*100</f>
        <v>60</v>
      </c>
      <c r="M482" s="204">
        <f>COUNTIF(ÖMERHACILI!$W$5:$W$200,"&lt;45")</f>
        <v>11</v>
      </c>
      <c r="N482" s="213">
        <f>M482/SUM(M482:M487)*100</f>
        <v>55.000000000000007</v>
      </c>
    </row>
    <row r="483" spans="2:14" ht="18" customHeight="1" x14ac:dyDescent="0.25">
      <c r="B483" s="327"/>
      <c r="C483" s="330"/>
      <c r="D483" s="183" t="s">
        <v>333</v>
      </c>
      <c r="E483" s="188">
        <v>4</v>
      </c>
      <c r="F483" s="220">
        <f>E483/SUM(E482:E487)*100</f>
        <v>16</v>
      </c>
      <c r="G483" s="190">
        <v>5</v>
      </c>
      <c r="H483" s="220">
        <f>G483/SUM(G482:G487)*100</f>
        <v>20</v>
      </c>
      <c r="I483" s="197">
        <v>5</v>
      </c>
      <c r="J483" s="217">
        <f>I483/SUM(I482:I487)*100</f>
        <v>25</v>
      </c>
      <c r="K483" s="199">
        <v>2</v>
      </c>
      <c r="L483" s="217">
        <f>K483/SUM(K482:K487)*100</f>
        <v>10</v>
      </c>
      <c r="M483" s="206">
        <f>COUNTIF(ÖMERHACILI!$W$5:$W$200,"&lt;55")-COUNTIF(ÖMERHACILI!$W$5:$W$200,"&lt;45")</f>
        <v>2</v>
      </c>
      <c r="N483" s="214">
        <f>M483/SUM(M482:M487)*100</f>
        <v>10</v>
      </c>
    </row>
    <row r="484" spans="2:14" ht="18" customHeight="1" x14ac:dyDescent="0.25">
      <c r="B484" s="327"/>
      <c r="C484" s="330"/>
      <c r="D484" s="183" t="s">
        <v>334</v>
      </c>
      <c r="E484" s="188">
        <v>1</v>
      </c>
      <c r="F484" s="220">
        <f>E484/SUM(E482:E487)*100</f>
        <v>4</v>
      </c>
      <c r="G484" s="190">
        <v>5</v>
      </c>
      <c r="H484" s="220">
        <f>G484/SUM(G482:G487)*100</f>
        <v>20</v>
      </c>
      <c r="I484" s="197">
        <v>1</v>
      </c>
      <c r="J484" s="217">
        <f>I484/SUM(I482:I487)*100</f>
        <v>5</v>
      </c>
      <c r="K484" s="199">
        <v>4</v>
      </c>
      <c r="L484" s="217">
        <f>K484/SUM(K482:K487)*100</f>
        <v>20</v>
      </c>
      <c r="M484" s="206">
        <f>COUNTIF(ÖMERHACILI!$W$5:$W$200,"&lt;70")-COUNTIF(ÖMERHACILI!$W$5:$W$200,"&lt;55")</f>
        <v>2</v>
      </c>
      <c r="N484" s="214">
        <f>M484/SUM(M482:M487)*100</f>
        <v>10</v>
      </c>
    </row>
    <row r="485" spans="2:14" ht="18" customHeight="1" x14ac:dyDescent="0.25">
      <c r="B485" s="327"/>
      <c r="C485" s="330"/>
      <c r="D485" s="183" t="s">
        <v>335</v>
      </c>
      <c r="E485" s="188">
        <v>1</v>
      </c>
      <c r="F485" s="220">
        <f>E485/SUM(E482:E487)*100</f>
        <v>4</v>
      </c>
      <c r="G485" s="190">
        <v>4</v>
      </c>
      <c r="H485" s="220">
        <f>G485/SUM(G482:G487)*100</f>
        <v>16</v>
      </c>
      <c r="I485" s="197">
        <v>2</v>
      </c>
      <c r="J485" s="217">
        <f>I485/SUM(I482:I487)*100</f>
        <v>10</v>
      </c>
      <c r="K485" s="199">
        <v>2</v>
      </c>
      <c r="L485" s="217">
        <f>K485/SUM(K482:K487)*100</f>
        <v>10</v>
      </c>
      <c r="M485" s="206">
        <f>COUNTIF(ÖMERHACILI!$W$5:$W$200,"&lt;85")-COUNTIF(ÖMERHACILI!$W$5:$W$200,"&lt;70")</f>
        <v>3</v>
      </c>
      <c r="N485" s="214">
        <f>M485/SUM(M482:M487)*100</f>
        <v>15</v>
      </c>
    </row>
    <row r="486" spans="2:14" ht="18" customHeight="1" x14ac:dyDescent="0.25">
      <c r="B486" s="327"/>
      <c r="C486" s="330"/>
      <c r="D486" s="183" t="s">
        <v>336</v>
      </c>
      <c r="E486" s="188">
        <v>0</v>
      </c>
      <c r="F486" s="220">
        <f>E486/SUM(E482:E487)*100</f>
        <v>0</v>
      </c>
      <c r="G486" s="190">
        <v>1</v>
      </c>
      <c r="H486" s="220">
        <f>G486/SUM(G482:G487)*100</f>
        <v>4</v>
      </c>
      <c r="I486" s="197">
        <v>0</v>
      </c>
      <c r="J486" s="217">
        <f>I486/SUM(I482:I487)*100</f>
        <v>0</v>
      </c>
      <c r="K486" s="199">
        <v>0</v>
      </c>
      <c r="L486" s="217">
        <f>K486/SUM(K482:K487)*100</f>
        <v>0</v>
      </c>
      <c r="M486" s="206">
        <f>COUNTIF(ÖMERHACILI!$W$5:$W$200,"&lt;99")-COUNTIF(ÖMERHACILI!$W$5:$W$200,"&lt;85")</f>
        <v>2</v>
      </c>
      <c r="N486" s="214">
        <f>M486/SUM(M482:M487)*100</f>
        <v>10</v>
      </c>
    </row>
    <row r="487" spans="2:14" ht="18" customHeight="1" thickBot="1" x14ac:dyDescent="0.3">
      <c r="B487" s="328"/>
      <c r="C487" s="331"/>
      <c r="D487" s="184">
        <v>100</v>
      </c>
      <c r="E487" s="191">
        <v>0</v>
      </c>
      <c r="F487" s="221">
        <f>E487/SUM(E482:E487)*100</f>
        <v>0</v>
      </c>
      <c r="G487" s="193">
        <v>0</v>
      </c>
      <c r="H487" s="221">
        <f>G487/SUM(G482:G487)*100</f>
        <v>0</v>
      </c>
      <c r="I487" s="200">
        <v>0</v>
      </c>
      <c r="J487" s="218">
        <f>I487/SUM(I482:I487)*100</f>
        <v>0</v>
      </c>
      <c r="K487" s="202">
        <v>0</v>
      </c>
      <c r="L487" s="218">
        <f>K487/SUM(K482:K487)*100</f>
        <v>0</v>
      </c>
      <c r="M487" s="208">
        <f>COUNTIF(ÖMERHACILI!$W$5:$W$200,"=100")</f>
        <v>0</v>
      </c>
      <c r="N487" s="215">
        <f>M487/SUM(M482:M487)*100</f>
        <v>0</v>
      </c>
    </row>
    <row r="488" spans="2:14" ht="18" customHeight="1" x14ac:dyDescent="0.25">
      <c r="B488" s="326" t="str">
        <f t="shared" ref="B488" si="28">"ÖMERHACILI ŞNA ORTAOKULU
"&amp;"ÖĞRENCİ SAYISI = "&amp;SUM(M488:M493)</f>
        <v>ÖMERHACILI ŞNA ORTAOKULU
ÖĞRENCİ SAYISI = 20</v>
      </c>
      <c r="C488" s="329" t="s">
        <v>23</v>
      </c>
      <c r="D488" s="182" t="s">
        <v>332</v>
      </c>
      <c r="E488" s="185">
        <v>2</v>
      </c>
      <c r="F488" s="219">
        <f>E488/SUM(E488:E493)*100</f>
        <v>8</v>
      </c>
      <c r="G488" s="187">
        <v>2</v>
      </c>
      <c r="H488" s="219">
        <f>G488/SUM(G488:G493)*100</f>
        <v>8</v>
      </c>
      <c r="I488" s="194">
        <v>1</v>
      </c>
      <c r="J488" s="216">
        <f>I488/SUM(I488:I493)*100</f>
        <v>3.8461538461538463</v>
      </c>
      <c r="K488" s="196">
        <v>1</v>
      </c>
      <c r="L488" s="216">
        <f>K488/SUM(K488:K493)*100</f>
        <v>5</v>
      </c>
      <c r="M488" s="204">
        <f>COUNTIF(ÖMERHACILI!$Z$5:$Z$200,"&lt;45")</f>
        <v>0</v>
      </c>
      <c r="N488" s="213">
        <f>M488/SUM(M488:M493)*100</f>
        <v>0</v>
      </c>
    </row>
    <row r="489" spans="2:14" ht="18" customHeight="1" x14ac:dyDescent="0.25">
      <c r="B489" s="327"/>
      <c r="C489" s="330"/>
      <c r="D489" s="183" t="s">
        <v>333</v>
      </c>
      <c r="E489" s="188">
        <v>2</v>
      </c>
      <c r="F489" s="220">
        <f>E489/SUM(E488:E493)*100</f>
        <v>8</v>
      </c>
      <c r="G489" s="190">
        <v>2</v>
      </c>
      <c r="H489" s="220">
        <f>G489/SUM(G488:G493)*100</f>
        <v>8</v>
      </c>
      <c r="I489" s="197">
        <v>0</v>
      </c>
      <c r="J489" s="217">
        <f>I489/SUM(I488:I493)*100</f>
        <v>0</v>
      </c>
      <c r="K489" s="199">
        <v>0</v>
      </c>
      <c r="L489" s="217">
        <f>K489/SUM(K488:K493)*100</f>
        <v>0</v>
      </c>
      <c r="M489" s="206">
        <f>COUNTIF(ÖMERHACILI!$Z$5:$Z$200,"&lt;55")-COUNTIF(ÖMERHACILI!$Z$5:$Z$200,"&lt;45")</f>
        <v>2</v>
      </c>
      <c r="N489" s="214">
        <f>M489/SUM(M488:M493)*100</f>
        <v>10</v>
      </c>
    </row>
    <row r="490" spans="2:14" ht="18" customHeight="1" x14ac:dyDescent="0.25">
      <c r="B490" s="327"/>
      <c r="C490" s="330"/>
      <c r="D490" s="183" t="s">
        <v>334</v>
      </c>
      <c r="E490" s="188">
        <v>6</v>
      </c>
      <c r="F490" s="220">
        <f>E490/SUM(E488:E493)*100</f>
        <v>24</v>
      </c>
      <c r="G490" s="190">
        <v>6</v>
      </c>
      <c r="H490" s="220">
        <f>G490/SUM(G488:G493)*100</f>
        <v>24</v>
      </c>
      <c r="I490" s="197">
        <v>1</v>
      </c>
      <c r="J490" s="217">
        <f>I490/SUM(I488:I493)*100</f>
        <v>3.8461538461538463</v>
      </c>
      <c r="K490" s="199">
        <v>1</v>
      </c>
      <c r="L490" s="217">
        <f>K490/SUM(K488:K493)*100</f>
        <v>5</v>
      </c>
      <c r="M490" s="206">
        <f>COUNTIF(ÖMERHACILI!$Z$5:$Z$200,"&lt;70")-COUNTIF(ÖMERHACILI!$Z$5:$Z$200,"&lt;55")</f>
        <v>3</v>
      </c>
      <c r="N490" s="214">
        <f>M490/SUM(M488:M493)*100</f>
        <v>15</v>
      </c>
    </row>
    <row r="491" spans="2:14" ht="18" customHeight="1" x14ac:dyDescent="0.25">
      <c r="B491" s="327"/>
      <c r="C491" s="330"/>
      <c r="D491" s="183" t="s">
        <v>335</v>
      </c>
      <c r="E491" s="188">
        <v>7</v>
      </c>
      <c r="F491" s="220">
        <f>E491/SUM(E488:E493)*100</f>
        <v>28.000000000000004</v>
      </c>
      <c r="G491" s="190">
        <v>8</v>
      </c>
      <c r="H491" s="220">
        <f>G491/SUM(G488:G493)*100</f>
        <v>32</v>
      </c>
      <c r="I491" s="197">
        <v>2</v>
      </c>
      <c r="J491" s="217">
        <f>I491/SUM(I488:I493)*100</f>
        <v>7.6923076923076925</v>
      </c>
      <c r="K491" s="199">
        <v>7</v>
      </c>
      <c r="L491" s="217">
        <f>K491/SUM(K488:K493)*100</f>
        <v>35</v>
      </c>
      <c r="M491" s="206">
        <f>COUNTIF(ÖMERHACILI!$Z$5:$Z$200,"&lt;85")-COUNTIF(ÖMERHACILI!Z$5:$Z$200,"&lt;70")</f>
        <v>6</v>
      </c>
      <c r="N491" s="214">
        <f>M491/SUM(M488:M493)*100</f>
        <v>30</v>
      </c>
    </row>
    <row r="492" spans="2:14" ht="18" customHeight="1" x14ac:dyDescent="0.25">
      <c r="B492" s="327"/>
      <c r="C492" s="330"/>
      <c r="D492" s="183" t="s">
        <v>336</v>
      </c>
      <c r="E492" s="188">
        <v>8</v>
      </c>
      <c r="F492" s="220">
        <f>E492/SUM(E488:E493)*100</f>
        <v>32</v>
      </c>
      <c r="G492" s="190">
        <v>6</v>
      </c>
      <c r="H492" s="220">
        <f>G492/SUM(G488:G493)*100</f>
        <v>24</v>
      </c>
      <c r="I492" s="197">
        <v>16</v>
      </c>
      <c r="J492" s="217">
        <f>I492/SUM(I488:I493)*100</f>
        <v>61.53846153846154</v>
      </c>
      <c r="K492" s="199">
        <v>7</v>
      </c>
      <c r="L492" s="217">
        <f>K492/SUM(K488:K493)*100</f>
        <v>35</v>
      </c>
      <c r="M492" s="206">
        <f>COUNTIF(ÖMERHACILI!$Z$5:$Z$200,"&lt;99")-COUNTIF(ÖMERHACILI!$Z$5:$Z$200,"&lt;85")</f>
        <v>4</v>
      </c>
      <c r="N492" s="214">
        <f>M492/SUM(M488:M493)*100</f>
        <v>20</v>
      </c>
    </row>
    <row r="493" spans="2:14" ht="18" customHeight="1" thickBot="1" x14ac:dyDescent="0.3">
      <c r="B493" s="328"/>
      <c r="C493" s="331"/>
      <c r="D493" s="184">
        <v>100</v>
      </c>
      <c r="E493" s="191">
        <v>0</v>
      </c>
      <c r="F493" s="221">
        <f>E493/SUM(E488:E493)*100</f>
        <v>0</v>
      </c>
      <c r="G493" s="193">
        <v>1</v>
      </c>
      <c r="H493" s="221">
        <f>G493/SUM(G488:G493)*100</f>
        <v>4</v>
      </c>
      <c r="I493" s="200">
        <v>6</v>
      </c>
      <c r="J493" s="218">
        <f>I493/SUM(I488:I493)*100</f>
        <v>23.076923076923077</v>
      </c>
      <c r="K493" s="202">
        <v>4</v>
      </c>
      <c r="L493" s="218">
        <f>K493/SUM(K488:K493)*100</f>
        <v>20</v>
      </c>
      <c r="M493" s="208">
        <f>COUNTIF(ÖMERHACILI!$Z$5:$Z$200,"=100")</f>
        <v>5</v>
      </c>
      <c r="N493" s="215">
        <f>M493/SUM(M488:M493)*100</f>
        <v>25</v>
      </c>
    </row>
    <row r="494" spans="2:14" ht="18" customHeight="1" x14ac:dyDescent="0.25"/>
    <row r="495" spans="2:14" ht="18" customHeight="1" thickBot="1" x14ac:dyDescent="0.3"/>
    <row r="496" spans="2:14" ht="18" customHeight="1" x14ac:dyDescent="0.25">
      <c r="B496" s="332" t="s">
        <v>385</v>
      </c>
      <c r="C496" s="332" t="s">
        <v>872</v>
      </c>
      <c r="D496" s="335" t="s">
        <v>873</v>
      </c>
      <c r="E496" s="379" t="s">
        <v>359</v>
      </c>
      <c r="F496" s="380"/>
      <c r="G496" s="380"/>
      <c r="H496" s="381"/>
      <c r="I496" s="379" t="s">
        <v>360</v>
      </c>
      <c r="J496" s="380"/>
      <c r="K496" s="380"/>
      <c r="L496" s="381"/>
      <c r="M496" s="338" t="s">
        <v>361</v>
      </c>
      <c r="N496" s="339"/>
    </row>
    <row r="497" spans="2:14" ht="18" customHeight="1" x14ac:dyDescent="0.25">
      <c r="B497" s="333"/>
      <c r="C497" s="333"/>
      <c r="D497" s="336"/>
      <c r="E497" s="352" t="s">
        <v>384</v>
      </c>
      <c r="F497" s="353"/>
      <c r="G497" s="352" t="s">
        <v>875</v>
      </c>
      <c r="H497" s="353"/>
      <c r="I497" s="352" t="s">
        <v>384</v>
      </c>
      <c r="J497" s="353"/>
      <c r="K497" s="352" t="s">
        <v>875</v>
      </c>
      <c r="L497" s="353"/>
      <c r="M497" s="352" t="s">
        <v>384</v>
      </c>
      <c r="N497" s="353"/>
    </row>
    <row r="498" spans="2:14" ht="29.25" thickBot="1" x14ac:dyDescent="0.3">
      <c r="B498" s="334"/>
      <c r="C498" s="334"/>
      <c r="D498" s="337"/>
      <c r="E498" s="210" t="s">
        <v>871</v>
      </c>
      <c r="F498" s="211" t="s">
        <v>874</v>
      </c>
      <c r="G498" s="212" t="s">
        <v>871</v>
      </c>
      <c r="H498" s="211" t="s">
        <v>874</v>
      </c>
      <c r="I498" s="210" t="s">
        <v>871</v>
      </c>
      <c r="J498" s="211" t="s">
        <v>874</v>
      </c>
      <c r="K498" s="212" t="s">
        <v>871</v>
      </c>
      <c r="L498" s="211" t="s">
        <v>874</v>
      </c>
      <c r="M498" s="212" t="s">
        <v>871</v>
      </c>
      <c r="N498" s="211" t="s">
        <v>874</v>
      </c>
    </row>
    <row r="499" spans="2:14" ht="18" customHeight="1" x14ac:dyDescent="0.25">
      <c r="B499" s="326" t="str">
        <f>"SAVCILI BÜYÜKOBA ORTAOKULU
"&amp;"ÖĞRENCİ SAYISI = "&amp;SUM(M499:M504)</f>
        <v>SAVCILI BÜYÜKOBA ORTAOKULU
ÖĞRENCİ SAYISI = 14</v>
      </c>
      <c r="C499" s="329" t="s">
        <v>2</v>
      </c>
      <c r="D499" s="182" t="s">
        <v>332</v>
      </c>
      <c r="E499" s="185">
        <v>7</v>
      </c>
      <c r="F499" s="219">
        <f>E499/SUM(E499:E504)*100</f>
        <v>21.212121212121211</v>
      </c>
      <c r="G499" s="187">
        <v>4</v>
      </c>
      <c r="H499" s="219">
        <f>G499/SUM(G499:G504)*100</f>
        <v>11.76470588235294</v>
      </c>
      <c r="I499" s="194">
        <v>8</v>
      </c>
      <c r="J499" s="216">
        <f>I499/SUM(I499:I504)*100</f>
        <v>28.571428571428569</v>
      </c>
      <c r="K499" s="196">
        <v>6</v>
      </c>
      <c r="L499" s="216">
        <f>K499/SUM(K499:K504)*100</f>
        <v>22.222222222222221</v>
      </c>
      <c r="M499" s="204">
        <f>COUNTIF(SAVCILI!$K$5:$K$200,"&lt;45")</f>
        <v>0</v>
      </c>
      <c r="N499" s="213">
        <f>M499/SUM(M499:M504)*100</f>
        <v>0</v>
      </c>
    </row>
    <row r="500" spans="2:14" ht="18" customHeight="1" x14ac:dyDescent="0.25">
      <c r="B500" s="327"/>
      <c r="C500" s="330"/>
      <c r="D500" s="183" t="s">
        <v>333</v>
      </c>
      <c r="E500" s="188">
        <v>4</v>
      </c>
      <c r="F500" s="220">
        <f>E500/SUM(E499:E504)*100</f>
        <v>12.121212121212121</v>
      </c>
      <c r="G500" s="190">
        <v>4</v>
      </c>
      <c r="H500" s="220">
        <f>G500/SUM(G499:G504)*100</f>
        <v>11.76470588235294</v>
      </c>
      <c r="I500" s="197">
        <v>2</v>
      </c>
      <c r="J500" s="217">
        <f>I500/SUM(I499:I504)*100</f>
        <v>7.1428571428571423</v>
      </c>
      <c r="K500" s="199">
        <v>2</v>
      </c>
      <c r="L500" s="217">
        <f>K500/SUM(K499:K504)*100</f>
        <v>7.4074074074074066</v>
      </c>
      <c r="M500" s="206">
        <f>COUNTIF(SAVCILI!$K$5:$K$200,"&lt;55")-COUNTIF(SAVCILI!$K$5:$K$200,"&lt;45")</f>
        <v>0</v>
      </c>
      <c r="N500" s="214">
        <f>M500/SUM(M499:M504)*100</f>
        <v>0</v>
      </c>
    </row>
    <row r="501" spans="2:14" ht="18" customHeight="1" x14ac:dyDescent="0.25">
      <c r="B501" s="327"/>
      <c r="C501" s="330"/>
      <c r="D501" s="183" t="s">
        <v>334</v>
      </c>
      <c r="E501" s="188">
        <v>10</v>
      </c>
      <c r="F501" s="220">
        <f>E501/SUM(E499:E504)*100</f>
        <v>30.303030303030305</v>
      </c>
      <c r="G501" s="190">
        <v>7</v>
      </c>
      <c r="H501" s="220">
        <f>G501/SUM(G499:G504)*100</f>
        <v>20.588235294117645</v>
      </c>
      <c r="I501" s="197">
        <v>6</v>
      </c>
      <c r="J501" s="217">
        <f>I501/SUM(I499:I504)*100</f>
        <v>21.428571428571427</v>
      </c>
      <c r="K501" s="199">
        <v>5</v>
      </c>
      <c r="L501" s="217">
        <f>K501/SUM(K499:K504)*100</f>
        <v>18.518518518518519</v>
      </c>
      <c r="M501" s="206">
        <f>COUNTIF(SAVCILI!$K$5:$K$200,"&lt;70")-COUNTIF(SAVCILI!$K$5:$K$200,"&lt;55")</f>
        <v>6</v>
      </c>
      <c r="N501" s="214">
        <f>M501/SUM(M499:M504)*100</f>
        <v>42.857142857142854</v>
      </c>
    </row>
    <row r="502" spans="2:14" ht="18" customHeight="1" x14ac:dyDescent="0.25">
      <c r="B502" s="327"/>
      <c r="C502" s="330"/>
      <c r="D502" s="183" t="s">
        <v>335</v>
      </c>
      <c r="E502" s="188">
        <v>6</v>
      </c>
      <c r="F502" s="220">
        <f>E502/SUM(E499:E504)*100</f>
        <v>18.181818181818183</v>
      </c>
      <c r="G502" s="190">
        <v>9</v>
      </c>
      <c r="H502" s="220">
        <f>G502/SUM(G499:G504)*100</f>
        <v>26.47058823529412</v>
      </c>
      <c r="I502" s="197">
        <v>6</v>
      </c>
      <c r="J502" s="217">
        <f>I502/SUM(I499:I504)*100</f>
        <v>21.428571428571427</v>
      </c>
      <c r="K502" s="199">
        <v>4</v>
      </c>
      <c r="L502" s="217">
        <f>K502/SUM(K499:K504)*100</f>
        <v>14.814814814814813</v>
      </c>
      <c r="M502" s="206">
        <f>COUNTIF(SAVCILI!$K$5:$K$200,"&lt;85")-COUNTIF(SAVCILI!$K$5:$K$200,"&lt;70")</f>
        <v>2</v>
      </c>
      <c r="N502" s="214">
        <f>M502/SUM(M499:M504)*100</f>
        <v>14.285714285714285</v>
      </c>
    </row>
    <row r="503" spans="2:14" ht="18" customHeight="1" x14ac:dyDescent="0.25">
      <c r="B503" s="327"/>
      <c r="C503" s="330"/>
      <c r="D503" s="183" t="s">
        <v>336</v>
      </c>
      <c r="E503" s="188">
        <v>6</v>
      </c>
      <c r="F503" s="220">
        <f>E503/SUM(E499:E504)*100</f>
        <v>18.181818181818183</v>
      </c>
      <c r="G503" s="190">
        <v>7</v>
      </c>
      <c r="H503" s="220">
        <f>G503/SUM(G499:G504)*100</f>
        <v>20.588235294117645</v>
      </c>
      <c r="I503" s="197">
        <v>5</v>
      </c>
      <c r="J503" s="217">
        <f>I503/SUM(I499:I504)*100</f>
        <v>17.857142857142858</v>
      </c>
      <c r="K503" s="199">
        <v>9</v>
      </c>
      <c r="L503" s="217">
        <f>K503/SUM(K499:K504)*100</f>
        <v>33.333333333333329</v>
      </c>
      <c r="M503" s="206">
        <f>COUNTIF(SAVCILI!$K$5:$K$200,"&lt;99")-COUNTIF(SAVCILI!$K$5:$K$200,"&lt;85")</f>
        <v>6</v>
      </c>
      <c r="N503" s="214">
        <f>M503/SUM(M499:M504)*100</f>
        <v>42.857142857142854</v>
      </c>
    </row>
    <row r="504" spans="2:14" ht="18" customHeight="1" thickBot="1" x14ac:dyDescent="0.3">
      <c r="B504" s="328"/>
      <c r="C504" s="331"/>
      <c r="D504" s="184">
        <v>100</v>
      </c>
      <c r="E504" s="191">
        <v>0</v>
      </c>
      <c r="F504" s="221">
        <f>E504/SUM(E499:E504)*100</f>
        <v>0</v>
      </c>
      <c r="G504" s="193">
        <v>3</v>
      </c>
      <c r="H504" s="221">
        <f>G504/SUM(G499:G504)*100</f>
        <v>8.8235294117647065</v>
      </c>
      <c r="I504" s="200">
        <v>1</v>
      </c>
      <c r="J504" s="218">
        <f>I504/SUM(I499:I504)*100</f>
        <v>3.5714285714285712</v>
      </c>
      <c r="K504" s="202">
        <v>1</v>
      </c>
      <c r="L504" s="218">
        <f>K504/SUM(K499:K504)*100</f>
        <v>3.7037037037037033</v>
      </c>
      <c r="M504" s="208">
        <f>COUNTIF(SAVCILI!$K$5:$K$200,"=100")</f>
        <v>0</v>
      </c>
      <c r="N504" s="215">
        <f>M504/SUM(M499:M504)*100</f>
        <v>0</v>
      </c>
    </row>
    <row r="505" spans="2:14" ht="18" customHeight="1" x14ac:dyDescent="0.25">
      <c r="B505" s="326" t="str">
        <f t="shared" ref="B505" si="29">"SAVCILI BÜYÜKOBA ORTAOKULU
"&amp;"ÖĞRENCİ SAYISI = "&amp;SUM(M505:M510)</f>
        <v>SAVCILI BÜYÜKOBA ORTAOKULU
ÖĞRENCİ SAYISI = 14</v>
      </c>
      <c r="C505" s="329" t="s">
        <v>3</v>
      </c>
      <c r="D505" s="182" t="s">
        <v>332</v>
      </c>
      <c r="E505" s="185">
        <v>25</v>
      </c>
      <c r="F505" s="219">
        <f>E505/SUM(E505:E510)*100</f>
        <v>75.757575757575751</v>
      </c>
      <c r="G505" s="187">
        <v>23</v>
      </c>
      <c r="H505" s="219">
        <f>G505/SUM(G505:G510)*100</f>
        <v>67.64705882352942</v>
      </c>
      <c r="I505" s="203">
        <v>21</v>
      </c>
      <c r="J505" s="216">
        <f>I505/SUM(I505:I510)*100</f>
        <v>77.777777777777786</v>
      </c>
      <c r="K505" s="196">
        <v>19</v>
      </c>
      <c r="L505" s="216">
        <f>K505/SUM(K505:K510)*100</f>
        <v>70.370370370370367</v>
      </c>
      <c r="M505" s="204">
        <f>COUNTIF(SAVCILI!$N$5:$N$200,"&lt;45")</f>
        <v>7</v>
      </c>
      <c r="N505" s="213">
        <f>M505/SUM(M505:M510)*100</f>
        <v>50</v>
      </c>
    </row>
    <row r="506" spans="2:14" ht="18" customHeight="1" x14ac:dyDescent="0.25">
      <c r="B506" s="327"/>
      <c r="C506" s="330"/>
      <c r="D506" s="183" t="s">
        <v>333</v>
      </c>
      <c r="E506" s="188">
        <v>2</v>
      </c>
      <c r="F506" s="220">
        <f>E506/SUM(E505:E510)*100</f>
        <v>6.0606060606060606</v>
      </c>
      <c r="G506" s="190">
        <v>5</v>
      </c>
      <c r="H506" s="220">
        <f>G506/SUM(G505:G510)*100</f>
        <v>14.705882352941178</v>
      </c>
      <c r="I506" s="203">
        <v>3</v>
      </c>
      <c r="J506" s="217">
        <f>I506/SUM(I505:I510)*100</f>
        <v>11.111111111111111</v>
      </c>
      <c r="K506" s="199">
        <v>2</v>
      </c>
      <c r="L506" s="217">
        <f>K506/SUM(K505:K510)*100</f>
        <v>7.4074074074074066</v>
      </c>
      <c r="M506" s="206">
        <f>COUNTIF(SAVCILI!$N$5:$N$200,"&lt;55")-COUNTIF(SAVCILI!$N$5:$N$200,"&lt;45")</f>
        <v>0</v>
      </c>
      <c r="N506" s="214">
        <f>M506/SUM(M505:M510)*100</f>
        <v>0</v>
      </c>
    </row>
    <row r="507" spans="2:14" ht="18" customHeight="1" x14ac:dyDescent="0.25">
      <c r="B507" s="327"/>
      <c r="C507" s="330"/>
      <c r="D507" s="183" t="s">
        <v>334</v>
      </c>
      <c r="E507" s="188">
        <v>4</v>
      </c>
      <c r="F507" s="220">
        <f>E507/SUM(E505:E510)*100</f>
        <v>12.121212121212121</v>
      </c>
      <c r="G507" s="190">
        <v>1</v>
      </c>
      <c r="H507" s="220">
        <f>G507/SUM(G505:G510)*100</f>
        <v>2.9411764705882351</v>
      </c>
      <c r="I507" s="203">
        <v>1</v>
      </c>
      <c r="J507" s="217">
        <f>I507/SUM(I505:I510)*100</f>
        <v>3.7037037037037033</v>
      </c>
      <c r="K507" s="199">
        <v>3</v>
      </c>
      <c r="L507" s="217">
        <f>K507/SUM(K505:K510)*100</f>
        <v>11.111111111111111</v>
      </c>
      <c r="M507" s="206">
        <f>COUNTIF(SAVCILI!$N$5:$N$200,"&lt;70")-COUNTIF(SAVCILI!$N$5:$N$200,"&lt;55")</f>
        <v>2</v>
      </c>
      <c r="N507" s="214">
        <f>M507/SUM(M505:M510)*100</f>
        <v>14.285714285714285</v>
      </c>
    </row>
    <row r="508" spans="2:14" ht="18" customHeight="1" x14ac:dyDescent="0.25">
      <c r="B508" s="327"/>
      <c r="C508" s="330"/>
      <c r="D508" s="183" t="s">
        <v>335</v>
      </c>
      <c r="E508" s="188">
        <v>0</v>
      </c>
      <c r="F508" s="220">
        <f>E508/SUM(E505:E510)*100</f>
        <v>0</v>
      </c>
      <c r="G508" s="190">
        <v>1</v>
      </c>
      <c r="H508" s="220">
        <f>G508/SUM(G505:G510)*100</f>
        <v>2.9411764705882351</v>
      </c>
      <c r="I508" s="203">
        <v>0</v>
      </c>
      <c r="J508" s="217">
        <f>I508/SUM(I505:I510)*100</f>
        <v>0</v>
      </c>
      <c r="K508" s="199">
        <v>0</v>
      </c>
      <c r="L508" s="217">
        <f>K508/SUM(K505:K510)*100</f>
        <v>0</v>
      </c>
      <c r="M508" s="206">
        <f>COUNTIF(SAVCILI!$N$5:$N$200,"&lt;85")-COUNTIF(SAVCILI!$N$5:$N$200,"&lt;70")</f>
        <v>4</v>
      </c>
      <c r="N508" s="214">
        <f>M508/SUM(M505:M510)*100</f>
        <v>28.571428571428569</v>
      </c>
    </row>
    <row r="509" spans="2:14" ht="18" customHeight="1" x14ac:dyDescent="0.25">
      <c r="B509" s="327"/>
      <c r="C509" s="330"/>
      <c r="D509" s="183" t="s">
        <v>336</v>
      </c>
      <c r="E509" s="188">
        <v>2</v>
      </c>
      <c r="F509" s="220">
        <f>E509/SUM(E505:E510)*100</f>
        <v>6.0606060606060606</v>
      </c>
      <c r="G509" s="190">
        <v>3</v>
      </c>
      <c r="H509" s="220">
        <f>G509/SUM(G505:G510)*100</f>
        <v>8.8235294117647065</v>
      </c>
      <c r="I509" s="203">
        <v>2</v>
      </c>
      <c r="J509" s="217">
        <f>I509/SUM(I505:I510)*100</f>
        <v>7.4074074074074066</v>
      </c>
      <c r="K509" s="199">
        <v>3</v>
      </c>
      <c r="L509" s="217">
        <f>K509/SUM(K505:K510)*100</f>
        <v>11.111111111111111</v>
      </c>
      <c r="M509" s="206">
        <f>COUNTIF(SAVCILI!$N$5:$N$200,"&lt;99")-COUNTIF(SAVCILI!$N$5:$N$200,"&lt;85")</f>
        <v>1</v>
      </c>
      <c r="N509" s="214">
        <f>M509/SUM(M505:M510)*100</f>
        <v>7.1428571428571423</v>
      </c>
    </row>
    <row r="510" spans="2:14" ht="18" customHeight="1" thickBot="1" x14ac:dyDescent="0.3">
      <c r="B510" s="328"/>
      <c r="C510" s="331"/>
      <c r="D510" s="184">
        <v>100</v>
      </c>
      <c r="E510" s="191">
        <v>0</v>
      </c>
      <c r="F510" s="221">
        <f>E510/SUM(E505:E510)*100</f>
        <v>0</v>
      </c>
      <c r="G510" s="193">
        <v>1</v>
      </c>
      <c r="H510" s="221">
        <f>G510/SUM(G505:G510)*100</f>
        <v>2.9411764705882351</v>
      </c>
      <c r="I510" s="203">
        <v>0</v>
      </c>
      <c r="J510" s="218">
        <f>I510/SUM(I505:I510)*100</f>
        <v>0</v>
      </c>
      <c r="K510" s="202">
        <v>0</v>
      </c>
      <c r="L510" s="218">
        <f>K510/SUM(K505:K510)*100</f>
        <v>0</v>
      </c>
      <c r="M510" s="208">
        <f>COUNTIF(SAVCILI!$N$5:$N$200,"=100")</f>
        <v>0</v>
      </c>
      <c r="N510" s="215">
        <f>M510/SUM(M505:M510)*100</f>
        <v>0</v>
      </c>
    </row>
    <row r="511" spans="2:14" ht="18" customHeight="1" x14ac:dyDescent="0.25">
      <c r="B511" s="326" t="str">
        <f t="shared" ref="B511" si="30">"SAVCILI BÜYÜKOBA ORTAOKULU
"&amp;"ÖĞRENCİ SAYISI = "&amp;SUM(M511:M516)</f>
        <v>SAVCILI BÜYÜKOBA ORTAOKULU
ÖĞRENCİ SAYISI = 14</v>
      </c>
      <c r="C511" s="329" t="s">
        <v>10</v>
      </c>
      <c r="D511" s="182" t="s">
        <v>332</v>
      </c>
      <c r="E511" s="185">
        <v>4</v>
      </c>
      <c r="F511" s="219">
        <f>E511/SUM(E511:E516)*100</f>
        <v>12.121212121212121</v>
      </c>
      <c r="G511" s="187">
        <v>11</v>
      </c>
      <c r="H511" s="219">
        <f>G511/SUM(G511:G516)*100</f>
        <v>32.352941176470587</v>
      </c>
      <c r="I511" s="194">
        <v>8</v>
      </c>
      <c r="J511" s="216">
        <f>I511/SUM(I511:I516)*100</f>
        <v>29.629629629629626</v>
      </c>
      <c r="K511" s="196">
        <v>11</v>
      </c>
      <c r="L511" s="216">
        <f>K511/SUM(K511:K516)*100</f>
        <v>40.74074074074074</v>
      </c>
      <c r="M511" s="204">
        <f>COUNTIF(SAVCILI!$Q$5:$Q$200,"&lt;45")</f>
        <v>1</v>
      </c>
      <c r="N511" s="213">
        <f>M511/SUM(M511:M516)*100</f>
        <v>7.1428571428571423</v>
      </c>
    </row>
    <row r="512" spans="2:14" ht="18" customHeight="1" x14ac:dyDescent="0.25">
      <c r="B512" s="327"/>
      <c r="C512" s="330"/>
      <c r="D512" s="183" t="s">
        <v>333</v>
      </c>
      <c r="E512" s="188">
        <v>7</v>
      </c>
      <c r="F512" s="220">
        <f>E512/SUM(E511:E516)*100</f>
        <v>21.212121212121211</v>
      </c>
      <c r="G512" s="190">
        <v>5</v>
      </c>
      <c r="H512" s="220">
        <f>G512/SUM(G511:G516)*100</f>
        <v>14.705882352941178</v>
      </c>
      <c r="I512" s="197">
        <v>5</v>
      </c>
      <c r="J512" s="217">
        <f>I512/SUM(I511:I516)*100</f>
        <v>18.518518518518519</v>
      </c>
      <c r="K512" s="199">
        <v>5</v>
      </c>
      <c r="L512" s="217">
        <f>K512/SUM(K511:K516)*100</f>
        <v>18.518518518518519</v>
      </c>
      <c r="M512" s="206">
        <f>COUNTIF(SAVCILI!$Q$5:$Q$200,"&lt;55")-COUNTIF(SAVCILI!$Q$5:$Q$200,"&lt;45")</f>
        <v>0</v>
      </c>
      <c r="N512" s="214">
        <f>M512/SUM(M511:M516)*100</f>
        <v>0</v>
      </c>
    </row>
    <row r="513" spans="2:14" ht="18" customHeight="1" x14ac:dyDescent="0.25">
      <c r="B513" s="327"/>
      <c r="C513" s="330"/>
      <c r="D513" s="183" t="s">
        <v>334</v>
      </c>
      <c r="E513" s="188">
        <v>13</v>
      </c>
      <c r="F513" s="220">
        <f>E513/SUM(E511:E516)*100</f>
        <v>39.393939393939391</v>
      </c>
      <c r="G513" s="190">
        <v>6</v>
      </c>
      <c r="H513" s="220">
        <f>G513/SUM(G511:G516)*100</f>
        <v>17.647058823529413</v>
      </c>
      <c r="I513" s="197">
        <v>5</v>
      </c>
      <c r="J513" s="217">
        <f>I513/SUM(I511:I516)*100</f>
        <v>18.518518518518519</v>
      </c>
      <c r="K513" s="199">
        <v>3</v>
      </c>
      <c r="L513" s="217">
        <f>K513/SUM(K511:K516)*100</f>
        <v>11.111111111111111</v>
      </c>
      <c r="M513" s="206">
        <f>COUNTIF(SAVCILI!$Q$5:$Q$200,"&lt;70")-COUNTIF(SAVCILI!$Q$5:$Q$200,"&lt;55")</f>
        <v>3</v>
      </c>
      <c r="N513" s="214">
        <f>M513/SUM(M511:M516)*100</f>
        <v>21.428571428571427</v>
      </c>
    </row>
    <row r="514" spans="2:14" ht="18" customHeight="1" x14ac:dyDescent="0.25">
      <c r="B514" s="327"/>
      <c r="C514" s="330"/>
      <c r="D514" s="183" t="s">
        <v>335</v>
      </c>
      <c r="E514" s="188">
        <v>6</v>
      </c>
      <c r="F514" s="220">
        <f>E514/SUM(E511:E516)*100</f>
        <v>18.181818181818183</v>
      </c>
      <c r="G514" s="190">
        <v>6</v>
      </c>
      <c r="H514" s="220">
        <f>G514/SUM(G511:G516)*100</f>
        <v>17.647058823529413</v>
      </c>
      <c r="I514" s="197">
        <v>4</v>
      </c>
      <c r="J514" s="217">
        <f>I514/SUM(I511:I516)*100</f>
        <v>14.814814814814813</v>
      </c>
      <c r="K514" s="199">
        <v>2</v>
      </c>
      <c r="L514" s="217">
        <f>K514/SUM(K511:K516)*100</f>
        <v>7.4074074074074066</v>
      </c>
      <c r="M514" s="206">
        <f>COUNTIF(SAVCILI!$Q$5:$Q$200,"&lt;85")-COUNTIF(SAVCILI!$Q$5:$Q$200,"&lt;70")</f>
        <v>4</v>
      </c>
      <c r="N514" s="214">
        <f>M514/SUM(M511:M516)*100</f>
        <v>28.571428571428569</v>
      </c>
    </row>
    <row r="515" spans="2:14" ht="18" customHeight="1" x14ac:dyDescent="0.25">
      <c r="B515" s="327"/>
      <c r="C515" s="330"/>
      <c r="D515" s="183" t="s">
        <v>336</v>
      </c>
      <c r="E515" s="188">
        <v>3</v>
      </c>
      <c r="F515" s="220">
        <f>E515/SUM(E511:E516)*100</f>
        <v>9.0909090909090917</v>
      </c>
      <c r="G515" s="190">
        <v>5</v>
      </c>
      <c r="H515" s="220">
        <f>G515/SUM(G511:G516)*100</f>
        <v>14.705882352941178</v>
      </c>
      <c r="I515" s="197">
        <v>5</v>
      </c>
      <c r="J515" s="217">
        <f>I515/SUM(I511:I516)*100</f>
        <v>18.518518518518519</v>
      </c>
      <c r="K515" s="199">
        <v>5</v>
      </c>
      <c r="L515" s="217">
        <f>K515/SUM(K511:K516)*100</f>
        <v>18.518518518518519</v>
      </c>
      <c r="M515" s="206">
        <f>COUNTIF(SAVCILI!$Q$5:$Q$200,"&lt;99")-COUNTIF(SAVCILI!$Q$5:$Q$200,"&lt;85")</f>
        <v>4</v>
      </c>
      <c r="N515" s="214">
        <f>M515/SUM(M511:M516)*100</f>
        <v>28.571428571428569</v>
      </c>
    </row>
    <row r="516" spans="2:14" ht="18" customHeight="1" thickBot="1" x14ac:dyDescent="0.3">
      <c r="B516" s="328"/>
      <c r="C516" s="331"/>
      <c r="D516" s="184">
        <v>100</v>
      </c>
      <c r="E516" s="191">
        <v>0</v>
      </c>
      <c r="F516" s="221">
        <f>E516/SUM(E511:E516)*100</f>
        <v>0</v>
      </c>
      <c r="G516" s="193">
        <v>1</v>
      </c>
      <c r="H516" s="221">
        <f>G516/SUM(G511:G516)*100</f>
        <v>2.9411764705882351</v>
      </c>
      <c r="I516" s="200">
        <v>0</v>
      </c>
      <c r="J516" s="218">
        <f>I516/SUM(I511:I516)*100</f>
        <v>0</v>
      </c>
      <c r="K516" s="202">
        <v>1</v>
      </c>
      <c r="L516" s="218">
        <f>K516/SUM(K511:K516)*100</f>
        <v>3.7037037037037033</v>
      </c>
      <c r="M516" s="208">
        <f>COUNTIF(SAVCILI!$Q$5:$Q$200,"=100")</f>
        <v>2</v>
      </c>
      <c r="N516" s="215">
        <f>M516/SUM(M511:M516)*100</f>
        <v>14.285714285714285</v>
      </c>
    </row>
    <row r="517" spans="2:14" ht="18" customHeight="1" x14ac:dyDescent="0.25">
      <c r="B517" s="326" t="str">
        <f t="shared" ref="B517" si="31">"SAVCILI BÜYÜKOBA ORTAOKULU
"&amp;"ÖĞRENCİ SAYISI = "&amp;SUM(M517:M522)</f>
        <v>SAVCILI BÜYÜKOBA ORTAOKULU
ÖĞRENCİ SAYISI = 14</v>
      </c>
      <c r="C517" s="329" t="s">
        <v>338</v>
      </c>
      <c r="D517" s="182" t="s">
        <v>332</v>
      </c>
      <c r="E517" s="185">
        <v>5</v>
      </c>
      <c r="F517" s="219">
        <f>E517/SUM(E517:E522)*100</f>
        <v>14.705882352941178</v>
      </c>
      <c r="G517" s="187">
        <v>7</v>
      </c>
      <c r="H517" s="219">
        <f>G517/SUM(G517:G522)*100</f>
        <v>20.588235294117645</v>
      </c>
      <c r="I517" s="194">
        <v>12</v>
      </c>
      <c r="J517" s="216">
        <f>I517/SUM(I517:I522)*100</f>
        <v>42.857142857142854</v>
      </c>
      <c r="K517" s="196">
        <v>7</v>
      </c>
      <c r="L517" s="216">
        <f>K517/SUM(K517:K522)*100</f>
        <v>25.925925925925924</v>
      </c>
      <c r="M517" s="204">
        <f>COUNTIF(SAVCILI!$T$5:$T$200,"&lt;45")</f>
        <v>0</v>
      </c>
      <c r="N517" s="213">
        <f>M517/SUM(M517:M522)*100</f>
        <v>0</v>
      </c>
    </row>
    <row r="518" spans="2:14" ht="18" customHeight="1" x14ac:dyDescent="0.25">
      <c r="B518" s="327"/>
      <c r="C518" s="330"/>
      <c r="D518" s="183" t="s">
        <v>333</v>
      </c>
      <c r="E518" s="188">
        <v>8</v>
      </c>
      <c r="F518" s="220">
        <f>E518/SUM(E517:E522)*100</f>
        <v>23.52941176470588</v>
      </c>
      <c r="G518" s="190">
        <v>10</v>
      </c>
      <c r="H518" s="220">
        <f>G518/SUM(G517:G522)*100</f>
        <v>29.411764705882355</v>
      </c>
      <c r="I518" s="197">
        <v>4</v>
      </c>
      <c r="J518" s="217">
        <f>I518/SUM(I517:I522)*100</f>
        <v>14.285714285714285</v>
      </c>
      <c r="K518" s="199">
        <v>5</v>
      </c>
      <c r="L518" s="217">
        <f>K518/SUM(K517:K522)*100</f>
        <v>18.518518518518519</v>
      </c>
      <c r="M518" s="206">
        <f>COUNTIF(SAVCILI!$T$5:$T$200,"&lt;55")-COUNTIF(SAVCILI!$T$5:$T$200,"&lt;45")</f>
        <v>0</v>
      </c>
      <c r="N518" s="214">
        <f>M518/SUM(M517:M522)*100</f>
        <v>0</v>
      </c>
    </row>
    <row r="519" spans="2:14" ht="18" customHeight="1" x14ac:dyDescent="0.25">
      <c r="B519" s="327"/>
      <c r="C519" s="330"/>
      <c r="D519" s="183" t="s">
        <v>334</v>
      </c>
      <c r="E519" s="188">
        <v>11</v>
      </c>
      <c r="F519" s="220">
        <f>E519/SUM(E517:E522)*100</f>
        <v>32.352941176470587</v>
      </c>
      <c r="G519" s="190">
        <v>6</v>
      </c>
      <c r="H519" s="220">
        <f>G519/SUM(G517:G522)*100</f>
        <v>17.647058823529413</v>
      </c>
      <c r="I519" s="197">
        <v>3</v>
      </c>
      <c r="J519" s="217">
        <f>I519/SUM(I517:I522)*100</f>
        <v>10.714285714285714</v>
      </c>
      <c r="K519" s="199">
        <v>4</v>
      </c>
      <c r="L519" s="217">
        <f>K519/SUM(K517:K522)*100</f>
        <v>14.814814814814813</v>
      </c>
      <c r="M519" s="206">
        <f>COUNTIF(SAVCILI!$T$5:$T$200,"&lt;70")-COUNTIF(SAVCILI!$T$5:$T$200,"&lt;55")</f>
        <v>2</v>
      </c>
      <c r="N519" s="214">
        <f>M519/SUM(M517:M522)*100</f>
        <v>14.285714285714285</v>
      </c>
    </row>
    <row r="520" spans="2:14" ht="18" customHeight="1" x14ac:dyDescent="0.25">
      <c r="B520" s="327"/>
      <c r="C520" s="330"/>
      <c r="D520" s="183" t="s">
        <v>335</v>
      </c>
      <c r="E520" s="188">
        <v>5</v>
      </c>
      <c r="F520" s="220">
        <f>E520/SUM(E517:E522)*100</f>
        <v>14.705882352941178</v>
      </c>
      <c r="G520" s="190">
        <v>7</v>
      </c>
      <c r="H520" s="220">
        <f>G520/SUM(G517:G522)*100</f>
        <v>20.588235294117645</v>
      </c>
      <c r="I520" s="197">
        <v>4</v>
      </c>
      <c r="J520" s="217">
        <f>I520/SUM(I517:I522)*100</f>
        <v>14.285714285714285</v>
      </c>
      <c r="K520" s="199">
        <v>3</v>
      </c>
      <c r="L520" s="217">
        <f>K520/SUM(K517:K522)*100</f>
        <v>11.111111111111111</v>
      </c>
      <c r="M520" s="206">
        <f>COUNTIF(SAVCILI!$T$5:$T$200,"&lt;85")-COUNTIF(SAVCILI!$T$5:$T$200,"&lt;70")</f>
        <v>5</v>
      </c>
      <c r="N520" s="214">
        <f>M520/SUM(M517:M522)*100</f>
        <v>35.714285714285715</v>
      </c>
    </row>
    <row r="521" spans="2:14" ht="18" customHeight="1" x14ac:dyDescent="0.25">
      <c r="B521" s="327"/>
      <c r="C521" s="330"/>
      <c r="D521" s="183" t="s">
        <v>336</v>
      </c>
      <c r="E521" s="188">
        <v>4</v>
      </c>
      <c r="F521" s="220">
        <f>E521/SUM(E517:E522)*100</f>
        <v>11.76470588235294</v>
      </c>
      <c r="G521" s="190">
        <v>3</v>
      </c>
      <c r="H521" s="220">
        <f>G521/SUM(G517:G522)*100</f>
        <v>8.8235294117647065</v>
      </c>
      <c r="I521" s="197">
        <v>4</v>
      </c>
      <c r="J521" s="217">
        <f>I521/SUM(I517:I522)*100</f>
        <v>14.285714285714285</v>
      </c>
      <c r="K521" s="199">
        <v>8</v>
      </c>
      <c r="L521" s="217">
        <f>K521/SUM(K517:K522)*100</f>
        <v>29.629629629629626</v>
      </c>
      <c r="M521" s="206">
        <f>COUNTIF(SAVCILI!$T$5:$T$200,"&lt;99")-COUNTIF(SAVCILI!$T$5:$T$200,"&lt;85")</f>
        <v>7</v>
      </c>
      <c r="N521" s="214">
        <f>M521/SUM(M517:M522)*100</f>
        <v>50</v>
      </c>
    </row>
    <row r="522" spans="2:14" ht="18" customHeight="1" thickBot="1" x14ac:dyDescent="0.3">
      <c r="B522" s="328"/>
      <c r="C522" s="331"/>
      <c r="D522" s="184">
        <v>100</v>
      </c>
      <c r="E522" s="191">
        <v>1</v>
      </c>
      <c r="F522" s="221">
        <f>E522/SUM(E517:E522)*100</f>
        <v>2.9411764705882351</v>
      </c>
      <c r="G522" s="193">
        <v>1</v>
      </c>
      <c r="H522" s="221">
        <f>G522/SUM(G517:G522)*100</f>
        <v>2.9411764705882351</v>
      </c>
      <c r="I522" s="200">
        <v>1</v>
      </c>
      <c r="J522" s="218">
        <f>I522/SUM(I517:I522)*100</f>
        <v>3.5714285714285712</v>
      </c>
      <c r="K522" s="202">
        <v>0</v>
      </c>
      <c r="L522" s="218">
        <f>K522/SUM(K517:K522)*100</f>
        <v>0</v>
      </c>
      <c r="M522" s="208">
        <f>COUNTIF(SAVCILI!$T$5:$T$200,"=100")</f>
        <v>0</v>
      </c>
      <c r="N522" s="215">
        <f>M522/SUM(M517:M522)*100</f>
        <v>0</v>
      </c>
    </row>
    <row r="523" spans="2:14" ht="18" customHeight="1" x14ac:dyDescent="0.25">
      <c r="B523" s="326" t="str">
        <f t="shared" ref="B523" si="32">"SAVCILI BÜYÜKOBA ORTAOKULU
"&amp;"ÖĞRENCİ SAYISI = "&amp;SUM(M523:M528)</f>
        <v>SAVCILI BÜYÜKOBA ORTAOKULU
ÖĞRENCİ SAYISI = 14</v>
      </c>
      <c r="C523" s="329" t="s">
        <v>4</v>
      </c>
      <c r="D523" s="182" t="s">
        <v>332</v>
      </c>
      <c r="E523" s="185">
        <v>23</v>
      </c>
      <c r="F523" s="219">
        <f>E523/SUM(E523:E528)*100</f>
        <v>69.696969696969703</v>
      </c>
      <c r="G523" s="187">
        <v>15</v>
      </c>
      <c r="H523" s="219">
        <f>G523/SUM(G523:G528)*100</f>
        <v>44.117647058823529</v>
      </c>
      <c r="I523" s="194">
        <v>16</v>
      </c>
      <c r="J523" s="216">
        <f>I523/SUM(I523:I528)*100</f>
        <v>57.142857142857139</v>
      </c>
      <c r="K523" s="196">
        <v>18</v>
      </c>
      <c r="L523" s="216">
        <f>K523/SUM(K523:K528)*100</f>
        <v>66.666666666666657</v>
      </c>
      <c r="M523" s="204">
        <f>COUNTIF(SAVCILI!$W$5:$W$200,"&lt;45")</f>
        <v>1</v>
      </c>
      <c r="N523" s="213">
        <f>M523/SUM(M523:M528)*100</f>
        <v>7.1428571428571423</v>
      </c>
    </row>
    <row r="524" spans="2:14" ht="18" customHeight="1" x14ac:dyDescent="0.25">
      <c r="B524" s="327"/>
      <c r="C524" s="330"/>
      <c r="D524" s="183" t="s">
        <v>333</v>
      </c>
      <c r="E524" s="188">
        <v>7</v>
      </c>
      <c r="F524" s="220">
        <f>E524/SUM(E523:E528)*100</f>
        <v>21.212121212121211</v>
      </c>
      <c r="G524" s="190">
        <v>6</v>
      </c>
      <c r="H524" s="220">
        <f>G524/SUM(G523:G528)*100</f>
        <v>17.647058823529413</v>
      </c>
      <c r="I524" s="197">
        <v>5</v>
      </c>
      <c r="J524" s="217">
        <f>I524/SUM(I523:I528)*100</f>
        <v>17.857142857142858</v>
      </c>
      <c r="K524" s="199">
        <v>3</v>
      </c>
      <c r="L524" s="217">
        <f>K524/SUM(K523:K528)*100</f>
        <v>11.111111111111111</v>
      </c>
      <c r="M524" s="206">
        <f>COUNTIF(SAVCILI!$W$5:$W$200,"&lt;55")-COUNTIF(SAVCILI!$W$5:$W$200,"&lt;45")</f>
        <v>1</v>
      </c>
      <c r="N524" s="214">
        <f>M524/SUM(M523:M528)*100</f>
        <v>7.1428571428571423</v>
      </c>
    </row>
    <row r="525" spans="2:14" ht="18" customHeight="1" x14ac:dyDescent="0.25">
      <c r="B525" s="327"/>
      <c r="C525" s="330"/>
      <c r="D525" s="183" t="s">
        <v>334</v>
      </c>
      <c r="E525" s="188">
        <v>2</v>
      </c>
      <c r="F525" s="220">
        <f>E525/SUM(E523:E528)*100</f>
        <v>6.0606060606060606</v>
      </c>
      <c r="G525" s="190">
        <v>9</v>
      </c>
      <c r="H525" s="220">
        <f>G525/SUM(G523:G528)*100</f>
        <v>26.47058823529412</v>
      </c>
      <c r="I525" s="197">
        <v>3</v>
      </c>
      <c r="J525" s="217">
        <f>I525/SUM(I523:I528)*100</f>
        <v>10.714285714285714</v>
      </c>
      <c r="K525" s="199">
        <v>2</v>
      </c>
      <c r="L525" s="217">
        <f>K525/SUM(K523:K528)*100</f>
        <v>7.4074074074074066</v>
      </c>
      <c r="M525" s="206">
        <f>COUNTIF(SAVCILI!$W$5:$W$200,"&lt;70")-COUNTIF(SAVCILI!$W$5:$W$200,"&lt;55")</f>
        <v>1</v>
      </c>
      <c r="N525" s="214">
        <f>M525/SUM(M523:M528)*100</f>
        <v>7.1428571428571423</v>
      </c>
    </row>
    <row r="526" spans="2:14" ht="18" customHeight="1" x14ac:dyDescent="0.25">
      <c r="B526" s="327"/>
      <c r="C526" s="330"/>
      <c r="D526" s="183" t="s">
        <v>335</v>
      </c>
      <c r="E526" s="188">
        <v>1</v>
      </c>
      <c r="F526" s="220">
        <f>E526/SUM(E523:E528)*100</f>
        <v>3.0303030303030303</v>
      </c>
      <c r="G526" s="190">
        <v>0</v>
      </c>
      <c r="H526" s="220">
        <f>G526/SUM(G523:G528)*100</f>
        <v>0</v>
      </c>
      <c r="I526" s="197">
        <v>2</v>
      </c>
      <c r="J526" s="217">
        <f>I526/SUM(I523:I528)*100</f>
        <v>7.1428571428571423</v>
      </c>
      <c r="K526" s="199">
        <v>2</v>
      </c>
      <c r="L526" s="217">
        <f>K526/SUM(K523:K528)*100</f>
        <v>7.4074074074074066</v>
      </c>
      <c r="M526" s="206">
        <f>COUNTIF(SAVCILI!$W$5:$W$200,"&lt;85")-COUNTIF(SAVCILI!$W$5:$W$200,"&lt;70")</f>
        <v>4</v>
      </c>
      <c r="N526" s="214">
        <f>M526/SUM(M523:M528)*100</f>
        <v>28.571428571428569</v>
      </c>
    </row>
    <row r="527" spans="2:14" ht="18" customHeight="1" x14ac:dyDescent="0.25">
      <c r="B527" s="327"/>
      <c r="C527" s="330"/>
      <c r="D527" s="183" t="s">
        <v>336</v>
      </c>
      <c r="E527" s="188">
        <v>0</v>
      </c>
      <c r="F527" s="220">
        <f>E527/SUM(E523:E528)*100</f>
        <v>0</v>
      </c>
      <c r="G527" s="190">
        <v>1</v>
      </c>
      <c r="H527" s="220">
        <f>G527/SUM(G523:G528)*100</f>
        <v>2.9411764705882351</v>
      </c>
      <c r="I527" s="197">
        <v>1</v>
      </c>
      <c r="J527" s="217">
        <f>I527/SUM(I523:I528)*100</f>
        <v>3.5714285714285712</v>
      </c>
      <c r="K527" s="199">
        <v>1</v>
      </c>
      <c r="L527" s="217">
        <f>K527/SUM(K523:K528)*100</f>
        <v>3.7037037037037033</v>
      </c>
      <c r="M527" s="206">
        <f>COUNTIF(SAVCILI!$W$5:$W$200,"&lt;99")-COUNTIF(SAVCILI!$W$5:$W$200,"&lt;85")</f>
        <v>7</v>
      </c>
      <c r="N527" s="214">
        <f>M527/SUM(M523:M528)*100</f>
        <v>50</v>
      </c>
    </row>
    <row r="528" spans="2:14" ht="18" customHeight="1" thickBot="1" x14ac:dyDescent="0.3">
      <c r="B528" s="328"/>
      <c r="C528" s="331"/>
      <c r="D528" s="184">
        <v>100</v>
      </c>
      <c r="E528" s="191">
        <v>0</v>
      </c>
      <c r="F528" s="221">
        <f>E528/SUM(E523:E528)*100</f>
        <v>0</v>
      </c>
      <c r="G528" s="193">
        <v>3</v>
      </c>
      <c r="H528" s="221">
        <f>G528/SUM(G523:G528)*100</f>
        <v>8.8235294117647065</v>
      </c>
      <c r="I528" s="200">
        <v>1</v>
      </c>
      <c r="J528" s="218">
        <f>I528/SUM(I523:I528)*100</f>
        <v>3.5714285714285712</v>
      </c>
      <c r="K528" s="202">
        <v>1</v>
      </c>
      <c r="L528" s="218">
        <f>K528/SUM(K523:K528)*100</f>
        <v>3.7037037037037033</v>
      </c>
      <c r="M528" s="208">
        <f>COUNTIF(SAVCILI!$W$5:$W$200,"=100")</f>
        <v>0</v>
      </c>
      <c r="N528" s="215">
        <f>M528/SUM(M523:M528)*100</f>
        <v>0</v>
      </c>
    </row>
    <row r="529" spans="2:14" ht="18" customHeight="1" x14ac:dyDescent="0.25">
      <c r="B529" s="326" t="str">
        <f t="shared" ref="B529" si="33">"SAVCILI BÜYÜKOBA ORTAOKULU
"&amp;"ÖĞRENCİ SAYISI = "&amp;SUM(M529:M534)</f>
        <v>SAVCILI BÜYÜKOBA ORTAOKULU
ÖĞRENCİ SAYISI = 14</v>
      </c>
      <c r="C529" s="329" t="s">
        <v>23</v>
      </c>
      <c r="D529" s="182" t="s">
        <v>332</v>
      </c>
      <c r="E529" s="185">
        <v>5</v>
      </c>
      <c r="F529" s="219">
        <f>E529/SUM(E529:E534)*100</f>
        <v>15.151515151515152</v>
      </c>
      <c r="G529" s="187">
        <v>2</v>
      </c>
      <c r="H529" s="219">
        <f>G529/SUM(G529:G534)*100</f>
        <v>5.8823529411764701</v>
      </c>
      <c r="I529" s="194">
        <v>3</v>
      </c>
      <c r="J529" s="216">
        <f>I529/SUM(I529:I534)*100</f>
        <v>8.5714285714285712</v>
      </c>
      <c r="K529" s="196">
        <v>2</v>
      </c>
      <c r="L529" s="216">
        <f>K529/SUM(K529:K534)*100</f>
        <v>7.4074074074074066</v>
      </c>
      <c r="M529" s="204">
        <f>COUNTIF(SAVCILI!$Z$5:$Z$200,"&lt;45")</f>
        <v>0</v>
      </c>
      <c r="N529" s="213">
        <f>M529/SUM(M529:M534)*100</f>
        <v>0</v>
      </c>
    </row>
    <row r="530" spans="2:14" ht="18" customHeight="1" x14ac:dyDescent="0.25">
      <c r="B530" s="327"/>
      <c r="C530" s="330"/>
      <c r="D530" s="183" t="s">
        <v>333</v>
      </c>
      <c r="E530" s="188">
        <v>2</v>
      </c>
      <c r="F530" s="220">
        <f>E530/SUM(E529:E534)*100</f>
        <v>6.0606060606060606</v>
      </c>
      <c r="G530" s="190">
        <v>3</v>
      </c>
      <c r="H530" s="220">
        <f>G530/SUM(G529:G534)*100</f>
        <v>8.8235294117647065</v>
      </c>
      <c r="I530" s="197">
        <v>0</v>
      </c>
      <c r="J530" s="217">
        <f>I530/SUM(I529:I534)*100</f>
        <v>0</v>
      </c>
      <c r="K530" s="199">
        <v>1</v>
      </c>
      <c r="L530" s="217">
        <f>K530/SUM(K529:K534)*100</f>
        <v>3.7037037037037033</v>
      </c>
      <c r="M530" s="206">
        <f>COUNTIF(SAVCILI!$Z$5:$Z$200,"&lt;55")-COUNTIF(SAVCILI!$Z$5:$Z$200,"&lt;45")</f>
        <v>0</v>
      </c>
      <c r="N530" s="214">
        <f>M530/SUM(M529:M534)*100</f>
        <v>0</v>
      </c>
    </row>
    <row r="531" spans="2:14" ht="18" customHeight="1" x14ac:dyDescent="0.25">
      <c r="B531" s="327"/>
      <c r="C531" s="330"/>
      <c r="D531" s="183" t="s">
        <v>334</v>
      </c>
      <c r="E531" s="188">
        <v>6</v>
      </c>
      <c r="F531" s="220">
        <f>E531/SUM(E529:E534)*100</f>
        <v>18.181818181818183</v>
      </c>
      <c r="G531" s="190">
        <v>7</v>
      </c>
      <c r="H531" s="220">
        <f>G531/SUM(G529:G534)*100</f>
        <v>20.588235294117645</v>
      </c>
      <c r="I531" s="197">
        <v>1</v>
      </c>
      <c r="J531" s="217">
        <f>I531/SUM(I529:I534)*100</f>
        <v>2.8571428571428572</v>
      </c>
      <c r="K531" s="199">
        <v>6</v>
      </c>
      <c r="L531" s="217">
        <f>K531/SUM(K529:K534)*100</f>
        <v>22.222222222222221</v>
      </c>
      <c r="M531" s="206">
        <f>COUNTIF(SAVCILI!$Z$5:$Z$200,"&lt;70")-COUNTIF(SAVCILI!$Z$5:$Z$200,"&lt;55")</f>
        <v>0</v>
      </c>
      <c r="N531" s="214">
        <f>M531/SUM(M529:M534)*100</f>
        <v>0</v>
      </c>
    </row>
    <row r="532" spans="2:14" ht="18" customHeight="1" x14ac:dyDescent="0.25">
      <c r="B532" s="327"/>
      <c r="C532" s="330"/>
      <c r="D532" s="183" t="s">
        <v>335</v>
      </c>
      <c r="E532" s="188">
        <v>15</v>
      </c>
      <c r="F532" s="220">
        <f>E532/SUM(E529:E534)*100</f>
        <v>45.454545454545453</v>
      </c>
      <c r="G532" s="190">
        <v>9</v>
      </c>
      <c r="H532" s="220">
        <f>G532/SUM(G529:G534)*100</f>
        <v>26.47058823529412</v>
      </c>
      <c r="I532" s="197">
        <v>5</v>
      </c>
      <c r="J532" s="217">
        <f>I532/SUM(I529:I534)*100</f>
        <v>14.285714285714285</v>
      </c>
      <c r="K532" s="199">
        <v>1</v>
      </c>
      <c r="L532" s="217">
        <f>K532/SUM(K529:K534)*100</f>
        <v>3.7037037037037033</v>
      </c>
      <c r="M532" s="206">
        <f>COUNTIF(SAVCILI!$Z$5:$Z$200,"&lt;85")-COUNTIF(SAVCILI!Z$5:$Z$200,"&lt;70")</f>
        <v>1</v>
      </c>
      <c r="N532" s="214">
        <f>M532/SUM(M529:M534)*100</f>
        <v>7.1428571428571423</v>
      </c>
    </row>
    <row r="533" spans="2:14" ht="18" customHeight="1" x14ac:dyDescent="0.25">
      <c r="B533" s="327"/>
      <c r="C533" s="330"/>
      <c r="D533" s="183" t="s">
        <v>336</v>
      </c>
      <c r="E533" s="188">
        <v>5</v>
      </c>
      <c r="F533" s="220">
        <f>E533/SUM(E529:E534)*100</f>
        <v>15.151515151515152</v>
      </c>
      <c r="G533" s="190">
        <v>10</v>
      </c>
      <c r="H533" s="220">
        <f>G533/SUM(G529:G534)*100</f>
        <v>29.411764705882355</v>
      </c>
      <c r="I533" s="197">
        <v>18</v>
      </c>
      <c r="J533" s="217">
        <f>I533/SUM(I529:I534)*100</f>
        <v>51.428571428571423</v>
      </c>
      <c r="K533" s="199">
        <v>11</v>
      </c>
      <c r="L533" s="217">
        <f>K533/SUM(K529:K534)*100</f>
        <v>40.74074074074074</v>
      </c>
      <c r="M533" s="206">
        <f>COUNTIF(SAVCILI!$Z$5:$Z$200,"&lt;99")-COUNTIF(SAVCILI!$Z$5:$Z$200,"&lt;85")</f>
        <v>9</v>
      </c>
      <c r="N533" s="214">
        <f>M533/SUM(M529:M534)*100</f>
        <v>64.285714285714292</v>
      </c>
    </row>
    <row r="534" spans="2:14" ht="18" customHeight="1" thickBot="1" x14ac:dyDescent="0.3">
      <c r="B534" s="328"/>
      <c r="C534" s="331"/>
      <c r="D534" s="184">
        <v>100</v>
      </c>
      <c r="E534" s="191">
        <v>0</v>
      </c>
      <c r="F534" s="221">
        <f>E534/SUM(E529:E534)*100</f>
        <v>0</v>
      </c>
      <c r="G534" s="193">
        <v>3</v>
      </c>
      <c r="H534" s="221">
        <f>G534/SUM(G529:G534)*100</f>
        <v>8.8235294117647065</v>
      </c>
      <c r="I534" s="200">
        <v>8</v>
      </c>
      <c r="J534" s="218">
        <f>I534/SUM(I529:I534)*100</f>
        <v>22.857142857142858</v>
      </c>
      <c r="K534" s="202">
        <v>6</v>
      </c>
      <c r="L534" s="218">
        <f>K534/SUM(K529:K534)*100</f>
        <v>22.222222222222221</v>
      </c>
      <c r="M534" s="208">
        <f>COUNTIF(SAVCILI!$Z$5:$Z$200,"=100")</f>
        <v>4</v>
      </c>
      <c r="N534" s="215">
        <f>M534/SUM(M529:M534)*100</f>
        <v>28.571428571428569</v>
      </c>
    </row>
    <row r="536" spans="2:14" ht="15.75" thickBot="1" x14ac:dyDescent="0.3"/>
    <row r="537" spans="2:14" ht="15.75" x14ac:dyDescent="0.25">
      <c r="B537" s="332" t="s">
        <v>385</v>
      </c>
      <c r="C537" s="332" t="s">
        <v>872</v>
      </c>
      <c r="D537" s="335" t="s">
        <v>873</v>
      </c>
      <c r="E537" s="379" t="s">
        <v>359</v>
      </c>
      <c r="F537" s="380"/>
      <c r="G537" s="380"/>
      <c r="H537" s="381"/>
      <c r="I537" s="379" t="s">
        <v>360</v>
      </c>
      <c r="J537" s="380"/>
      <c r="K537" s="380"/>
      <c r="L537" s="381"/>
      <c r="M537" s="338" t="s">
        <v>361</v>
      </c>
      <c r="N537" s="339"/>
    </row>
    <row r="538" spans="2:14" x14ac:dyDescent="0.25">
      <c r="B538" s="333"/>
      <c r="C538" s="333"/>
      <c r="D538" s="336"/>
      <c r="E538" s="352" t="s">
        <v>384</v>
      </c>
      <c r="F538" s="353"/>
      <c r="G538" s="352" t="s">
        <v>875</v>
      </c>
      <c r="H538" s="353"/>
      <c r="I538" s="352" t="s">
        <v>384</v>
      </c>
      <c r="J538" s="353"/>
      <c r="K538" s="352" t="s">
        <v>875</v>
      </c>
      <c r="L538" s="353"/>
      <c r="M538" s="352" t="s">
        <v>384</v>
      </c>
      <c r="N538" s="353"/>
    </row>
    <row r="539" spans="2:14" ht="29.25" thickBot="1" x14ac:dyDescent="0.3">
      <c r="B539" s="334"/>
      <c r="C539" s="334"/>
      <c r="D539" s="337"/>
      <c r="E539" s="210" t="s">
        <v>871</v>
      </c>
      <c r="F539" s="211" t="s">
        <v>874</v>
      </c>
      <c r="G539" s="212" t="s">
        <v>871</v>
      </c>
      <c r="H539" s="211" t="s">
        <v>874</v>
      </c>
      <c r="I539" s="210" t="s">
        <v>871</v>
      </c>
      <c r="J539" s="211" t="s">
        <v>874</v>
      </c>
      <c r="K539" s="212" t="s">
        <v>871</v>
      </c>
      <c r="L539" s="211" t="s">
        <v>874</v>
      </c>
      <c r="M539" s="212" t="s">
        <v>871</v>
      </c>
      <c r="N539" s="211" t="s">
        <v>874</v>
      </c>
    </row>
    <row r="540" spans="2:14" ht="15.75" x14ac:dyDescent="0.25">
      <c r="B540" s="326" t="str">
        <f>"İLÇE GENELİ
"&amp;"ÖĞRENCİ SAYISI = "&amp;SUM(M540:M545)</f>
        <v>İLÇE GENELİ
ÖĞRENCİ SAYISI = 496</v>
      </c>
      <c r="C540" s="329" t="s">
        <v>2</v>
      </c>
      <c r="D540" s="182" t="s">
        <v>332</v>
      </c>
      <c r="E540" s="185">
        <f>E7+E48+E89+E130+E171+E212+E253+E294+E335+E376+E417+E458+E499</f>
        <v>118</v>
      </c>
      <c r="F540" s="219">
        <f>E540/SUM(E540:E545)*100</f>
        <v>18.670886075949365</v>
      </c>
      <c r="G540" s="187">
        <f>G7+G89+G130+G171+G212+G253+G294+G335+G376+G417+G499</f>
        <v>79</v>
      </c>
      <c r="H540" s="219">
        <f>G540/SUM(G540:G545)*100</f>
        <v>16.772823779193207</v>
      </c>
      <c r="I540" s="194">
        <f>I7+I48+I89+I130+I171+I212+I253+I294+I335+I376+I417+I499</f>
        <v>101</v>
      </c>
      <c r="J540" s="216">
        <f>I540/SUM(I540:I545)*100</f>
        <v>18.566176470588236</v>
      </c>
      <c r="K540" s="196">
        <f>K7+K48+K89+K130+K171+K212+K253+K294+K335+K376+K417+K458+K499</f>
        <v>78</v>
      </c>
      <c r="L540" s="216">
        <f>K540/SUM(K540:K545)*100</f>
        <v>14.471243042671613</v>
      </c>
      <c r="M540" s="204">
        <f>M7+M48+M89+M130+M171+M212+M253+M294+M335+M376+M417+M458+M499</f>
        <v>105</v>
      </c>
      <c r="N540" s="213">
        <f>M540/SUM(M540:M545)*100</f>
        <v>21.16935483870968</v>
      </c>
    </row>
    <row r="541" spans="2:14" ht="15.75" x14ac:dyDescent="0.25">
      <c r="B541" s="327"/>
      <c r="C541" s="330"/>
      <c r="D541" s="183" t="s">
        <v>333</v>
      </c>
      <c r="E541" s="188">
        <f t="shared" ref="E541:E575" si="34">E8+E49+E90+E131+E172+E213+E254+E295+E336+E377+E418+E459+E500</f>
        <v>81</v>
      </c>
      <c r="F541" s="220">
        <f>E541/SUM(E540:E545)*100</f>
        <v>12.81645569620253</v>
      </c>
      <c r="G541" s="190">
        <f t="shared" ref="G541:G575" si="35">G8+G90+G131+G172+G213+G254+G295+G336+G377+G418+G500</f>
        <v>30</v>
      </c>
      <c r="H541" s="220">
        <f>G541/SUM(G540:G545)*100</f>
        <v>6.369426751592357</v>
      </c>
      <c r="I541" s="197">
        <f t="shared" ref="I541:I575" si="36">I8+I49+I90+I131+I172+I213+I254+I295+I336+I377+I418+I500</f>
        <v>52</v>
      </c>
      <c r="J541" s="217">
        <f>I541/SUM(I540:I545)*100</f>
        <v>9.5588235294117645</v>
      </c>
      <c r="K541" s="199">
        <f t="shared" ref="K541:K575" si="37">K8+K49+K90+K131+K172+K213+K254+K295+K336+K377+K418+K459+K500</f>
        <v>51</v>
      </c>
      <c r="L541" s="217">
        <f>K541/SUM(K540:K545)*100</f>
        <v>9.461966604823747</v>
      </c>
      <c r="M541" s="206">
        <f t="shared" ref="M541:M575" si="38">M8+M49+M90+M131+M172+M213+M254+M295+M336+M377+M418+M459+M500</f>
        <v>53</v>
      </c>
      <c r="N541" s="214">
        <f>M541/SUM(M540:M545)*100</f>
        <v>10.685483870967742</v>
      </c>
    </row>
    <row r="542" spans="2:14" ht="15.75" x14ac:dyDescent="0.25">
      <c r="B542" s="327"/>
      <c r="C542" s="330"/>
      <c r="D542" s="183" t="s">
        <v>334</v>
      </c>
      <c r="E542" s="188">
        <f t="shared" si="34"/>
        <v>121</v>
      </c>
      <c r="F542" s="220">
        <f>E542/SUM(E540:E545)*100</f>
        <v>19.145569620253163</v>
      </c>
      <c r="G542" s="190">
        <f t="shared" si="35"/>
        <v>84</v>
      </c>
      <c r="H542" s="220">
        <f>G542/SUM(G540:G545)*100</f>
        <v>17.834394904458598</v>
      </c>
      <c r="I542" s="197">
        <f t="shared" si="36"/>
        <v>99</v>
      </c>
      <c r="J542" s="217">
        <f>I542/SUM(I540:I545)*100</f>
        <v>18.198529411764707</v>
      </c>
      <c r="K542" s="199">
        <f t="shared" si="37"/>
        <v>101</v>
      </c>
      <c r="L542" s="217">
        <f>K542/SUM(K540:K545)*100</f>
        <v>18.738404452690165</v>
      </c>
      <c r="M542" s="206">
        <f t="shared" si="38"/>
        <v>118</v>
      </c>
      <c r="N542" s="214">
        <f>M542/SUM(M540:M545)*100</f>
        <v>23.790322580645164</v>
      </c>
    </row>
    <row r="543" spans="2:14" ht="15.75" x14ac:dyDescent="0.25">
      <c r="B543" s="327"/>
      <c r="C543" s="330"/>
      <c r="D543" s="183" t="s">
        <v>335</v>
      </c>
      <c r="E543" s="188">
        <f t="shared" si="34"/>
        <v>150</v>
      </c>
      <c r="F543" s="220">
        <f>E543/SUM(E540:E545)*100</f>
        <v>23.734177215189874</v>
      </c>
      <c r="G543" s="190">
        <f t="shared" si="35"/>
        <v>90</v>
      </c>
      <c r="H543" s="220">
        <f>G543/SUM(G540:G545)*100</f>
        <v>19.108280254777071</v>
      </c>
      <c r="I543" s="197">
        <f t="shared" si="36"/>
        <v>136</v>
      </c>
      <c r="J543" s="217">
        <f>I543/SUM(I540:I545)*100</f>
        <v>25</v>
      </c>
      <c r="K543" s="199">
        <f t="shared" si="37"/>
        <v>119</v>
      </c>
      <c r="L543" s="217">
        <f>K543/SUM(K540:K545)*100</f>
        <v>22.077922077922079</v>
      </c>
      <c r="M543" s="206">
        <f t="shared" si="38"/>
        <v>107</v>
      </c>
      <c r="N543" s="214">
        <f>M543/SUM(M540:M545)*100</f>
        <v>21.572580645161292</v>
      </c>
    </row>
    <row r="544" spans="2:14" ht="15.75" x14ac:dyDescent="0.25">
      <c r="B544" s="327"/>
      <c r="C544" s="330"/>
      <c r="D544" s="183" t="s">
        <v>336</v>
      </c>
      <c r="E544" s="188">
        <f t="shared" si="34"/>
        <v>145</v>
      </c>
      <c r="F544" s="220">
        <f>E544/SUM(E540:E545)*100</f>
        <v>22.943037974683545</v>
      </c>
      <c r="G544" s="190">
        <f t="shared" si="35"/>
        <v>131</v>
      </c>
      <c r="H544" s="220">
        <f>G544/SUM(G540:G545)*100</f>
        <v>27.813163481953289</v>
      </c>
      <c r="I544" s="197">
        <f t="shared" si="36"/>
        <v>132</v>
      </c>
      <c r="J544" s="217">
        <f>I544/SUM(I540:I545)*100</f>
        <v>24.264705882352942</v>
      </c>
      <c r="K544" s="199">
        <f t="shared" si="37"/>
        <v>150</v>
      </c>
      <c r="L544" s="217">
        <f>K544/SUM(K540:K545)*100</f>
        <v>27.829313543599259</v>
      </c>
      <c r="M544" s="206">
        <f t="shared" si="38"/>
        <v>99</v>
      </c>
      <c r="N544" s="214">
        <f>M544/SUM(M540:M545)*100</f>
        <v>19.959677419354836</v>
      </c>
    </row>
    <row r="545" spans="2:14" ht="16.5" thickBot="1" x14ac:dyDescent="0.3">
      <c r="B545" s="328"/>
      <c r="C545" s="331"/>
      <c r="D545" s="184">
        <v>100</v>
      </c>
      <c r="E545" s="191">
        <f t="shared" si="34"/>
        <v>17</v>
      </c>
      <c r="F545" s="221">
        <f>E545/SUM(E540:E545)*100</f>
        <v>2.6898734177215191</v>
      </c>
      <c r="G545" s="193">
        <f t="shared" si="35"/>
        <v>57</v>
      </c>
      <c r="H545" s="221">
        <f>G545/SUM(G540:G545)*100</f>
        <v>12.101910828025478</v>
      </c>
      <c r="I545" s="200">
        <f t="shared" si="36"/>
        <v>24</v>
      </c>
      <c r="J545" s="218">
        <f>I545/SUM(I540:I545)*100</f>
        <v>4.4117647058823533</v>
      </c>
      <c r="K545" s="202">
        <f t="shared" si="37"/>
        <v>40</v>
      </c>
      <c r="L545" s="218">
        <f>K545/SUM(K540:K545)*100</f>
        <v>7.421150278293136</v>
      </c>
      <c r="M545" s="208">
        <f t="shared" si="38"/>
        <v>14</v>
      </c>
      <c r="N545" s="215">
        <f>M545/SUM(M540:M545)*100</f>
        <v>2.82258064516129</v>
      </c>
    </row>
    <row r="546" spans="2:14" ht="15.75" customHeight="1" x14ac:dyDescent="0.25">
      <c r="B546" s="326" t="str">
        <f t="shared" ref="B546" si="39">"İLÇE GENELİ
"&amp;"ÖĞRENCİ SAYISI = "&amp;SUM(M546:M551)</f>
        <v>İLÇE GENELİ
ÖĞRENCİ SAYISI = 496</v>
      </c>
      <c r="C546" s="329" t="s">
        <v>3</v>
      </c>
      <c r="D546" s="182" t="s">
        <v>332</v>
      </c>
      <c r="E546" s="185">
        <f t="shared" si="34"/>
        <v>367</v>
      </c>
      <c r="F546" s="219">
        <f>E546/SUM(E546:E551)*100</f>
        <v>57.886435331230281</v>
      </c>
      <c r="G546" s="187">
        <f t="shared" si="35"/>
        <v>271</v>
      </c>
      <c r="H546" s="219">
        <f>G546/SUM(G546:G551)*100</f>
        <v>57.537154989384284</v>
      </c>
      <c r="I546" s="203">
        <f t="shared" si="36"/>
        <v>305</v>
      </c>
      <c r="J546" s="216">
        <f>I546/SUM(I546:I551)*100</f>
        <v>56.273062730627309</v>
      </c>
      <c r="K546" s="196">
        <f t="shared" si="37"/>
        <v>271</v>
      </c>
      <c r="L546" s="216">
        <f>K546/SUM(K546:K551)*100</f>
        <v>50.278293135435995</v>
      </c>
      <c r="M546" s="204">
        <f t="shared" si="38"/>
        <v>251</v>
      </c>
      <c r="N546" s="213">
        <f>M546/SUM(M546:M551)*100</f>
        <v>50.604838709677423</v>
      </c>
    </row>
    <row r="547" spans="2:14" ht="15.75" x14ac:dyDescent="0.25">
      <c r="B547" s="327"/>
      <c r="C547" s="330"/>
      <c r="D547" s="183" t="s">
        <v>333</v>
      </c>
      <c r="E547" s="188">
        <f t="shared" si="34"/>
        <v>56</v>
      </c>
      <c r="F547" s="220">
        <f>E547/SUM(E546:E551)*100</f>
        <v>8.8328075709779181</v>
      </c>
      <c r="G547" s="190">
        <f t="shared" si="35"/>
        <v>69</v>
      </c>
      <c r="H547" s="220">
        <f>G547/SUM(G546:G551)*100</f>
        <v>14.64968152866242</v>
      </c>
      <c r="I547" s="203">
        <f t="shared" si="36"/>
        <v>49</v>
      </c>
      <c r="J547" s="217">
        <f>I547/SUM(I546:I551)*100</f>
        <v>9.0405904059040587</v>
      </c>
      <c r="K547" s="199">
        <f t="shared" si="37"/>
        <v>73</v>
      </c>
      <c r="L547" s="217">
        <f>K547/SUM(K546:K551)*100</f>
        <v>13.543599257884972</v>
      </c>
      <c r="M547" s="206">
        <f t="shared" si="38"/>
        <v>53</v>
      </c>
      <c r="N547" s="214">
        <f>M547/SUM(M546:M551)*100</f>
        <v>10.685483870967742</v>
      </c>
    </row>
    <row r="548" spans="2:14" ht="15.75" x14ac:dyDescent="0.25">
      <c r="B548" s="327"/>
      <c r="C548" s="330"/>
      <c r="D548" s="183" t="s">
        <v>334</v>
      </c>
      <c r="E548" s="188">
        <f t="shared" si="34"/>
        <v>71</v>
      </c>
      <c r="F548" s="220">
        <f>E548/SUM(E546:E551)*100</f>
        <v>11.198738170347003</v>
      </c>
      <c r="G548" s="190">
        <f t="shared" si="35"/>
        <v>65</v>
      </c>
      <c r="H548" s="220">
        <f>G548/SUM(G546:G551)*100</f>
        <v>13.800424628450106</v>
      </c>
      <c r="I548" s="203">
        <f t="shared" si="36"/>
        <v>52</v>
      </c>
      <c r="J548" s="217">
        <f>I548/SUM(I546:I551)*100</f>
        <v>9.5940959409594093</v>
      </c>
      <c r="K548" s="199">
        <f t="shared" si="37"/>
        <v>75</v>
      </c>
      <c r="L548" s="217">
        <f>K548/SUM(K546:K551)*100</f>
        <v>13.914656771799629</v>
      </c>
      <c r="M548" s="206">
        <f t="shared" si="38"/>
        <v>62</v>
      </c>
      <c r="N548" s="214">
        <f>M548/SUM(M546:M551)*100</f>
        <v>12.5</v>
      </c>
    </row>
    <row r="549" spans="2:14" ht="15.75" x14ac:dyDescent="0.25">
      <c r="B549" s="327"/>
      <c r="C549" s="330"/>
      <c r="D549" s="183" t="s">
        <v>335</v>
      </c>
      <c r="E549" s="188">
        <f t="shared" si="34"/>
        <v>67</v>
      </c>
      <c r="F549" s="220">
        <f>E549/SUM(E546:E551)*100</f>
        <v>10.56782334384858</v>
      </c>
      <c r="G549" s="190">
        <f t="shared" si="35"/>
        <v>31</v>
      </c>
      <c r="H549" s="220">
        <f>G549/SUM(G546:G551)*100</f>
        <v>6.5817409766454356</v>
      </c>
      <c r="I549" s="203">
        <f t="shared" si="36"/>
        <v>34</v>
      </c>
      <c r="J549" s="217">
        <f>I549/SUM(I546:I551)*100</f>
        <v>6.2730627306273057</v>
      </c>
      <c r="K549" s="199">
        <f t="shared" si="37"/>
        <v>51</v>
      </c>
      <c r="L549" s="217">
        <f>K549/SUM(K546:K551)*100</f>
        <v>9.461966604823747</v>
      </c>
      <c r="M549" s="206">
        <f t="shared" si="38"/>
        <v>53</v>
      </c>
      <c r="N549" s="214">
        <f>M549/SUM(M546:M551)*100</f>
        <v>10.685483870967742</v>
      </c>
    </row>
    <row r="550" spans="2:14" ht="15.75" x14ac:dyDescent="0.25">
      <c r="B550" s="327"/>
      <c r="C550" s="330"/>
      <c r="D550" s="183" t="s">
        <v>336</v>
      </c>
      <c r="E550" s="188">
        <f t="shared" si="34"/>
        <v>54</v>
      </c>
      <c r="F550" s="220">
        <f>E550/SUM(E546:E551)*100</f>
        <v>8.517350157728707</v>
      </c>
      <c r="G550" s="190">
        <f t="shared" si="35"/>
        <v>31</v>
      </c>
      <c r="H550" s="220">
        <f>G550/SUM(G546:G551)*100</f>
        <v>6.5817409766454356</v>
      </c>
      <c r="I550" s="203">
        <f t="shared" si="36"/>
        <v>80</v>
      </c>
      <c r="J550" s="217">
        <f>I550/SUM(I546:I551)*100</f>
        <v>14.760147601476014</v>
      </c>
      <c r="K550" s="199">
        <f t="shared" si="37"/>
        <v>66</v>
      </c>
      <c r="L550" s="217">
        <f>K550/SUM(K546:K551)*100</f>
        <v>12.244897959183673</v>
      </c>
      <c r="M550" s="206">
        <f t="shared" si="38"/>
        <v>50</v>
      </c>
      <c r="N550" s="214">
        <f>M550/SUM(M546:M551)*100</f>
        <v>10.080645161290322</v>
      </c>
    </row>
    <row r="551" spans="2:14" ht="16.5" thickBot="1" x14ac:dyDescent="0.3">
      <c r="B551" s="328"/>
      <c r="C551" s="331"/>
      <c r="D551" s="184">
        <v>100</v>
      </c>
      <c r="E551" s="191">
        <f t="shared" si="34"/>
        <v>19</v>
      </c>
      <c r="F551" s="221">
        <f>E551/SUM(E546:E551)*100</f>
        <v>2.9968454258675079</v>
      </c>
      <c r="G551" s="193">
        <f t="shared" si="35"/>
        <v>4</v>
      </c>
      <c r="H551" s="221">
        <f>G551/SUM(G546:G551)*100</f>
        <v>0.84925690021231426</v>
      </c>
      <c r="I551" s="203">
        <f t="shared" si="36"/>
        <v>22</v>
      </c>
      <c r="J551" s="218">
        <f>I551/SUM(I546:I551)*100</f>
        <v>4.0590405904059041</v>
      </c>
      <c r="K551" s="202">
        <f t="shared" si="37"/>
        <v>3</v>
      </c>
      <c r="L551" s="218">
        <f>K551/SUM(K546:K551)*100</f>
        <v>0.55658627087198509</v>
      </c>
      <c r="M551" s="208">
        <f t="shared" si="38"/>
        <v>27</v>
      </c>
      <c r="N551" s="215">
        <f>M551/SUM(M546:M551)*100</f>
        <v>5.443548387096774</v>
      </c>
    </row>
    <row r="552" spans="2:14" ht="15.75" customHeight="1" x14ac:dyDescent="0.25">
      <c r="B552" s="326" t="str">
        <f t="shared" ref="B552" si="40">"İLÇE GENELİ
"&amp;"ÖĞRENCİ SAYISI = "&amp;SUM(M552:M557)</f>
        <v>İLÇE GENELİ
ÖĞRENCİ SAYISI = 496</v>
      </c>
      <c r="C552" s="329" t="s">
        <v>10</v>
      </c>
      <c r="D552" s="182" t="s">
        <v>332</v>
      </c>
      <c r="E552" s="185">
        <f t="shared" si="34"/>
        <v>117</v>
      </c>
      <c r="F552" s="219">
        <f>E552/SUM(E552:E557)*100</f>
        <v>18.932038834951456</v>
      </c>
      <c r="G552" s="187">
        <f t="shared" si="35"/>
        <v>141</v>
      </c>
      <c r="H552" s="219">
        <f>G552/SUM(G552:G557)*100</f>
        <v>29.936305732484076</v>
      </c>
      <c r="I552" s="194">
        <f t="shared" si="36"/>
        <v>130</v>
      </c>
      <c r="J552" s="216">
        <f>I552/SUM(I552:I557)*100</f>
        <v>24.074074074074073</v>
      </c>
      <c r="K552" s="196">
        <f t="shared" si="37"/>
        <v>179</v>
      </c>
      <c r="L552" s="216">
        <f>K552/SUM(K552:K557)*100</f>
        <v>33.209647495361786</v>
      </c>
      <c r="M552" s="204">
        <f t="shared" si="38"/>
        <v>95</v>
      </c>
      <c r="N552" s="213">
        <f>M552/SUM(M552:M557)*100</f>
        <v>19.153225806451612</v>
      </c>
    </row>
    <row r="553" spans="2:14" ht="15.75" x14ac:dyDescent="0.25">
      <c r="B553" s="327"/>
      <c r="C553" s="330"/>
      <c r="D553" s="183" t="s">
        <v>333</v>
      </c>
      <c r="E553" s="188">
        <f t="shared" si="34"/>
        <v>121</v>
      </c>
      <c r="F553" s="220">
        <f>E553/SUM(E552:E557)*100</f>
        <v>19.579288025889969</v>
      </c>
      <c r="G553" s="190">
        <f t="shared" si="35"/>
        <v>83</v>
      </c>
      <c r="H553" s="220">
        <f>G553/SUM(G552:G557)*100</f>
        <v>17.622080679405521</v>
      </c>
      <c r="I553" s="197">
        <f t="shared" si="36"/>
        <v>81</v>
      </c>
      <c r="J553" s="217">
        <f>I553/SUM(I552:I557)*100</f>
        <v>15</v>
      </c>
      <c r="K553" s="199">
        <f t="shared" si="37"/>
        <v>62</v>
      </c>
      <c r="L553" s="217">
        <f>K553/SUM(K552:K557)*100</f>
        <v>11.502782931354361</v>
      </c>
      <c r="M553" s="206">
        <f t="shared" si="38"/>
        <v>61</v>
      </c>
      <c r="N553" s="214">
        <f>M553/SUM(M552:M557)*100</f>
        <v>12.298387096774194</v>
      </c>
    </row>
    <row r="554" spans="2:14" ht="15.75" x14ac:dyDescent="0.25">
      <c r="B554" s="327"/>
      <c r="C554" s="330"/>
      <c r="D554" s="183" t="s">
        <v>334</v>
      </c>
      <c r="E554" s="188">
        <f t="shared" si="34"/>
        <v>200</v>
      </c>
      <c r="F554" s="220">
        <f>E554/SUM(E552:E557)*100</f>
        <v>32.362459546925564</v>
      </c>
      <c r="G554" s="190">
        <f t="shared" si="35"/>
        <v>93</v>
      </c>
      <c r="H554" s="220">
        <f>G554/SUM(G552:G557)*100</f>
        <v>19.745222929936308</v>
      </c>
      <c r="I554" s="197">
        <f t="shared" si="36"/>
        <v>94</v>
      </c>
      <c r="J554" s="217">
        <f>I554/SUM(I552:I557)*100</f>
        <v>17.407407407407408</v>
      </c>
      <c r="K554" s="199">
        <f t="shared" si="37"/>
        <v>69</v>
      </c>
      <c r="L554" s="217">
        <f>K554/SUM(K552:K557)*100</f>
        <v>12.80148423005566</v>
      </c>
      <c r="M554" s="206">
        <f t="shared" si="38"/>
        <v>106</v>
      </c>
      <c r="N554" s="214">
        <f>M554/SUM(M552:M557)*100</f>
        <v>21.370967741935484</v>
      </c>
    </row>
    <row r="555" spans="2:14" ht="15.75" x14ac:dyDescent="0.25">
      <c r="B555" s="327"/>
      <c r="C555" s="330"/>
      <c r="D555" s="183" t="s">
        <v>335</v>
      </c>
      <c r="E555" s="188">
        <f t="shared" si="34"/>
        <v>141</v>
      </c>
      <c r="F555" s="220">
        <f>E555/SUM(E552:E557)*100</f>
        <v>22.815533980582526</v>
      </c>
      <c r="G555" s="190">
        <f t="shared" si="35"/>
        <v>71</v>
      </c>
      <c r="H555" s="220">
        <f>G555/SUM(G552:G557)*100</f>
        <v>15.074309978768577</v>
      </c>
      <c r="I555" s="197">
        <f t="shared" si="36"/>
        <v>101</v>
      </c>
      <c r="J555" s="217">
        <f>I555/SUM(I552:I557)*100</f>
        <v>18.703703703703702</v>
      </c>
      <c r="K555" s="199">
        <f t="shared" si="37"/>
        <v>67</v>
      </c>
      <c r="L555" s="217">
        <f>K555/SUM(K552:K557)*100</f>
        <v>12.430426716141001</v>
      </c>
      <c r="M555" s="206">
        <f t="shared" si="38"/>
        <v>102</v>
      </c>
      <c r="N555" s="214">
        <f>M555/SUM(M552:M557)*100</f>
        <v>20.56451612903226</v>
      </c>
    </row>
    <row r="556" spans="2:14" ht="15.75" x14ac:dyDescent="0.25">
      <c r="B556" s="327"/>
      <c r="C556" s="330"/>
      <c r="D556" s="183" t="s">
        <v>336</v>
      </c>
      <c r="E556" s="188">
        <f t="shared" si="34"/>
        <v>36</v>
      </c>
      <c r="F556" s="220">
        <f>E556/SUM(E552:E557)*100</f>
        <v>5.825242718446602</v>
      </c>
      <c r="G556" s="190">
        <f t="shared" si="35"/>
        <v>64</v>
      </c>
      <c r="H556" s="220">
        <f>G556/SUM(G552:G557)*100</f>
        <v>13.588110403397028</v>
      </c>
      <c r="I556" s="197">
        <f t="shared" si="36"/>
        <v>114</v>
      </c>
      <c r="J556" s="217">
        <f>I556/SUM(I552:I557)*100</f>
        <v>21.111111111111111</v>
      </c>
      <c r="K556" s="199">
        <f t="shared" si="37"/>
        <v>106</v>
      </c>
      <c r="L556" s="217">
        <f>K556/SUM(K552:K557)*100</f>
        <v>19.666048237476808</v>
      </c>
      <c r="M556" s="206">
        <f t="shared" si="38"/>
        <v>104</v>
      </c>
      <c r="N556" s="214">
        <f>M556/SUM(M552:M557)*100</f>
        <v>20.967741935483872</v>
      </c>
    </row>
    <row r="557" spans="2:14" ht="16.5" thickBot="1" x14ac:dyDescent="0.3">
      <c r="B557" s="328"/>
      <c r="C557" s="331"/>
      <c r="D557" s="184">
        <v>100</v>
      </c>
      <c r="E557" s="191">
        <f t="shared" si="34"/>
        <v>3</v>
      </c>
      <c r="F557" s="221">
        <f>E557/SUM(E552:E557)*100</f>
        <v>0.48543689320388345</v>
      </c>
      <c r="G557" s="193">
        <f t="shared" si="35"/>
        <v>19</v>
      </c>
      <c r="H557" s="221">
        <f>G557/SUM(G552:G557)*100</f>
        <v>4.0339702760084926</v>
      </c>
      <c r="I557" s="200">
        <f t="shared" si="36"/>
        <v>20</v>
      </c>
      <c r="J557" s="218">
        <f>I557/SUM(I552:I557)*100</f>
        <v>3.7037037037037033</v>
      </c>
      <c r="K557" s="202">
        <f t="shared" si="37"/>
        <v>56</v>
      </c>
      <c r="L557" s="218">
        <f>K557/SUM(K552:K557)*100</f>
        <v>10.38961038961039</v>
      </c>
      <c r="M557" s="208">
        <f t="shared" si="38"/>
        <v>28</v>
      </c>
      <c r="N557" s="215">
        <f>M557/SUM(M552:M557)*100</f>
        <v>5.6451612903225801</v>
      </c>
    </row>
    <row r="558" spans="2:14" ht="15.75" customHeight="1" x14ac:dyDescent="0.25">
      <c r="B558" s="326" t="str">
        <f t="shared" ref="B558" si="41">"İLÇE GENELİ
"&amp;"ÖĞRENCİ SAYISI = "&amp;SUM(M558:M563)</f>
        <v>İLÇE GENELİ
ÖĞRENCİ SAYISI = 496</v>
      </c>
      <c r="C558" s="329" t="s">
        <v>338</v>
      </c>
      <c r="D558" s="182" t="s">
        <v>332</v>
      </c>
      <c r="E558" s="185">
        <f t="shared" si="34"/>
        <v>151</v>
      </c>
      <c r="F558" s="219">
        <f>E558/SUM(E558:E563)*100</f>
        <v>24.006359300476948</v>
      </c>
      <c r="G558" s="187">
        <f t="shared" si="35"/>
        <v>102</v>
      </c>
      <c r="H558" s="219">
        <f>G558/SUM(G558:G563)*100</f>
        <v>21.656050955414013</v>
      </c>
      <c r="I558" s="194">
        <f t="shared" si="36"/>
        <v>166</v>
      </c>
      <c r="J558" s="216">
        <f>I558/SUM(I558:I563)*100</f>
        <v>29.749103942652326</v>
      </c>
      <c r="K558" s="196">
        <f t="shared" si="37"/>
        <v>110</v>
      </c>
      <c r="L558" s="216">
        <f>K558/SUM(K558:K563)*100</f>
        <v>20.408163265306122</v>
      </c>
      <c r="M558" s="204">
        <f t="shared" si="38"/>
        <v>131</v>
      </c>
      <c r="N558" s="213">
        <f>M558/SUM(M558:M563)*100</f>
        <v>26.411290322580644</v>
      </c>
    </row>
    <row r="559" spans="2:14" ht="15.75" x14ac:dyDescent="0.25">
      <c r="B559" s="327"/>
      <c r="C559" s="330"/>
      <c r="D559" s="183" t="s">
        <v>333</v>
      </c>
      <c r="E559" s="188">
        <f t="shared" si="34"/>
        <v>96</v>
      </c>
      <c r="F559" s="220">
        <f>E559/SUM(E558:E563)*100</f>
        <v>15.262321144674084</v>
      </c>
      <c r="G559" s="190">
        <f t="shared" si="35"/>
        <v>81</v>
      </c>
      <c r="H559" s="220">
        <f>G559/SUM(G558:G563)*100</f>
        <v>17.197452229299362</v>
      </c>
      <c r="I559" s="197">
        <f t="shared" si="36"/>
        <v>42</v>
      </c>
      <c r="J559" s="217">
        <f>I559/SUM(I558:I563)*100</f>
        <v>7.5268817204301079</v>
      </c>
      <c r="K559" s="199">
        <f t="shared" si="37"/>
        <v>64</v>
      </c>
      <c r="L559" s="217">
        <f>K559/SUM(K558:K563)*100</f>
        <v>11.873840445269018</v>
      </c>
      <c r="M559" s="206">
        <f t="shared" si="38"/>
        <v>47</v>
      </c>
      <c r="N559" s="214">
        <f>M559/SUM(M558:M563)*100</f>
        <v>9.4758064516129039</v>
      </c>
    </row>
    <row r="560" spans="2:14" ht="15.75" x14ac:dyDescent="0.25">
      <c r="B560" s="327"/>
      <c r="C560" s="330"/>
      <c r="D560" s="183" t="s">
        <v>334</v>
      </c>
      <c r="E560" s="188">
        <f t="shared" si="34"/>
        <v>142</v>
      </c>
      <c r="F560" s="220">
        <f>E560/SUM(E558:E563)*100</f>
        <v>22.575516693163753</v>
      </c>
      <c r="G560" s="190">
        <f t="shared" si="35"/>
        <v>93</v>
      </c>
      <c r="H560" s="220">
        <f>G560/SUM(G558:G563)*100</f>
        <v>19.745222929936308</v>
      </c>
      <c r="I560" s="197">
        <f t="shared" si="36"/>
        <v>82</v>
      </c>
      <c r="J560" s="217">
        <f>I560/SUM(I558:I563)*100</f>
        <v>14.695340501792115</v>
      </c>
      <c r="K560" s="199">
        <f t="shared" si="37"/>
        <v>83</v>
      </c>
      <c r="L560" s="217">
        <f>K560/SUM(K558:K563)*100</f>
        <v>15.398886827458256</v>
      </c>
      <c r="M560" s="206">
        <f t="shared" si="38"/>
        <v>70</v>
      </c>
      <c r="N560" s="214">
        <f>M560/SUM(M558:M563)*100</f>
        <v>14.112903225806454</v>
      </c>
    </row>
    <row r="561" spans="2:14" ht="15.75" x14ac:dyDescent="0.25">
      <c r="B561" s="327"/>
      <c r="C561" s="330"/>
      <c r="D561" s="183" t="s">
        <v>335</v>
      </c>
      <c r="E561" s="188">
        <f t="shared" si="34"/>
        <v>116</v>
      </c>
      <c r="F561" s="220">
        <f>E561/SUM(E558:E563)*100</f>
        <v>18.441971383147855</v>
      </c>
      <c r="G561" s="190">
        <f t="shared" si="35"/>
        <v>98</v>
      </c>
      <c r="H561" s="220">
        <f>G561/SUM(G558:G563)*100</f>
        <v>20.806794055201699</v>
      </c>
      <c r="I561" s="197">
        <f t="shared" si="36"/>
        <v>100</v>
      </c>
      <c r="J561" s="217">
        <f>I561/SUM(I558:I563)*100</f>
        <v>17.921146953405017</v>
      </c>
      <c r="K561" s="199">
        <f t="shared" si="37"/>
        <v>112</v>
      </c>
      <c r="L561" s="217">
        <f>K561/SUM(K558:K563)*100</f>
        <v>20.779220779220779</v>
      </c>
      <c r="M561" s="206">
        <f t="shared" si="38"/>
        <v>88</v>
      </c>
      <c r="N561" s="214">
        <f>M561/SUM(M558:M563)*100</f>
        <v>17.741935483870968</v>
      </c>
    </row>
    <row r="562" spans="2:14" ht="15.75" x14ac:dyDescent="0.25">
      <c r="B562" s="327"/>
      <c r="C562" s="330"/>
      <c r="D562" s="183" t="s">
        <v>336</v>
      </c>
      <c r="E562" s="188">
        <f t="shared" si="34"/>
        <v>110</v>
      </c>
      <c r="F562" s="220">
        <f>E562/SUM(E558:E563)*100</f>
        <v>17.488076311605724</v>
      </c>
      <c r="G562" s="190">
        <f t="shared" si="35"/>
        <v>90</v>
      </c>
      <c r="H562" s="220">
        <f>G562/SUM(G558:G563)*100</f>
        <v>19.108280254777071</v>
      </c>
      <c r="I562" s="197">
        <f t="shared" si="36"/>
        <v>130</v>
      </c>
      <c r="J562" s="217">
        <f>I562/SUM(I558:I563)*100</f>
        <v>23.297491039426525</v>
      </c>
      <c r="K562" s="199">
        <f t="shared" si="37"/>
        <v>156</v>
      </c>
      <c r="L562" s="217">
        <f>K562/SUM(K558:K563)*100</f>
        <v>28.942486085343226</v>
      </c>
      <c r="M562" s="206">
        <f t="shared" si="38"/>
        <v>129</v>
      </c>
      <c r="N562" s="214">
        <f>M562/SUM(M558:M563)*100</f>
        <v>26.008064516129032</v>
      </c>
    </row>
    <row r="563" spans="2:14" ht="16.5" thickBot="1" x14ac:dyDescent="0.3">
      <c r="B563" s="328"/>
      <c r="C563" s="331"/>
      <c r="D563" s="184">
        <v>100</v>
      </c>
      <c r="E563" s="191">
        <f t="shared" si="34"/>
        <v>14</v>
      </c>
      <c r="F563" s="221">
        <f>E563/SUM(E558:E563)*100</f>
        <v>2.2257551669316373</v>
      </c>
      <c r="G563" s="193">
        <f t="shared" si="35"/>
        <v>7</v>
      </c>
      <c r="H563" s="221">
        <f>G563/SUM(G558:G563)*100</f>
        <v>1.48619957537155</v>
      </c>
      <c r="I563" s="200">
        <f t="shared" si="36"/>
        <v>38</v>
      </c>
      <c r="J563" s="218">
        <f>I563/SUM(I558:I563)*100</f>
        <v>6.8100358422939076</v>
      </c>
      <c r="K563" s="202">
        <f t="shared" si="37"/>
        <v>14</v>
      </c>
      <c r="L563" s="218">
        <f>K563/SUM(K558:K563)*100</f>
        <v>2.5974025974025974</v>
      </c>
      <c r="M563" s="208">
        <f t="shared" si="38"/>
        <v>31</v>
      </c>
      <c r="N563" s="215">
        <f>M563/SUM(M558:M563)*100</f>
        <v>6.25</v>
      </c>
    </row>
    <row r="564" spans="2:14" ht="15.75" customHeight="1" x14ac:dyDescent="0.25">
      <c r="B564" s="326" t="str">
        <f t="shared" ref="B564" si="42">"İLÇE GENELİ
"&amp;"ÖĞRENCİ SAYISI = "&amp;SUM(M564:M569)</f>
        <v>İLÇE GENELİ
ÖĞRENCİ SAYISI = 488</v>
      </c>
      <c r="C564" s="329" t="s">
        <v>4</v>
      </c>
      <c r="D564" s="182" t="s">
        <v>332</v>
      </c>
      <c r="E564" s="185">
        <f t="shared" si="34"/>
        <v>416</v>
      </c>
      <c r="F564" s="219">
        <f>E564/SUM(E564:E569)*100</f>
        <v>66.881028938906752</v>
      </c>
      <c r="G564" s="187">
        <f t="shared" si="35"/>
        <v>188</v>
      </c>
      <c r="H564" s="219">
        <f>G564/SUM(G564:G569)*100</f>
        <v>40.256959314775159</v>
      </c>
      <c r="I564" s="194">
        <f t="shared" si="36"/>
        <v>256</v>
      </c>
      <c r="J564" s="216">
        <f>I564/SUM(I564:I569)*100</f>
        <v>47.49536178107607</v>
      </c>
      <c r="K564" s="196">
        <f t="shared" si="37"/>
        <v>305</v>
      </c>
      <c r="L564" s="216">
        <f>K564/SUM(K564:K569)*100</f>
        <v>56.902985074626869</v>
      </c>
      <c r="M564" s="204">
        <f t="shared" si="38"/>
        <v>154</v>
      </c>
      <c r="N564" s="213">
        <f>M564/SUM(M564:M569)*100</f>
        <v>31.557377049180328</v>
      </c>
    </row>
    <row r="565" spans="2:14" ht="15.75" x14ac:dyDescent="0.25">
      <c r="B565" s="327"/>
      <c r="C565" s="330"/>
      <c r="D565" s="183" t="s">
        <v>333</v>
      </c>
      <c r="E565" s="188">
        <f t="shared" si="34"/>
        <v>90</v>
      </c>
      <c r="F565" s="220">
        <f>E565/SUM(E564:E569)*100</f>
        <v>14.469453376205788</v>
      </c>
      <c r="G565" s="190">
        <f t="shared" si="35"/>
        <v>91</v>
      </c>
      <c r="H565" s="220">
        <f>G565/SUM(G564:G569)*100</f>
        <v>19.486081370449678</v>
      </c>
      <c r="I565" s="197">
        <f t="shared" si="36"/>
        <v>77</v>
      </c>
      <c r="J565" s="217">
        <f>I565/SUM(I564:I569)*100</f>
        <v>14.285714285714285</v>
      </c>
      <c r="K565" s="199">
        <f t="shared" si="37"/>
        <v>54</v>
      </c>
      <c r="L565" s="217">
        <f>K565/SUM(K564:K569)*100</f>
        <v>10.074626865671641</v>
      </c>
      <c r="M565" s="206">
        <f t="shared" si="38"/>
        <v>43</v>
      </c>
      <c r="N565" s="214">
        <f>M565/SUM(M564:M569)*100</f>
        <v>8.8114754098360653</v>
      </c>
    </row>
    <row r="566" spans="2:14" ht="15.75" x14ac:dyDescent="0.25">
      <c r="B566" s="327"/>
      <c r="C566" s="330"/>
      <c r="D566" s="183" t="s">
        <v>334</v>
      </c>
      <c r="E566" s="188">
        <f t="shared" si="34"/>
        <v>54</v>
      </c>
      <c r="F566" s="220">
        <f>E566/SUM(E564:E569)*100</f>
        <v>8.6816720257234739</v>
      </c>
      <c r="G566" s="190">
        <f t="shared" si="35"/>
        <v>96</v>
      </c>
      <c r="H566" s="220">
        <f>G566/SUM(G564:G569)*100</f>
        <v>20.556745182012847</v>
      </c>
      <c r="I566" s="197">
        <f t="shared" si="36"/>
        <v>76</v>
      </c>
      <c r="J566" s="217">
        <f>I566/SUM(I564:I569)*100</f>
        <v>14.100185528756956</v>
      </c>
      <c r="K566" s="199">
        <f t="shared" si="37"/>
        <v>66</v>
      </c>
      <c r="L566" s="217">
        <f>K566/SUM(K564:K569)*100</f>
        <v>12.313432835820896</v>
      </c>
      <c r="M566" s="206">
        <f t="shared" si="38"/>
        <v>77</v>
      </c>
      <c r="N566" s="214">
        <f>M566/SUM(M564:M569)*100</f>
        <v>15.778688524590164</v>
      </c>
    </row>
    <row r="567" spans="2:14" ht="15.75" x14ac:dyDescent="0.25">
      <c r="B567" s="327"/>
      <c r="C567" s="330"/>
      <c r="D567" s="183" t="s">
        <v>335</v>
      </c>
      <c r="E567" s="188">
        <f t="shared" si="34"/>
        <v>29</v>
      </c>
      <c r="F567" s="220">
        <f>E567/SUM(E564:E569)*100</f>
        <v>4.662379421221865</v>
      </c>
      <c r="G567" s="190">
        <f t="shared" si="35"/>
        <v>58</v>
      </c>
      <c r="H567" s="220">
        <f>G567/SUM(G564:G569)*100</f>
        <v>12.419700214132762</v>
      </c>
      <c r="I567" s="197">
        <f t="shared" si="36"/>
        <v>36</v>
      </c>
      <c r="J567" s="217">
        <f>I567/SUM(I564:I569)*100</f>
        <v>6.679035250463822</v>
      </c>
      <c r="K567" s="199">
        <f t="shared" si="37"/>
        <v>52</v>
      </c>
      <c r="L567" s="217">
        <f>K567/SUM(K564:K569)*100</f>
        <v>9.7014925373134329</v>
      </c>
      <c r="M567" s="206">
        <f t="shared" si="38"/>
        <v>96</v>
      </c>
      <c r="N567" s="214">
        <f>M567/SUM(M564:M569)*100</f>
        <v>19.672131147540984</v>
      </c>
    </row>
    <row r="568" spans="2:14" ht="15.75" x14ac:dyDescent="0.25">
      <c r="B568" s="327"/>
      <c r="C568" s="330"/>
      <c r="D568" s="183" t="s">
        <v>336</v>
      </c>
      <c r="E568" s="188">
        <f t="shared" si="34"/>
        <v>26</v>
      </c>
      <c r="F568" s="220">
        <f>E568/SUM(E564:E569)*100</f>
        <v>4.180064308681672</v>
      </c>
      <c r="G568" s="190">
        <f t="shared" si="35"/>
        <v>28</v>
      </c>
      <c r="H568" s="220">
        <f>G568/SUM(G564:G569)*100</f>
        <v>5.9957173447537473</v>
      </c>
      <c r="I568" s="197">
        <f t="shared" si="36"/>
        <v>74</v>
      </c>
      <c r="J568" s="217">
        <f>I568/SUM(I564:I569)*100</f>
        <v>13.729128014842301</v>
      </c>
      <c r="K568" s="199">
        <f t="shared" si="37"/>
        <v>52</v>
      </c>
      <c r="L568" s="217">
        <f>K568/SUM(K564:K569)*100</f>
        <v>9.7014925373134329</v>
      </c>
      <c r="M568" s="206">
        <f t="shared" si="38"/>
        <v>103</v>
      </c>
      <c r="N568" s="214">
        <f>M568/SUM(M564:M569)*100</f>
        <v>21.106557377049182</v>
      </c>
    </row>
    <row r="569" spans="2:14" ht="16.5" thickBot="1" x14ac:dyDescent="0.3">
      <c r="B569" s="328"/>
      <c r="C569" s="331"/>
      <c r="D569" s="184">
        <v>100</v>
      </c>
      <c r="E569" s="191">
        <f t="shared" si="34"/>
        <v>7</v>
      </c>
      <c r="F569" s="221">
        <f>E569/SUM(E564:E569)*100</f>
        <v>1.1254019292604502</v>
      </c>
      <c r="G569" s="193">
        <f t="shared" si="35"/>
        <v>6</v>
      </c>
      <c r="H569" s="221">
        <f>G569/SUM(G564:G569)*100</f>
        <v>1.2847965738758029</v>
      </c>
      <c r="I569" s="200">
        <f t="shared" si="36"/>
        <v>20</v>
      </c>
      <c r="J569" s="218">
        <f>I569/SUM(I564:I569)*100</f>
        <v>3.710575139146568</v>
      </c>
      <c r="K569" s="202">
        <f t="shared" si="37"/>
        <v>7</v>
      </c>
      <c r="L569" s="218">
        <f>K569/SUM(K564:K569)*100</f>
        <v>1.3059701492537312</v>
      </c>
      <c r="M569" s="208">
        <f t="shared" si="38"/>
        <v>15</v>
      </c>
      <c r="N569" s="215">
        <f>M569/SUM(M564:M569)*100</f>
        <v>3.0737704918032787</v>
      </c>
    </row>
    <row r="570" spans="2:14" ht="15.75" customHeight="1" x14ac:dyDescent="0.25">
      <c r="B570" s="326" t="str">
        <f t="shared" ref="B570" si="43">"İLÇE GENELİ
"&amp;"ÖĞRENCİ SAYISI = "&amp;SUM(M570:M575)</f>
        <v>İLÇE GENELİ
ÖĞRENCİ SAYISI = 496</v>
      </c>
      <c r="C570" s="329" t="s">
        <v>23</v>
      </c>
      <c r="D570" s="182" t="s">
        <v>332</v>
      </c>
      <c r="E570" s="185">
        <f t="shared" si="34"/>
        <v>73</v>
      </c>
      <c r="F570" s="219">
        <f>E570/SUM(E570:E575)*100</f>
        <v>11.68</v>
      </c>
      <c r="G570" s="187">
        <f t="shared" si="35"/>
        <v>56</v>
      </c>
      <c r="H570" s="219">
        <f>G570/SUM(G570:G575)*100</f>
        <v>11.8895966029724</v>
      </c>
      <c r="I570" s="194">
        <f t="shared" si="36"/>
        <v>33</v>
      </c>
      <c r="J570" s="216">
        <f>I570/SUM(I570:I575)*100</f>
        <v>4.6610169491525424</v>
      </c>
      <c r="K570" s="196">
        <f t="shared" si="37"/>
        <v>37</v>
      </c>
      <c r="L570" s="216">
        <f>K570/SUM(K570:K575)*100</f>
        <v>6.8645640074211505</v>
      </c>
      <c r="M570" s="204">
        <f t="shared" si="38"/>
        <v>49</v>
      </c>
      <c r="N570" s="213">
        <f>M570/SUM(M570:M575)*100</f>
        <v>9.879032258064516</v>
      </c>
    </row>
    <row r="571" spans="2:14" ht="15.75" x14ac:dyDescent="0.25">
      <c r="B571" s="327"/>
      <c r="C571" s="330"/>
      <c r="D571" s="183" t="s">
        <v>333</v>
      </c>
      <c r="E571" s="188">
        <f t="shared" si="34"/>
        <v>65</v>
      </c>
      <c r="F571" s="220">
        <f>E571/SUM(E570:E575)*100</f>
        <v>10.4</v>
      </c>
      <c r="G571" s="190">
        <f t="shared" si="35"/>
        <v>38</v>
      </c>
      <c r="H571" s="220">
        <f>G571/SUM(G570:G575)*100</f>
        <v>8.0679405520169851</v>
      </c>
      <c r="I571" s="197">
        <f t="shared" si="36"/>
        <v>15</v>
      </c>
      <c r="J571" s="217">
        <f>I571/SUM(I570:I575)*100</f>
        <v>2.1186440677966099</v>
      </c>
      <c r="K571" s="199">
        <f t="shared" si="37"/>
        <v>36</v>
      </c>
      <c r="L571" s="217">
        <f>K571/SUM(K570:K575)*100</f>
        <v>6.679035250463822</v>
      </c>
      <c r="M571" s="206">
        <f t="shared" si="38"/>
        <v>19</v>
      </c>
      <c r="N571" s="214">
        <f>M571/SUM(M570:M575)*100</f>
        <v>3.8306451612903225</v>
      </c>
    </row>
    <row r="572" spans="2:14" ht="15.75" x14ac:dyDescent="0.25">
      <c r="B572" s="327"/>
      <c r="C572" s="330"/>
      <c r="D572" s="183" t="s">
        <v>334</v>
      </c>
      <c r="E572" s="188">
        <f t="shared" si="34"/>
        <v>132</v>
      </c>
      <c r="F572" s="220">
        <f>E572/SUM(E570:E575)*100</f>
        <v>21.12</v>
      </c>
      <c r="G572" s="190">
        <f t="shared" si="35"/>
        <v>100</v>
      </c>
      <c r="H572" s="220">
        <f>G572/SUM(G570:G575)*100</f>
        <v>21.231422505307858</v>
      </c>
      <c r="I572" s="197">
        <f t="shared" si="36"/>
        <v>45</v>
      </c>
      <c r="J572" s="217">
        <f>I572/SUM(I570:I575)*100</f>
        <v>6.3559322033898304</v>
      </c>
      <c r="K572" s="199">
        <f t="shared" si="37"/>
        <v>66</v>
      </c>
      <c r="L572" s="217">
        <f>K572/SUM(K570:K575)*100</f>
        <v>12.244897959183673</v>
      </c>
      <c r="M572" s="206">
        <f t="shared" si="38"/>
        <v>52</v>
      </c>
      <c r="N572" s="214">
        <f>M572/SUM(M570:M575)*100</f>
        <v>10.483870967741936</v>
      </c>
    </row>
    <row r="573" spans="2:14" ht="15.75" x14ac:dyDescent="0.25">
      <c r="B573" s="327"/>
      <c r="C573" s="330"/>
      <c r="D573" s="183" t="s">
        <v>335</v>
      </c>
      <c r="E573" s="188">
        <f t="shared" si="34"/>
        <v>187</v>
      </c>
      <c r="F573" s="220">
        <f>E573/SUM(E570:E575)*100</f>
        <v>29.92</v>
      </c>
      <c r="G573" s="190">
        <f t="shared" si="35"/>
        <v>122</v>
      </c>
      <c r="H573" s="220">
        <f>G573/SUM(G570:G575)*100</f>
        <v>25.902335456475583</v>
      </c>
      <c r="I573" s="197">
        <f t="shared" si="36"/>
        <v>72</v>
      </c>
      <c r="J573" s="217">
        <f>I573/SUM(I570:I575)*100</f>
        <v>10.16949152542373</v>
      </c>
      <c r="K573" s="199">
        <f t="shared" si="37"/>
        <v>96</v>
      </c>
      <c r="L573" s="217">
        <f>K573/SUM(K570:K575)*100</f>
        <v>17.810760667903523</v>
      </c>
      <c r="M573" s="206">
        <f t="shared" si="38"/>
        <v>89</v>
      </c>
      <c r="N573" s="214">
        <f>M573/SUM(M570:M575)*100</f>
        <v>17.943548387096776</v>
      </c>
    </row>
    <row r="574" spans="2:14" ht="15.75" x14ac:dyDescent="0.25">
      <c r="B574" s="327"/>
      <c r="C574" s="330"/>
      <c r="D574" s="183" t="s">
        <v>336</v>
      </c>
      <c r="E574" s="188">
        <f t="shared" si="34"/>
        <v>158</v>
      </c>
      <c r="F574" s="220">
        <f>E574/SUM(E570:E575)*100</f>
        <v>25.28</v>
      </c>
      <c r="G574" s="190">
        <f t="shared" si="35"/>
        <v>126</v>
      </c>
      <c r="H574" s="220">
        <f>G574/SUM(G570:G575)*100</f>
        <v>26.751592356687897</v>
      </c>
      <c r="I574" s="197">
        <f t="shared" si="36"/>
        <v>355</v>
      </c>
      <c r="J574" s="217">
        <f>I574/SUM(I570:I575)*100</f>
        <v>50.1412429378531</v>
      </c>
      <c r="K574" s="199">
        <f t="shared" si="37"/>
        <v>200</v>
      </c>
      <c r="L574" s="217">
        <f>K574/SUM(K570:K575)*100</f>
        <v>37.105751391465674</v>
      </c>
      <c r="M574" s="206">
        <f t="shared" si="38"/>
        <v>175</v>
      </c>
      <c r="N574" s="214">
        <f>M574/SUM(M570:M575)*100</f>
        <v>35.282258064516128</v>
      </c>
    </row>
    <row r="575" spans="2:14" ht="16.5" thickBot="1" x14ac:dyDescent="0.3">
      <c r="B575" s="328"/>
      <c r="C575" s="331"/>
      <c r="D575" s="184">
        <v>100</v>
      </c>
      <c r="E575" s="191">
        <f t="shared" si="34"/>
        <v>10</v>
      </c>
      <c r="F575" s="221">
        <f>E575/SUM(E570:E575)*100</f>
        <v>1.6</v>
      </c>
      <c r="G575" s="193">
        <f t="shared" si="35"/>
        <v>29</v>
      </c>
      <c r="H575" s="221">
        <f>G575/SUM(G570:G575)*100</f>
        <v>6.1571125265392785</v>
      </c>
      <c r="I575" s="200">
        <f t="shared" si="36"/>
        <v>188</v>
      </c>
      <c r="J575" s="218">
        <f>I575/SUM(I570:I575)*100</f>
        <v>26.55367231638418</v>
      </c>
      <c r="K575" s="202">
        <f t="shared" si="37"/>
        <v>104</v>
      </c>
      <c r="L575" s="218">
        <f>K575/SUM(K570:K575)*100</f>
        <v>19.294990723562151</v>
      </c>
      <c r="M575" s="208">
        <f t="shared" si="38"/>
        <v>112</v>
      </c>
      <c r="N575" s="215">
        <f>M575/SUM(M570:M575)*100</f>
        <v>22.58064516129032</v>
      </c>
    </row>
  </sheetData>
  <mergeCells count="323">
    <mergeCell ref="B570:B575"/>
    <mergeCell ref="C570:C575"/>
    <mergeCell ref="B540:B545"/>
    <mergeCell ref="C540:C545"/>
    <mergeCell ref="B546:B551"/>
    <mergeCell ref="C546:C551"/>
    <mergeCell ref="B552:B557"/>
    <mergeCell ref="C552:C557"/>
    <mergeCell ref="B558:B563"/>
    <mergeCell ref="C558:C563"/>
    <mergeCell ref="B564:B569"/>
    <mergeCell ref="C564:C569"/>
    <mergeCell ref="B537:B539"/>
    <mergeCell ref="C537:C539"/>
    <mergeCell ref="D537:D539"/>
    <mergeCell ref="E537:H537"/>
    <mergeCell ref="I537:L537"/>
    <mergeCell ref="M537:N537"/>
    <mergeCell ref="E538:F538"/>
    <mergeCell ref="G538:H538"/>
    <mergeCell ref="I538:J538"/>
    <mergeCell ref="K538:L538"/>
    <mergeCell ref="M538:N538"/>
    <mergeCell ref="B517:B522"/>
    <mergeCell ref="C517:C522"/>
    <mergeCell ref="B523:B528"/>
    <mergeCell ref="C523:C528"/>
    <mergeCell ref="B529:B534"/>
    <mergeCell ref="C529:C534"/>
    <mergeCell ref="M497:N497"/>
    <mergeCell ref="B499:B504"/>
    <mergeCell ref="C499:C504"/>
    <mergeCell ref="B505:B510"/>
    <mergeCell ref="C505:C510"/>
    <mergeCell ref="B511:B516"/>
    <mergeCell ref="C511:C516"/>
    <mergeCell ref="B496:B498"/>
    <mergeCell ref="C496:C498"/>
    <mergeCell ref="D496:D498"/>
    <mergeCell ref="E496:H496"/>
    <mergeCell ref="I496:L496"/>
    <mergeCell ref="M496:N496"/>
    <mergeCell ref="E497:F497"/>
    <mergeCell ref="G497:H497"/>
    <mergeCell ref="I497:J497"/>
    <mergeCell ref="K497:L497"/>
    <mergeCell ref="B476:B481"/>
    <mergeCell ref="C476:C481"/>
    <mergeCell ref="B482:B487"/>
    <mergeCell ref="C482:C487"/>
    <mergeCell ref="B488:B493"/>
    <mergeCell ref="C488:C493"/>
    <mergeCell ref="M456:N456"/>
    <mergeCell ref="B458:B463"/>
    <mergeCell ref="C458:C463"/>
    <mergeCell ref="B464:B469"/>
    <mergeCell ref="C464:C469"/>
    <mergeCell ref="B470:B475"/>
    <mergeCell ref="C470:C475"/>
    <mergeCell ref="B455:B457"/>
    <mergeCell ref="C455:C457"/>
    <mergeCell ref="D455:D457"/>
    <mergeCell ref="E455:H455"/>
    <mergeCell ref="I455:L455"/>
    <mergeCell ref="M455:N455"/>
    <mergeCell ref="E456:F456"/>
    <mergeCell ref="G456:H456"/>
    <mergeCell ref="I456:J456"/>
    <mergeCell ref="K456:L456"/>
    <mergeCell ref="B435:B440"/>
    <mergeCell ref="C435:C440"/>
    <mergeCell ref="B441:B446"/>
    <mergeCell ref="C441:C446"/>
    <mergeCell ref="B447:B452"/>
    <mergeCell ref="C447:C452"/>
    <mergeCell ref="M415:N415"/>
    <mergeCell ref="B417:B422"/>
    <mergeCell ref="C417:C422"/>
    <mergeCell ref="B423:B428"/>
    <mergeCell ref="C423:C428"/>
    <mergeCell ref="B429:B434"/>
    <mergeCell ref="C429:C434"/>
    <mergeCell ref="B414:B416"/>
    <mergeCell ref="C414:C416"/>
    <mergeCell ref="D414:D416"/>
    <mergeCell ref="E414:H414"/>
    <mergeCell ref="I414:L414"/>
    <mergeCell ref="M414:N414"/>
    <mergeCell ref="E415:F415"/>
    <mergeCell ref="G415:H415"/>
    <mergeCell ref="I415:J415"/>
    <mergeCell ref="K415:L415"/>
    <mergeCell ref="B394:B399"/>
    <mergeCell ref="C394:C399"/>
    <mergeCell ref="B400:B405"/>
    <mergeCell ref="C400:C405"/>
    <mergeCell ref="B406:B411"/>
    <mergeCell ref="C406:C411"/>
    <mergeCell ref="M374:N374"/>
    <mergeCell ref="B376:B381"/>
    <mergeCell ref="C376:C381"/>
    <mergeCell ref="B382:B387"/>
    <mergeCell ref="C382:C387"/>
    <mergeCell ref="B388:B393"/>
    <mergeCell ref="C388:C393"/>
    <mergeCell ref="B373:B375"/>
    <mergeCell ref="C373:C375"/>
    <mergeCell ref="D373:D375"/>
    <mergeCell ref="E373:H373"/>
    <mergeCell ref="I373:L373"/>
    <mergeCell ref="M373:N373"/>
    <mergeCell ref="E374:F374"/>
    <mergeCell ref="G374:H374"/>
    <mergeCell ref="I374:J374"/>
    <mergeCell ref="K374:L374"/>
    <mergeCell ref="B353:B358"/>
    <mergeCell ref="C353:C358"/>
    <mergeCell ref="B359:B364"/>
    <mergeCell ref="C359:C364"/>
    <mergeCell ref="B365:B370"/>
    <mergeCell ref="C365:C370"/>
    <mergeCell ref="M333:N333"/>
    <mergeCell ref="B335:B340"/>
    <mergeCell ref="C335:C340"/>
    <mergeCell ref="B341:B346"/>
    <mergeCell ref="C341:C346"/>
    <mergeCell ref="B347:B352"/>
    <mergeCell ref="C347:C352"/>
    <mergeCell ref="B332:B334"/>
    <mergeCell ref="C332:C334"/>
    <mergeCell ref="D332:D334"/>
    <mergeCell ref="E332:H332"/>
    <mergeCell ref="I332:L332"/>
    <mergeCell ref="M332:N332"/>
    <mergeCell ref="E333:F333"/>
    <mergeCell ref="G333:H333"/>
    <mergeCell ref="I333:J333"/>
    <mergeCell ref="K333:L333"/>
    <mergeCell ref="B312:B317"/>
    <mergeCell ref="C312:C317"/>
    <mergeCell ref="B318:B323"/>
    <mergeCell ref="C318:C323"/>
    <mergeCell ref="B324:B329"/>
    <mergeCell ref="C324:C329"/>
    <mergeCell ref="M292:N292"/>
    <mergeCell ref="B294:B299"/>
    <mergeCell ref="C294:C299"/>
    <mergeCell ref="B300:B305"/>
    <mergeCell ref="C300:C305"/>
    <mergeCell ref="B306:B311"/>
    <mergeCell ref="C306:C311"/>
    <mergeCell ref="B291:B293"/>
    <mergeCell ref="C291:C293"/>
    <mergeCell ref="D291:D293"/>
    <mergeCell ref="E291:H291"/>
    <mergeCell ref="I291:L291"/>
    <mergeCell ref="M291:N291"/>
    <mergeCell ref="E292:F292"/>
    <mergeCell ref="G292:H292"/>
    <mergeCell ref="I292:J292"/>
    <mergeCell ref="K292:L292"/>
    <mergeCell ref="B271:B276"/>
    <mergeCell ref="C271:C276"/>
    <mergeCell ref="B277:B282"/>
    <mergeCell ref="C277:C282"/>
    <mergeCell ref="B283:B288"/>
    <mergeCell ref="C283:C288"/>
    <mergeCell ref="B253:B258"/>
    <mergeCell ref="C253:C258"/>
    <mergeCell ref="B259:B264"/>
    <mergeCell ref="C259:C264"/>
    <mergeCell ref="B265:B270"/>
    <mergeCell ref="C265:C270"/>
    <mergeCell ref="D250:D252"/>
    <mergeCell ref="E250:H250"/>
    <mergeCell ref="I250:L250"/>
    <mergeCell ref="M250:N250"/>
    <mergeCell ref="E251:F251"/>
    <mergeCell ref="G251:H251"/>
    <mergeCell ref="I251:J251"/>
    <mergeCell ref="K251:L251"/>
    <mergeCell ref="M251:N251"/>
    <mergeCell ref="B236:B241"/>
    <mergeCell ref="C236:C241"/>
    <mergeCell ref="B242:B247"/>
    <mergeCell ref="C242:C247"/>
    <mergeCell ref="B250:B252"/>
    <mergeCell ref="C250:C252"/>
    <mergeCell ref="M210:N210"/>
    <mergeCell ref="B212:B217"/>
    <mergeCell ref="C212:C217"/>
    <mergeCell ref="B218:B223"/>
    <mergeCell ref="C218:C223"/>
    <mergeCell ref="B224:B229"/>
    <mergeCell ref="C224:C229"/>
    <mergeCell ref="B209:B211"/>
    <mergeCell ref="C209:C211"/>
    <mergeCell ref="D209:D211"/>
    <mergeCell ref="E209:H209"/>
    <mergeCell ref="I209:L209"/>
    <mergeCell ref="M209:N209"/>
    <mergeCell ref="E210:F210"/>
    <mergeCell ref="G210:H210"/>
    <mergeCell ref="I210:J210"/>
    <mergeCell ref="K210:L210"/>
    <mergeCell ref="B230:B235"/>
    <mergeCell ref="B189:B194"/>
    <mergeCell ref="C189:C194"/>
    <mergeCell ref="B195:B200"/>
    <mergeCell ref="C195:C200"/>
    <mergeCell ref="B201:B206"/>
    <mergeCell ref="C201:C206"/>
    <mergeCell ref="M169:N169"/>
    <mergeCell ref="B171:B176"/>
    <mergeCell ref="C171:C176"/>
    <mergeCell ref="B177:B182"/>
    <mergeCell ref="C177:C182"/>
    <mergeCell ref="B183:B188"/>
    <mergeCell ref="C183:C188"/>
    <mergeCell ref="B168:B170"/>
    <mergeCell ref="C168:C170"/>
    <mergeCell ref="D168:D170"/>
    <mergeCell ref="E168:H168"/>
    <mergeCell ref="I168:L168"/>
    <mergeCell ref="M168:N168"/>
    <mergeCell ref="E169:F169"/>
    <mergeCell ref="G169:H169"/>
    <mergeCell ref="I169:J169"/>
    <mergeCell ref="K169:L169"/>
    <mergeCell ref="B148:B153"/>
    <mergeCell ref="C148:C153"/>
    <mergeCell ref="B154:B159"/>
    <mergeCell ref="C154:C159"/>
    <mergeCell ref="B160:B165"/>
    <mergeCell ref="C160:C165"/>
    <mergeCell ref="M128:N128"/>
    <mergeCell ref="B130:B135"/>
    <mergeCell ref="C130:C135"/>
    <mergeCell ref="B136:B141"/>
    <mergeCell ref="C136:C141"/>
    <mergeCell ref="B142:B147"/>
    <mergeCell ref="C142:C147"/>
    <mergeCell ref="B127:B129"/>
    <mergeCell ref="C127:C129"/>
    <mergeCell ref="D127:D129"/>
    <mergeCell ref="E127:H127"/>
    <mergeCell ref="I127:L127"/>
    <mergeCell ref="M127:N127"/>
    <mergeCell ref="E128:F128"/>
    <mergeCell ref="G128:H128"/>
    <mergeCell ref="I128:J128"/>
    <mergeCell ref="K128:L128"/>
    <mergeCell ref="B107:B112"/>
    <mergeCell ref="C107:C112"/>
    <mergeCell ref="B113:B118"/>
    <mergeCell ref="C113:C118"/>
    <mergeCell ref="B119:B124"/>
    <mergeCell ref="C119:C124"/>
    <mergeCell ref="B89:B94"/>
    <mergeCell ref="C89:C94"/>
    <mergeCell ref="B95:B100"/>
    <mergeCell ref="C95:C100"/>
    <mergeCell ref="B101:B106"/>
    <mergeCell ref="C101:C106"/>
    <mergeCell ref="M86:N86"/>
    <mergeCell ref="E87:F87"/>
    <mergeCell ref="G87:H87"/>
    <mergeCell ref="I87:J87"/>
    <mergeCell ref="K87:L87"/>
    <mergeCell ref="M87:N87"/>
    <mergeCell ref="B45:B47"/>
    <mergeCell ref="C45:C47"/>
    <mergeCell ref="D45:D47"/>
    <mergeCell ref="E45:H45"/>
    <mergeCell ref="I45:L45"/>
    <mergeCell ref="B86:B88"/>
    <mergeCell ref="C86:C88"/>
    <mergeCell ref="D86:D88"/>
    <mergeCell ref="E86:H86"/>
    <mergeCell ref="I86:L86"/>
    <mergeCell ref="B66:B71"/>
    <mergeCell ref="C66:C71"/>
    <mergeCell ref="B72:B77"/>
    <mergeCell ref="C72:C77"/>
    <mergeCell ref="B78:B83"/>
    <mergeCell ref="C78:C83"/>
    <mergeCell ref="B48:B53"/>
    <mergeCell ref="C48:C53"/>
    <mergeCell ref="I4:L4"/>
    <mergeCell ref="B54:B59"/>
    <mergeCell ref="C54:C59"/>
    <mergeCell ref="B60:B65"/>
    <mergeCell ref="C60:C65"/>
    <mergeCell ref="M45:N45"/>
    <mergeCell ref="E46:F46"/>
    <mergeCell ref="G46:H46"/>
    <mergeCell ref="I46:J46"/>
    <mergeCell ref="K46:L46"/>
    <mergeCell ref="M46:N46"/>
    <mergeCell ref="C230:C235"/>
    <mergeCell ref="A2:N2"/>
    <mergeCell ref="C31:C36"/>
    <mergeCell ref="C37:C42"/>
    <mergeCell ref="B7:B12"/>
    <mergeCell ref="B13:B18"/>
    <mergeCell ref="B19:B24"/>
    <mergeCell ref="B25:B30"/>
    <mergeCell ref="B31:B36"/>
    <mergeCell ref="B37:B42"/>
    <mergeCell ref="C7:C12"/>
    <mergeCell ref="C13:C18"/>
    <mergeCell ref="C19:C24"/>
    <mergeCell ref="C25:C30"/>
    <mergeCell ref="E5:F5"/>
    <mergeCell ref="G5:H5"/>
    <mergeCell ref="I5:J5"/>
    <mergeCell ref="K5:L5"/>
    <mergeCell ref="M5:N5"/>
    <mergeCell ref="M4:N4"/>
    <mergeCell ref="D4:D6"/>
    <mergeCell ref="C4:C6"/>
    <mergeCell ref="B4:B6"/>
    <mergeCell ref="E4:H4"/>
  </mergeCells>
  <pageMargins left="0.7" right="0.7" top="0.75" bottom="0.75" header="0.3" footer="0.3"/>
  <pageSetup paperSize="9" scale="68" fitToHeight="0" orientation="landscape" r:id="rId1"/>
  <rowBreaks count="1" manualBreakCount="1">
    <brk id="44" max="16" man="1"/>
  </rowBreaks>
  <ignoredErrors>
    <ignoredError sqref="H419 J417" formulaRange="1"/>
  </ignoredErrors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2:O115"/>
  <sheetViews>
    <sheetView zoomScale="80" zoomScaleNormal="80" workbookViewId="0">
      <pane ySplit="2" topLeftCell="A3" activePane="bottomLeft" state="frozen"/>
      <selection pane="bottomLeft"/>
    </sheetView>
  </sheetViews>
  <sheetFormatPr defaultRowHeight="15" x14ac:dyDescent="0.25"/>
  <cols>
    <col min="2" max="2" width="35.85546875" bestFit="1" customWidth="1"/>
    <col min="3" max="13" width="10" style="25" customWidth="1"/>
    <col min="14" max="14" width="10.42578125" style="25" customWidth="1"/>
  </cols>
  <sheetData>
    <row r="2" spans="1:15" ht="37.5" customHeight="1" x14ac:dyDescent="0.25">
      <c r="A2" s="372" t="s">
        <v>851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</row>
    <row r="3" spans="1:15" ht="18" customHeight="1" x14ac:dyDescent="0.25">
      <c r="A3" s="73"/>
      <c r="B3" s="73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5" ht="25.5" x14ac:dyDescent="0.25">
      <c r="A4" s="382" t="s">
        <v>2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4"/>
    </row>
    <row r="5" spans="1:15" ht="18" customHeight="1" x14ac:dyDescent="0.25">
      <c r="A5" s="267"/>
      <c r="B5" s="385"/>
      <c r="C5" s="177" t="s">
        <v>869</v>
      </c>
      <c r="D5" s="267" t="s">
        <v>332</v>
      </c>
      <c r="E5" s="385"/>
      <c r="F5" s="267" t="s">
        <v>333</v>
      </c>
      <c r="G5" s="385"/>
      <c r="H5" s="267" t="s">
        <v>334</v>
      </c>
      <c r="I5" s="385"/>
      <c r="J5" s="267" t="s">
        <v>335</v>
      </c>
      <c r="K5" s="385"/>
      <c r="L5" s="267" t="s">
        <v>336</v>
      </c>
      <c r="M5" s="385"/>
      <c r="N5" s="267">
        <v>100</v>
      </c>
      <c r="O5" s="385"/>
    </row>
    <row r="6" spans="1:15" ht="20.25" customHeight="1" x14ac:dyDescent="0.25">
      <c r="A6" s="85" t="s">
        <v>5</v>
      </c>
      <c r="B6" s="79" t="s">
        <v>297</v>
      </c>
      <c r="C6" s="79" t="s">
        <v>870</v>
      </c>
      <c r="D6" s="79" t="s">
        <v>300</v>
      </c>
      <c r="E6" s="79" t="s">
        <v>299</v>
      </c>
      <c r="F6" s="105" t="s">
        <v>301</v>
      </c>
      <c r="G6" s="105" t="s">
        <v>302</v>
      </c>
      <c r="H6" s="105" t="s">
        <v>303</v>
      </c>
      <c r="I6" s="105" t="s">
        <v>304</v>
      </c>
      <c r="J6" s="105" t="s">
        <v>305</v>
      </c>
      <c r="K6" s="105" t="s">
        <v>306</v>
      </c>
      <c r="L6" s="105" t="s">
        <v>307</v>
      </c>
      <c r="M6" s="105" t="s">
        <v>308</v>
      </c>
      <c r="N6" s="105" t="s">
        <v>309</v>
      </c>
      <c r="O6" s="105" t="s">
        <v>310</v>
      </c>
    </row>
    <row r="7" spans="1:15" ht="20.25" customHeight="1" x14ac:dyDescent="0.25">
      <c r="A7" s="86">
        <v>1</v>
      </c>
      <c r="B7" s="80" t="s">
        <v>65</v>
      </c>
      <c r="C7" s="99">
        <f>Tablo15[[#This Row],[1. DÖNEM]]+Tablo15[[#This Row],[1. DÖNEM2]]+Tablo15[[#This Row],[1. DÖNEM3]]+Tablo15[[#This Row],[1. DÖNEM4]]+Tablo15[[#This Row],[1. DÖNEM5]]+Tablo15[[#This Row],[1. DÖNEM6]]</f>
        <v>55</v>
      </c>
      <c r="D7" s="101">
        <f>COUNTIF(ATATÜRK!$K$5:$K$200,"&lt;45")</f>
        <v>21</v>
      </c>
      <c r="E7" s="101">
        <f>COUNTIF(ATATÜRK!$L$5:$L$200,"&lt;45")</f>
        <v>0</v>
      </c>
      <c r="F7" s="101">
        <f>COUNTIF(ATATÜRK!$K$5:$K$200,"&lt;55")-COUNTIF(ATATÜRK!$K$5:$K$200,"&lt;45")</f>
        <v>11</v>
      </c>
      <c r="G7" s="101">
        <f>COUNTIF(ATATÜRK!$L$5:$L$200,"&lt;55")-COUNTIF(ATATÜRK!$L$5:$L$200,"&lt;45")</f>
        <v>0</v>
      </c>
      <c r="H7" s="101">
        <f>COUNTIF(ATATÜRK!$K$5:$K$200,"&lt;70")-COUNTIF(ATATÜRK!$K$5:$K$200,"&lt;55")</f>
        <v>10</v>
      </c>
      <c r="I7" s="101">
        <f>COUNTIF(ATATÜRK!$L$5:$L$200,"&lt;70")-COUNTIF(ATATÜRK!$L$5:$L$200,"&lt;55")</f>
        <v>0</v>
      </c>
      <c r="J7" s="101">
        <f>COUNTIF(ATATÜRK!$K$5:$K$200,"&lt;85")-COUNTIF(ATATÜRK!$K$5:$K$200,"&lt;70")</f>
        <v>9</v>
      </c>
      <c r="K7" s="101">
        <f>COUNTIF(ATATÜRK!$L$5:$L$200,"&lt;85")-COUNTIF(ATATÜRK!$L$5:$L$200,"&lt;70")</f>
        <v>0</v>
      </c>
      <c r="L7" s="101">
        <f>COUNTIF(ATATÜRK!$K$5:$K$200,"&lt;99")-COUNTIF(ATATÜRK!$K$5:$K$200,"&lt;85")</f>
        <v>4</v>
      </c>
      <c r="M7" s="101">
        <f>COUNTIF(ATATÜRK!$L$5:$L$200,"&lt;99")-COUNTIF(ATATÜRK!$L$5:$L$200,"&lt;85")</f>
        <v>0</v>
      </c>
      <c r="N7" s="102">
        <f>COUNTIF(ATATÜRK!$K$5:$K$200,"=100")</f>
        <v>0</v>
      </c>
      <c r="O7" s="102">
        <f>COUNTIF(ATATÜRK!$L$5:$L$200,"=100")</f>
        <v>0</v>
      </c>
    </row>
    <row r="8" spans="1:15" ht="20.25" customHeight="1" x14ac:dyDescent="0.25">
      <c r="A8" s="87">
        <v>2</v>
      </c>
      <c r="B8" s="80" t="s">
        <v>376</v>
      </c>
      <c r="C8" s="99">
        <f>Tablo15[[#This Row],[1. DÖNEM]]+Tablo15[[#This Row],[1. DÖNEM2]]+Tablo15[[#This Row],[1. DÖNEM3]]+Tablo15[[#This Row],[1. DÖNEM4]]+Tablo15[[#This Row],[1. DÖNEM5]]+Tablo15[[#This Row],[1. DÖNEM6]]</f>
        <v>19</v>
      </c>
      <c r="D8" s="101">
        <f>COUNTIF(CEVİZKENT!$K$5:$K$200,"&lt;45")</f>
        <v>2</v>
      </c>
      <c r="E8" s="101">
        <f>COUNTIF(CEVİZKENT!$L$5:$L$200,"&lt;45")</f>
        <v>0</v>
      </c>
      <c r="F8" s="101">
        <f>COUNTIF(CEVİZKENT!$K$5:$K$200,"&lt;55")-COUNTIF(CEVİZKENT!$K$5:$K$200,"&lt;45")</f>
        <v>2</v>
      </c>
      <c r="G8" s="101">
        <f>COUNTIF(CEVİZKENT!$L$5:$L$200,"&lt;55")-COUNTIF(CEVİZKENT!$L$5:$L$200,"&lt;45")</f>
        <v>0</v>
      </c>
      <c r="H8" s="101">
        <f>COUNTIF(CEVİZKENT!$K$5:$K$200,"&lt;70")-COUNTIF(CEVİZKENT!$K$5:$K$200,"&lt;55")</f>
        <v>8</v>
      </c>
      <c r="I8" s="101">
        <f>COUNTIF(CEVİZKENT!$L$5:$L$200,"&lt;70")-COUNTIF(CEVİZKENT!$L$5:$L$200,"&lt;55")</f>
        <v>0</v>
      </c>
      <c r="J8" s="101">
        <f>COUNTIF(CEVİZKENT!$K$5:$K$200,"&lt;85")-COUNTIF(CEVİZKENT!$K$5:$K$200,"&lt;70")</f>
        <v>3</v>
      </c>
      <c r="K8" s="101">
        <f>COUNTIF(CEVİZKENT!$L$5:$L$200,"&lt;85")-COUNTIF(CEVİZKENT!$L$5:$L$200,"&lt;70")</f>
        <v>0</v>
      </c>
      <c r="L8" s="101">
        <f>COUNTIF(CEVİZKENT!$K$5:$K$200,"&lt;99")-COUNTIF(CEVİZKENT!$K$5:$K$200,"&lt;85")</f>
        <v>4</v>
      </c>
      <c r="M8" s="102">
        <f>COUNTIF(CEVİZKENT!$L$5:$L$200,"&lt;99")-COUNTIF(CEVİZKENT!$L$5:$L$200,"&lt;85")</f>
        <v>0</v>
      </c>
      <c r="N8" s="102">
        <f>COUNTIF(CEVİZKENT!$K$5:$K$200,"=100")</f>
        <v>0</v>
      </c>
      <c r="O8" s="102">
        <f>COUNTIF(CEVİZKENT!$L$5:$L$200,"=100")</f>
        <v>0</v>
      </c>
    </row>
    <row r="9" spans="1:15" ht="20.25" customHeight="1" x14ac:dyDescent="0.25">
      <c r="A9" s="86">
        <v>3</v>
      </c>
      <c r="B9" s="80" t="s">
        <v>296</v>
      </c>
      <c r="C9" s="99">
        <f>Tablo15[[#This Row],[1. DÖNEM]]+Tablo15[[#This Row],[1. DÖNEM2]]+Tablo15[[#This Row],[1. DÖNEM3]]+Tablo15[[#This Row],[1. DÖNEM4]]+Tablo15[[#This Row],[1. DÖNEM5]]+Tablo15[[#This Row],[1. DÖNEM6]]</f>
        <v>10</v>
      </c>
      <c r="D9" s="101">
        <f>COUNTIF(ÇAĞIRKAN!$K$5:$K$200,"&lt;45")</f>
        <v>2</v>
      </c>
      <c r="E9" s="101">
        <f>COUNTIF(ÇAĞIRKAN!$L$5:$L$200,"&lt;45")</f>
        <v>0</v>
      </c>
      <c r="F9" s="101">
        <f>COUNTIF(ÇAĞIRKAN!$K$5:$K$200,"&lt;55")-COUNTIF(ÇAĞIRKAN!$K$5:$K$200,"&lt;45")</f>
        <v>2</v>
      </c>
      <c r="G9" s="101">
        <f>COUNTIF(ÇAĞIRKAN!$L$5:$L$200,"&lt;55")-COUNTIF(ÇAĞIRKAN!$L$5:$L$200,"&lt;45")</f>
        <v>0</v>
      </c>
      <c r="H9" s="101">
        <f>COUNTIF(ÇAĞIRKAN!$K$5:$K$200,"&lt;70")-COUNTIF(ÇAĞIRKAN!$K$5:$K$200,"&lt;55")</f>
        <v>2</v>
      </c>
      <c r="I9" s="101">
        <f>COUNTIF(ÇAĞIRKAN!$L$5:$L$200,"&lt;70")-COUNTIF(ÇAĞIRKAN!$L$5:$L$200,"&lt;55")</f>
        <v>0</v>
      </c>
      <c r="J9" s="101">
        <f>COUNTIF(ÇAĞIRKAN!$K$5:$K$200,"&lt;85")-COUNTIF(ÇAĞIRKAN!$K$5:$K$200,"&lt;70")</f>
        <v>2</v>
      </c>
      <c r="K9" s="101">
        <f>COUNTIF(ÇAĞIRKAN!$L$5:$L$200,"&lt;85")-COUNTIF(ÇAĞIRKAN!$L$5:$L$200,"&lt;70")</f>
        <v>0</v>
      </c>
      <c r="L9" s="101">
        <f>COUNTIF(ÇAĞIRKAN!$K$5:$K$200,"&lt;99")-COUNTIF(ÇAĞIRKAN!$K$5:$K$200,"&lt;85")</f>
        <v>2</v>
      </c>
      <c r="M9" s="102">
        <f>COUNTIF(ÇAĞIRKAN!$L$5:$L$200,"&lt;99")-COUNTIF(ÇAĞIRKAN!$L$5:$L$200,"&lt;85")</f>
        <v>0</v>
      </c>
      <c r="N9" s="102">
        <f>COUNTIF(ÇAĞIRKAN!$K$5:$K$200,"=100")</f>
        <v>0</v>
      </c>
      <c r="O9" s="102">
        <f>COUNTIF(ÇAĞIRKAN!$L$5:$L$200,"=100")</f>
        <v>0</v>
      </c>
    </row>
    <row r="10" spans="1:15" ht="20.25" customHeight="1" x14ac:dyDescent="0.25">
      <c r="A10" s="87">
        <v>4</v>
      </c>
      <c r="B10" s="80" t="s">
        <v>37</v>
      </c>
      <c r="C10" s="99">
        <f>Tablo15[[#This Row],[1. DÖNEM]]+Tablo15[[#This Row],[1. DÖNEM2]]+Tablo15[[#This Row],[1. DÖNEM3]]+Tablo15[[#This Row],[1. DÖNEM4]]+Tablo15[[#This Row],[1. DÖNEM5]]+Tablo15[[#This Row],[1. DÖNEM6]]</f>
        <v>14</v>
      </c>
      <c r="D10" s="101">
        <f>COUNTIF(DEMİRLİ!$K$5:$K$200,"&lt;45")</f>
        <v>6</v>
      </c>
      <c r="E10" s="101">
        <f>COUNTIF(DEMİRLİ!$L$5:$L$200,"&lt;45")</f>
        <v>0</v>
      </c>
      <c r="F10" s="101">
        <f>COUNTIF(DEMİRLİ!$K$5:$K$200,"&lt;55")-COUNTIF(DEMİRLİ!$K$5:$K$200,"&lt;45")</f>
        <v>1</v>
      </c>
      <c r="G10" s="101">
        <f>COUNTIF(DEMİRLİ!$L$5:$L$200,"&lt;55")-COUNTIF(DEMİRLİ!$L$5:$L$200,"&lt;45")</f>
        <v>0</v>
      </c>
      <c r="H10" s="101">
        <f>COUNTIF(DEMİRLİ!$K$5:$K$200,"&lt;70")-COUNTIF(DEMİRLİ!$K$5:$K$200,"&lt;55")</f>
        <v>1</v>
      </c>
      <c r="I10" s="101">
        <f>COUNTIF(DEMİRLİ!$L$5:$L$200,"&lt;70")-COUNTIF(DEMİRLİ!$L$5:$L$200,"&lt;55")</f>
        <v>0</v>
      </c>
      <c r="J10" s="101">
        <f>COUNTIF(DEMİRLİ!$K$5:$K$200,"&lt;85")-COUNTIF(DEMİRLİ!$K$5:$K$200,"&lt;70")</f>
        <v>4</v>
      </c>
      <c r="K10" s="101">
        <f>COUNTIF(DEMİRLİ!$L$5:$L$200,"&lt;85")-COUNTIF(DEMİRLİ!$L$5:$L$200,"&lt;70")</f>
        <v>0</v>
      </c>
      <c r="L10" s="101">
        <f>COUNTIF(DEMİRLİ!$K$5:$K$200,"&lt;99")-COUNTIF(DEMİRLİ!$K$5:$K$200,"&lt;85")</f>
        <v>2</v>
      </c>
      <c r="M10" s="102">
        <f>COUNTIF(DEMİRLİ!$L$5:$L$200,"&lt;99")-COUNTIF(DEMİRLİ!$L$5:$L$200,"&lt;85")</f>
        <v>0</v>
      </c>
      <c r="N10" s="102">
        <f>COUNTIF(DEMİRLİ!$K$5:$K$200,"=100")</f>
        <v>0</v>
      </c>
      <c r="O10" s="102">
        <f>COUNTIF(DEMİRLİ!$L$5:$L$200,"=100")</f>
        <v>0</v>
      </c>
    </row>
    <row r="11" spans="1:15" ht="20.25" customHeight="1" x14ac:dyDescent="0.25">
      <c r="A11" s="86">
        <v>5</v>
      </c>
      <c r="B11" s="80" t="s">
        <v>295</v>
      </c>
      <c r="C11" s="99">
        <f>Tablo15[[#This Row],[1. DÖNEM]]+Tablo15[[#This Row],[1. DÖNEM2]]+Tablo15[[#This Row],[1. DÖNEM3]]+Tablo15[[#This Row],[1. DÖNEM4]]+Tablo15[[#This Row],[1. DÖNEM5]]+Tablo15[[#This Row],[1. DÖNEM6]]</f>
        <v>12</v>
      </c>
      <c r="D11" s="101">
        <f>COUNTIF(HAMİT!$K$5:$K$200,"&lt;45")</f>
        <v>2</v>
      </c>
      <c r="E11" s="101">
        <f>COUNTIF(HAMİT!$L$5:$L$200,"&lt;45")</f>
        <v>0</v>
      </c>
      <c r="F11" s="101">
        <f>COUNTIF(HAMİT!$K$5:$K$200,"&lt;55")-COUNTIF(HAMİT!$K$5:$K$200,"&lt;45")</f>
        <v>0</v>
      </c>
      <c r="G11" s="101">
        <f>COUNTIF(HAMİT!$L$5:$L$200,"&lt;55")-COUNTIF(HAMİT!$L$5:$L$200,"&lt;45")</f>
        <v>0</v>
      </c>
      <c r="H11" s="101">
        <f>COUNTIF(HAMİT!$K$5:$K$200,"&lt;70")-COUNTIF(HAMİT!$K$5:$K$200,"&lt;55")</f>
        <v>6</v>
      </c>
      <c r="I11" s="101">
        <f>COUNTIF(HAMİT!$L$5:$L$200,"&lt;70")-COUNTIF(HAMİT!$L$5:$L$200,"&lt;55")</f>
        <v>0</v>
      </c>
      <c r="J11" s="101">
        <f>COUNTIF(HAMİT!$K$5:$K$200,"&lt;85")-COUNTIF(HAMİT!$K$5:$K$200,"&lt;70")</f>
        <v>3</v>
      </c>
      <c r="K11" s="101">
        <f>COUNTIF(HAMİT!$L$5:$L$200,"&lt;85")-COUNTIF(HAMİT!$L$5:$L$200,"&lt;70")</f>
        <v>0</v>
      </c>
      <c r="L11" s="101">
        <f>COUNTIF(HAMİT!$K$5:$K$200,"&lt;99")-COUNTIF(HAMİT!$K$5:$K$200,"&lt;85")</f>
        <v>0</v>
      </c>
      <c r="M11" s="102">
        <f>COUNTIF(HAMİT!$L$5:$L$200,"&lt;99")-COUNTIF(HAMİT!$L$5:$L$200,"&lt;85")</f>
        <v>0</v>
      </c>
      <c r="N11" s="102">
        <f>COUNTIF(HAMİT!$K$5:$K$200,"=100")</f>
        <v>1</v>
      </c>
      <c r="O11" s="102">
        <f>COUNTIF(HAMİT!$L$5:$L$200,"=100")</f>
        <v>0</v>
      </c>
    </row>
    <row r="12" spans="1:15" ht="20.25" customHeight="1" x14ac:dyDescent="0.25">
      <c r="A12" s="87">
        <v>6</v>
      </c>
      <c r="B12" s="80" t="s">
        <v>285</v>
      </c>
      <c r="C12" s="99">
        <f>Tablo15[[#This Row],[1. DÖNEM]]+Tablo15[[#This Row],[1. DÖNEM2]]+Tablo15[[#This Row],[1. DÖNEM3]]+Tablo15[[#This Row],[1. DÖNEM4]]+Tablo15[[#This Row],[1. DÖNEM5]]+Tablo15[[#This Row],[1. DÖNEM6]]</f>
        <v>9</v>
      </c>
      <c r="D12" s="101">
        <f>COUNTIF(İSAHOCALI!$K$5:$K$200,"&lt;45")</f>
        <v>1</v>
      </c>
      <c r="E12" s="101">
        <f>COUNTIF(İSAHOCALI!$L$5:$L$200,"&lt;45")</f>
        <v>0</v>
      </c>
      <c r="F12" s="101">
        <f>COUNTIF(İSAHOCALI!$K$5:$K$200,"&lt;55")-COUNTIF(İSAHOCALI!$K$5:$K$200,"&lt;45")</f>
        <v>1</v>
      </c>
      <c r="G12" s="101">
        <f>COUNTIF(İSAHOCALI!$L$5:$L$200,"&lt;55")-COUNTIF(İSAHOCALI!$L$5:$L$200,"&lt;45")</f>
        <v>0</v>
      </c>
      <c r="H12" s="101">
        <f>COUNTIF(İSAHOCALI!$K$5:$K$200,"&lt;70")-COUNTIF(İSAHOCALI!$K$5:$K$200,"&lt;55")</f>
        <v>4</v>
      </c>
      <c r="I12" s="101">
        <f>COUNTIF(İSAHOCALI!$L$5:$L$200,"&lt;70")-COUNTIF(İSAHOCALI!$L$5:$L$200,"&lt;55")</f>
        <v>0</v>
      </c>
      <c r="J12" s="101">
        <f>COUNTIF(İSAHOCALI!$K$5:$K$200,"&lt;85")-COUNTIF(İSAHOCALI!$K$5:$K$200,"&lt;70")</f>
        <v>3</v>
      </c>
      <c r="K12" s="101">
        <f>COUNTIF(İSAHOCALI!$L$5:$L$200,"&lt;85")-COUNTIF(İSAHOCALI!$L$5:$L$200,"&lt;70")</f>
        <v>0</v>
      </c>
      <c r="L12" s="101">
        <f>COUNTIF(İSAHOCALI!$K$5:$K$200,"&lt;99")-COUNTIF(İSAHOCALI!$K$5:$K$200,"&lt;85")</f>
        <v>0</v>
      </c>
      <c r="M12" s="102">
        <f>COUNTIF(İSAHOCALI!$L$5:$L$200,"&lt;99")-COUNTIF(İSAHOCALI!$L$5:$L$200,"&lt;85")</f>
        <v>0</v>
      </c>
      <c r="N12" s="102">
        <f>COUNTIF(İSAHOCALI!$K$5:$K$200,"=100")</f>
        <v>0</v>
      </c>
      <c r="O12" s="102">
        <f>COUNTIF(İSAHOCALI!$L$5:$L$200,"=100")</f>
        <v>0</v>
      </c>
    </row>
    <row r="13" spans="1:15" ht="20.25" customHeight="1" x14ac:dyDescent="0.25">
      <c r="A13" s="86">
        <v>7</v>
      </c>
      <c r="B13" s="80" t="s">
        <v>160</v>
      </c>
      <c r="C13" s="99">
        <f>Tablo15[[#This Row],[1. DÖNEM]]+Tablo15[[#This Row],[1. DÖNEM2]]+Tablo15[[#This Row],[1. DÖNEM3]]+Tablo15[[#This Row],[1. DÖNEM4]]+Tablo15[[#This Row],[1. DÖNEM5]]+Tablo15[[#This Row],[1. DÖNEM6]]</f>
        <v>135</v>
      </c>
      <c r="D13" s="101">
        <f>COUNTIF(KAMAN!$K$5:$K$200,"&lt;45")</f>
        <v>25</v>
      </c>
      <c r="E13" s="101">
        <f>COUNTIF(KAMAN!$L$5:$L$200,"&lt;45")</f>
        <v>0</v>
      </c>
      <c r="F13" s="101">
        <f>COUNTIF(KAMAN!$K$5:$K$200,"&lt;55")-COUNTIF(KAMAN!$K$5:$K$200,"&lt;45")</f>
        <v>7</v>
      </c>
      <c r="G13" s="101">
        <f>COUNTIF(KAMAN!$L$5:$L$200,"&lt;55")-COUNTIF(KAMAN!$L$5:$L$200,"&lt;45")</f>
        <v>0</v>
      </c>
      <c r="H13" s="101">
        <f>COUNTIF(KAMAN!$K$5:$K$200,"&lt;70")-COUNTIF(KAMAN!$K$5:$K$200,"&lt;55")</f>
        <v>26</v>
      </c>
      <c r="I13" s="101">
        <f>COUNTIF(KAMAN!$L$5:$L$200,"&lt;70")-COUNTIF(KAMAN!$L$5:$L$200,"&lt;55")</f>
        <v>0</v>
      </c>
      <c r="J13" s="101">
        <f>COUNTIF(KAMAN!$K$5:$K$200,"&lt;85")-COUNTIF(KAMAN!$K$5:$K$200,"&lt;70")</f>
        <v>31</v>
      </c>
      <c r="K13" s="101">
        <f>COUNTIF(KAMAN!$L$5:$L$200,"&lt;85")-COUNTIF(KAMAN!$L$5:$L$200,"&lt;70")</f>
        <v>0</v>
      </c>
      <c r="L13" s="101">
        <f>COUNTIF(KAMAN!$K$5:$K$200,"&lt;99")-COUNTIF(KAMAN!$K$5:$K$200,"&lt;85")</f>
        <v>41</v>
      </c>
      <c r="M13" s="102">
        <f>COUNTIF(KAMAN!$L$5:$L$200,"&lt;99")-COUNTIF(KAMAN!$L$5:$L$200,"&lt;85")</f>
        <v>0</v>
      </c>
      <c r="N13" s="102">
        <f>COUNTIF(KAMAN!$K$5:$K$200,"=100")</f>
        <v>5</v>
      </c>
      <c r="O13" s="102">
        <f>COUNTIF(KAMAN!$L$5:$L$200,"=100")</f>
        <v>0</v>
      </c>
    </row>
    <row r="14" spans="1:15" ht="20.25" customHeight="1" x14ac:dyDescent="0.25">
      <c r="A14" s="87">
        <v>8</v>
      </c>
      <c r="B14" s="80" t="s">
        <v>294</v>
      </c>
      <c r="C14" s="99">
        <f>Tablo15[[#This Row],[1. DÖNEM]]+Tablo15[[#This Row],[1. DÖNEM2]]+Tablo15[[#This Row],[1. DÖNEM3]]+Tablo15[[#This Row],[1. DÖNEM4]]+Tablo15[[#This Row],[1. DÖNEM5]]+Tablo15[[#This Row],[1. DÖNEM6]]</f>
        <v>19</v>
      </c>
      <c r="D14" s="101">
        <f>COUNTIF(YENİCE!$K$5:$K$200,"&lt;45")</f>
        <v>9</v>
      </c>
      <c r="E14" s="101">
        <f>COUNTIF(YENİCE!$L$5:$L$200,"&lt;45")</f>
        <v>0</v>
      </c>
      <c r="F14" s="101">
        <f>COUNTIF(YENİCE!$K$5:$K$200,"&lt;55")-COUNTIF(YENİCE!$K$5:$K$200,"&lt;45")</f>
        <v>4</v>
      </c>
      <c r="G14" s="101">
        <f>COUNTIF(YENİCE!$L$5:$L$200,"&lt;55")-COUNTIF(YENİCE!$L$5:$L$200,"&lt;45")</f>
        <v>0</v>
      </c>
      <c r="H14" s="101">
        <f>COUNTIF(YENİCE!$K$5:$K$200,"&lt;70")-COUNTIF(YENİCE!$K$5:$K$200,"&lt;55")</f>
        <v>4</v>
      </c>
      <c r="I14" s="101">
        <f>COUNTIF(YENİCE!$L$5:$L$200,"&lt;70")-COUNTIF(YENİCE!$L$5:$L$200,"&lt;55")</f>
        <v>0</v>
      </c>
      <c r="J14" s="101">
        <f>COUNTIF(YENİCE!$K$5:$K$200,"&lt;85")-COUNTIF(YENİCE!$K$5:$K$200,"&lt;70")</f>
        <v>2</v>
      </c>
      <c r="K14" s="101">
        <f>COUNTIF(YENİCE!$L$5:$L$200,"&lt;85")-COUNTIF(YENİCE!$L$5:$L$200,"&lt;70")</f>
        <v>0</v>
      </c>
      <c r="L14" s="101">
        <f>COUNTIF(YENİCE!$K$5:$K$200,"&lt;99")-COUNTIF(YENİCE!$K$5:$K$200,"&lt;85")</f>
        <v>0</v>
      </c>
      <c r="M14" s="102">
        <f>COUNTIF(YENİCE!$L$5:$L$200,"&lt;99")-COUNTIF(YENİCE!$L$5:$L$200,"&lt;85")</f>
        <v>0</v>
      </c>
      <c r="N14" s="102">
        <f>COUNTIF(YENİCE!$K$5:$K$200,"=100")</f>
        <v>0</v>
      </c>
      <c r="O14" s="102">
        <f>COUNTIF(YENİCE!$L$5:$L$200,"=100")</f>
        <v>0</v>
      </c>
    </row>
    <row r="15" spans="1:15" ht="20.25" customHeight="1" x14ac:dyDescent="0.25">
      <c r="A15" s="86">
        <v>9</v>
      </c>
      <c r="B15" s="80" t="s">
        <v>255</v>
      </c>
      <c r="C15" s="99">
        <f>Tablo15[[#This Row],[1. DÖNEM]]+Tablo15[[#This Row],[1. DÖNEM2]]+Tablo15[[#This Row],[1. DÖNEM3]]+Tablo15[[#This Row],[1. DÖNEM4]]+Tablo15[[#This Row],[1. DÖNEM5]]+Tablo15[[#This Row],[1. DÖNEM6]]</f>
        <v>31</v>
      </c>
      <c r="D15" s="101">
        <f>COUNTIF(KURANCILI!$K$5:$K$200,"&lt;45")</f>
        <v>7</v>
      </c>
      <c r="E15" s="101">
        <f>COUNTIF(KURANCILI!$L$5:$L$200,"&lt;45")</f>
        <v>0</v>
      </c>
      <c r="F15" s="101">
        <f>COUNTIF(KURANCILI!$K$5:$K$200,"&lt;55")-COUNTIF(KURANCILI!$K$5:$K$200,"&lt;45")</f>
        <v>4</v>
      </c>
      <c r="G15" s="101">
        <f>COUNTIF(KURANCILI!$L$5:$L$200,"&lt;55")-COUNTIF(KURANCILI!$L$5:$L$200,"&lt;45")</f>
        <v>0</v>
      </c>
      <c r="H15" s="101">
        <f>COUNTIF(KURANCILI!$K$5:$K$200,"&lt;70")-COUNTIF(KURANCILI!$K$5:$K$200,"&lt;55")</f>
        <v>8</v>
      </c>
      <c r="I15" s="101">
        <f>COUNTIF(KURANCILI!$L$5:$L$200,"&lt;70")-COUNTIF(KURANCILI!$L$5:$L$200,"&lt;55")</f>
        <v>0</v>
      </c>
      <c r="J15" s="101">
        <f>COUNTIF(KURANCILI!$K$5:$K$200,"&lt;85")-COUNTIF(KURANCILI!$K$5:$K$200,"&lt;70")</f>
        <v>6</v>
      </c>
      <c r="K15" s="101">
        <f>COUNTIF(KURANCILI!$L$5:$L$200,"&lt;85")-COUNTIF(KURANCILI!$L$5:$L$200,"&lt;70")</f>
        <v>0</v>
      </c>
      <c r="L15" s="101">
        <f>COUNTIF(KURANCILI!$K$5:$K$200,"&lt;99")-COUNTIF(KURANCILI!$K$5:$K$200,"&lt;85")</f>
        <v>5</v>
      </c>
      <c r="M15" s="102">
        <f>COUNTIF(KURANCILI!$L$5:$L$200,"&lt;99")-COUNTIF(KURANCILI!$L$5:$L$200,"&lt;85")</f>
        <v>0</v>
      </c>
      <c r="N15" s="102">
        <f>COUNTIF(KURANCILI!$K$5:$K$200,"=100")</f>
        <v>1</v>
      </c>
      <c r="O15" s="102">
        <f>COUNTIF(KURANCILI!$L$5:$L$200,"=100")</f>
        <v>0</v>
      </c>
    </row>
    <row r="16" spans="1:15" ht="20.25" customHeight="1" x14ac:dyDescent="0.25">
      <c r="A16" s="87">
        <v>10</v>
      </c>
      <c r="B16" s="80" t="s">
        <v>124</v>
      </c>
      <c r="C16" s="99">
        <f>Tablo15[[#This Row],[1. DÖNEM]]+Tablo15[[#This Row],[1. DÖNEM2]]+Tablo15[[#This Row],[1. DÖNEM3]]+Tablo15[[#This Row],[1. DÖNEM4]]+Tablo15[[#This Row],[1. DÖNEM5]]+Tablo15[[#This Row],[1. DÖNEM6]]</f>
        <v>81</v>
      </c>
      <c r="D16" s="101">
        <f>COUNTIF(MELİKŞAH!$K$5:$K$200,"&lt;45")</f>
        <v>9</v>
      </c>
      <c r="E16" s="101">
        <f>COUNTIF(MELİKŞAH!$L$5:$L$200,"&lt;45")</f>
        <v>0</v>
      </c>
      <c r="F16" s="101">
        <f>COUNTIF(MELİKŞAH!$K$5:$K$200,"&lt;55")-COUNTIF(MELİKŞAH!$K$5:$K$200,"&lt;45")</f>
        <v>10</v>
      </c>
      <c r="G16" s="101">
        <f>COUNTIF(MELİKŞAH!$L$5:$L$200,"&lt;55")-COUNTIF(MELİKŞAH!$L$5:$L$200,"&lt;45")</f>
        <v>0</v>
      </c>
      <c r="H16" s="101">
        <f>COUNTIF(MELİKŞAH!$K$5:$K$200,"&lt;70")-COUNTIF(MELİKŞAH!$K$5:$K$200,"&lt;55")</f>
        <v>22</v>
      </c>
      <c r="I16" s="101">
        <f>COUNTIF(MELİKŞAH!$L$5:$L$200,"&lt;70")-COUNTIF(MELİKŞAH!$L$5:$L$200,"&lt;55")</f>
        <v>0</v>
      </c>
      <c r="J16" s="101">
        <f>COUNTIF(MELİKŞAH!$K$5:$K$200,"&lt;85")-COUNTIF(MELİKŞAH!$K$5:$K$200,"&lt;70")</f>
        <v>23</v>
      </c>
      <c r="K16" s="101">
        <f>COUNTIF(MELİKŞAH!$L$5:$L$200,"&lt;85")-COUNTIF(MELİKŞAH!$L$5:$L$200,"&lt;70")</f>
        <v>0</v>
      </c>
      <c r="L16" s="101">
        <f>COUNTIF(MELİKŞAH!$K$5:$K$200,"&lt;99")-COUNTIF(MELİKŞAH!$K$5:$K$200,"&lt;85")</f>
        <v>13</v>
      </c>
      <c r="M16" s="102">
        <f>COUNTIF(MELİKŞAH!$L$5:$L$200,"&lt;99")-COUNTIF(MELİKŞAH!$L$5:$L$200,"&lt;85")</f>
        <v>0</v>
      </c>
      <c r="N16" s="102">
        <f>COUNTIF(MELİKŞAH!$K$5:$K$200,"=100")</f>
        <v>4</v>
      </c>
      <c r="O16" s="102">
        <f>COUNTIF(MELİKŞAH!$L$5:$L$200,"=100")</f>
        <v>0</v>
      </c>
    </row>
    <row r="17" spans="1:15" ht="20.25" customHeight="1" x14ac:dyDescent="0.25">
      <c r="A17" s="86">
        <v>11</v>
      </c>
      <c r="B17" s="80" t="s">
        <v>293</v>
      </c>
      <c r="C17" s="99">
        <f>Tablo15[[#This Row],[1. DÖNEM]]+Tablo15[[#This Row],[1. DÖNEM2]]+Tablo15[[#This Row],[1. DÖNEM3]]+Tablo15[[#This Row],[1. DÖNEM4]]+Tablo15[[#This Row],[1. DÖNEM5]]+Tablo15[[#This Row],[1. DÖNEM6]]</f>
        <v>20</v>
      </c>
      <c r="D17" s="101">
        <f>COUNTIF(ÖMERHACILI!$K$5:$K$200,"&lt;45")</f>
        <v>4</v>
      </c>
      <c r="E17" s="101">
        <f>COUNTIF(ÖMERHACILI!$L$5:$L$200,"&lt;45")</f>
        <v>0</v>
      </c>
      <c r="F17" s="101">
        <f>COUNTIF(ÖMERHACILI!$K$5:$K$200,"&lt;55")-COUNTIF(ÖMERHACILI!$K$5:$K$200,"&lt;45")</f>
        <v>6</v>
      </c>
      <c r="G17" s="101">
        <f>COUNTIF(ÖMERHACILI!$L$5:$L$200,"&lt;55")-COUNTIF(ÖMERHACILI!$L$5:$L$200,"&lt;45")</f>
        <v>0</v>
      </c>
      <c r="H17" s="101">
        <f>COUNTIF(ÖMERHACILI!$K$5:$K$200,"&lt;70")-COUNTIF(ÖMERHACILI!$K$5:$K$200,"&lt;55")</f>
        <v>5</v>
      </c>
      <c r="I17" s="101">
        <f>COUNTIF(ÖMERHACILI!$L$5:$L$200,"&lt;70")-COUNTIF(ÖMERHACILI!$L$5:$L$200,"&lt;55")</f>
        <v>0</v>
      </c>
      <c r="J17" s="101">
        <f>COUNTIF(ÖMERHACILI!$K$5:$K$200,"&lt;85")-COUNTIF(ÖMERHACILI!$K$5:$K$200,"&lt;70")</f>
        <v>2</v>
      </c>
      <c r="K17" s="101">
        <f>COUNTIF(ÖMERHACILI!$L$5:$L$200,"&lt;85")-COUNTIF(ÖMERHACILI!$L$5:$L$200,"&lt;70")</f>
        <v>0</v>
      </c>
      <c r="L17" s="101">
        <f>COUNTIF(ÖMERHACILI!$K$5:$K$200,"&lt;99")-COUNTIF(ÖMERHACILI!$K$5:$K$200,"&lt;85")</f>
        <v>3</v>
      </c>
      <c r="M17" s="102">
        <f>COUNTIF(ÖMERHACILI!$L$5:$L$200,"&lt;99")-COUNTIF(ÖMERHACILI!$L$5:$L$200,"&lt;85")</f>
        <v>0</v>
      </c>
      <c r="N17" s="102">
        <f>COUNTIF(ÖMERHACILI!$K$5:$K$200,"=100")</f>
        <v>0</v>
      </c>
      <c r="O17" s="102">
        <f>COUNTIF(ÖMERHACILI!$L$5:$L$200,"=100")</f>
        <v>0</v>
      </c>
    </row>
    <row r="18" spans="1:15" ht="20.25" customHeight="1" x14ac:dyDescent="0.25">
      <c r="A18" s="87">
        <v>12</v>
      </c>
      <c r="B18" s="80" t="s">
        <v>271</v>
      </c>
      <c r="C18" s="99">
        <f>Tablo15[[#This Row],[1. DÖNEM]]+Tablo15[[#This Row],[1. DÖNEM2]]+Tablo15[[#This Row],[1. DÖNEM3]]+Tablo15[[#This Row],[1. DÖNEM4]]+Tablo15[[#This Row],[1. DÖNEM5]]+Tablo15[[#This Row],[1. DÖNEM6]]</f>
        <v>14</v>
      </c>
      <c r="D18" s="101">
        <f>COUNTIF(SAVCILI!$K$5:$K$200,"&lt;45")</f>
        <v>0</v>
      </c>
      <c r="E18" s="101">
        <f>COUNTIF(SAVCILI!$L$5:$L$200,"&lt;45")</f>
        <v>0</v>
      </c>
      <c r="F18" s="101">
        <f>COUNTIF(SAVCILI!$K$5:$K$200,"&lt;55")-COUNTIF(SAVCILI!$K$5:$K$200,"&lt;45")</f>
        <v>0</v>
      </c>
      <c r="G18" s="101">
        <f>COUNTIF(SAVCILI!$L$5:$L$200,"&lt;55")-COUNTIF(SAVCILI!$L$5:$L$200,"&lt;45")</f>
        <v>0</v>
      </c>
      <c r="H18" s="101">
        <f>COUNTIF(SAVCILI!$K$5:$K$200,"&lt;70")-COUNTIF(SAVCILI!$K$5:$K$200,"&lt;55")</f>
        <v>6</v>
      </c>
      <c r="I18" s="101">
        <f>COUNTIF(SAVCILI!$L$5:$L$200,"&lt;70")-COUNTIF(SAVCILI!$L$5:$L$200,"&lt;55")</f>
        <v>0</v>
      </c>
      <c r="J18" s="101">
        <f>COUNTIF(SAVCILI!$K$5:$K$200,"&lt;85")-COUNTIF(SAVCILI!$K$5:$K$200,"&lt;70")</f>
        <v>2</v>
      </c>
      <c r="K18" s="101">
        <f>COUNTIF(SAVCILI!$L$5:$L$200,"&lt;85")-COUNTIF(SAVCILI!$L$5:$L$200,"&lt;70")</f>
        <v>0</v>
      </c>
      <c r="L18" s="101">
        <f>COUNTIF(SAVCILI!$K$5:$K$200,"&lt;99")-COUNTIF(SAVCILI!$K$5:$K$200,"&lt;85")</f>
        <v>6</v>
      </c>
      <c r="M18" s="102">
        <f>COUNTIF(SAVCILI!$L$5:$L$200,"&lt;99")-COUNTIF(SAVCILI!$L$5:$L$200,"&lt;85")</f>
        <v>0</v>
      </c>
      <c r="N18" s="102">
        <f>COUNTIF(SAVCILI!$K$5:$K$200,"=100")</f>
        <v>0</v>
      </c>
      <c r="O18" s="102">
        <f>COUNTIF(SAVCILI!$L$5:$L$200,"=100")</f>
        <v>0</v>
      </c>
    </row>
    <row r="19" spans="1:15" ht="20.25" customHeight="1" x14ac:dyDescent="0.25">
      <c r="A19" s="86">
        <v>13</v>
      </c>
      <c r="B19" s="80" t="s">
        <v>226</v>
      </c>
      <c r="C19" s="99">
        <f>Tablo15[[#This Row],[1. DÖNEM]]+Tablo15[[#This Row],[1. DÖNEM2]]+Tablo15[[#This Row],[1. DÖNEM3]]+Tablo15[[#This Row],[1. DÖNEM4]]+Tablo15[[#This Row],[1. DÖNEM5]]+Tablo15[[#This Row],[1. DÖNEM6]]</f>
        <v>77</v>
      </c>
      <c r="D19" s="101">
        <f>COUNTIF(YENİHAYAT!$K$5:$K$200,"&lt;45")</f>
        <v>17</v>
      </c>
      <c r="E19" s="101">
        <f>COUNTIF(YENİHAYAT!$L$5:$L$200,"&lt;45")</f>
        <v>0</v>
      </c>
      <c r="F19" s="101">
        <f>COUNTIF(YENİHAYAT!$K$5:$K$200,"&lt;55")-COUNTIF(YENİHAYAT!$K$5:$K$200,"&lt;45")</f>
        <v>5</v>
      </c>
      <c r="G19" s="101">
        <f>COUNTIF(YENİHAYAT!$L$5:$L$200,"&lt;55")-COUNTIF(YENİHAYAT!$L$5:$L$200,"&lt;45")</f>
        <v>0</v>
      </c>
      <c r="H19" s="101">
        <f>COUNTIF(YENİHAYAT!$K$5:$K$200,"&lt;70")-COUNTIF(YENİHAYAT!$K$5:$K$200,"&lt;55")</f>
        <v>16</v>
      </c>
      <c r="I19" s="101">
        <f>COUNTIF(YENİHAYAT!$L$5:$L$200,"&lt;70")-COUNTIF(YENİHAYAT!$L$5:$L$200,"&lt;55")</f>
        <v>0</v>
      </c>
      <c r="J19" s="101">
        <f>COUNTIF(YENİHAYAT!$K$5:$K$200,"&lt;85")-COUNTIF(YENİHAYAT!$K$5:$K$200,"&lt;70")</f>
        <v>17</v>
      </c>
      <c r="K19" s="101">
        <f>COUNTIF(YENİHAYAT!$L$5:$L$200,"&lt;85")-COUNTIF(YENİHAYAT!$L$5:$L$200,"&lt;70")</f>
        <v>0</v>
      </c>
      <c r="L19" s="101">
        <f>COUNTIF(YENİHAYAT!$K$5:$K$200,"&lt;99")-COUNTIF(YENİHAYAT!$K$5:$K$200,"&lt;85")</f>
        <v>19</v>
      </c>
      <c r="M19" s="102">
        <f>COUNTIF(YENİHAYAT!$L$5:$L$200,"&lt;99")-COUNTIF(YENİHAYAT!$L$5:$L$200,"&lt;85")</f>
        <v>0</v>
      </c>
      <c r="N19" s="102">
        <f>COUNTIF(YENİHAYAT!$K$5:$K$200,"=100")</f>
        <v>3</v>
      </c>
      <c r="O19" s="102">
        <f>COUNTIF(YENİHAYAT!$L$5:$L$200,"=100")</f>
        <v>0</v>
      </c>
    </row>
    <row r="20" spans="1:15" ht="20.25" customHeight="1" x14ac:dyDescent="0.25">
      <c r="A20" s="87">
        <v>14</v>
      </c>
      <c r="B20" s="100" t="s">
        <v>337</v>
      </c>
      <c r="C20" s="178">
        <f>Tablo15[[#This Row],[1. DÖNEM]]+Tablo15[[#This Row],[1. DÖNEM2]]+Tablo15[[#This Row],[1. DÖNEM3]]+Tablo15[[#This Row],[1. DÖNEM4]]+Tablo15[[#This Row],[1. DÖNEM5]]+Tablo15[[#This Row],[1. DÖNEM6]]</f>
        <v>496</v>
      </c>
      <c r="D20" s="103">
        <f>SUBTOTAL(109,D7:D19)</f>
        <v>105</v>
      </c>
      <c r="E20" s="104">
        <f>SUBTOTAL(109,E7:E19)</f>
        <v>0</v>
      </c>
      <c r="F20" s="104">
        <f t="shared" ref="F20:O20" si="0">SUBTOTAL(109,F7:F19)</f>
        <v>53</v>
      </c>
      <c r="G20" s="104">
        <f t="shared" si="0"/>
        <v>0</v>
      </c>
      <c r="H20" s="104">
        <f t="shared" si="0"/>
        <v>118</v>
      </c>
      <c r="I20" s="104">
        <f t="shared" si="0"/>
        <v>0</v>
      </c>
      <c r="J20" s="104">
        <f t="shared" si="0"/>
        <v>107</v>
      </c>
      <c r="K20" s="104">
        <f t="shared" si="0"/>
        <v>0</v>
      </c>
      <c r="L20" s="104">
        <f t="shared" si="0"/>
        <v>99</v>
      </c>
      <c r="M20" s="104">
        <f t="shared" si="0"/>
        <v>0</v>
      </c>
      <c r="N20" s="104">
        <f t="shared" si="0"/>
        <v>14</v>
      </c>
      <c r="O20" s="104">
        <f t="shared" si="0"/>
        <v>0</v>
      </c>
    </row>
    <row r="23" spans="1:15" ht="25.5" x14ac:dyDescent="0.25">
      <c r="A23" s="382" t="s">
        <v>3</v>
      </c>
      <c r="B23" s="383"/>
      <c r="C23" s="383"/>
      <c r="D23" s="383"/>
      <c r="E23" s="383"/>
      <c r="F23" s="383"/>
      <c r="G23" s="383"/>
      <c r="H23" s="383"/>
      <c r="I23" s="383"/>
      <c r="J23" s="383"/>
      <c r="K23" s="383"/>
      <c r="L23" s="383"/>
      <c r="M23" s="383"/>
      <c r="N23" s="384"/>
    </row>
    <row r="24" spans="1:15" ht="20.25" customHeight="1" x14ac:dyDescent="0.25">
      <c r="A24" s="267"/>
      <c r="B24" s="385"/>
      <c r="C24" s="177" t="s">
        <v>869</v>
      </c>
      <c r="D24" s="267" t="s">
        <v>332</v>
      </c>
      <c r="E24" s="385"/>
      <c r="F24" s="267" t="s">
        <v>333</v>
      </c>
      <c r="G24" s="385"/>
      <c r="H24" s="267" t="s">
        <v>334</v>
      </c>
      <c r="I24" s="385"/>
      <c r="J24" s="267" t="s">
        <v>335</v>
      </c>
      <c r="K24" s="385"/>
      <c r="L24" s="267" t="s">
        <v>336</v>
      </c>
      <c r="M24" s="385"/>
      <c r="N24" s="267">
        <v>100</v>
      </c>
      <c r="O24" s="385"/>
    </row>
    <row r="25" spans="1:15" ht="20.25" customHeight="1" x14ac:dyDescent="0.25">
      <c r="A25" s="85" t="s">
        <v>5</v>
      </c>
      <c r="B25" s="79" t="s">
        <v>297</v>
      </c>
      <c r="C25" s="79" t="s">
        <v>870</v>
      </c>
      <c r="D25" s="105" t="s">
        <v>300</v>
      </c>
      <c r="E25" s="105" t="s">
        <v>299</v>
      </c>
      <c r="F25" s="105" t="s">
        <v>301</v>
      </c>
      <c r="G25" s="105" t="s">
        <v>302</v>
      </c>
      <c r="H25" s="105" t="s">
        <v>303</v>
      </c>
      <c r="I25" s="105" t="s">
        <v>304</v>
      </c>
      <c r="J25" s="105" t="s">
        <v>305</v>
      </c>
      <c r="K25" s="105" t="s">
        <v>306</v>
      </c>
      <c r="L25" s="105" t="s">
        <v>307</v>
      </c>
      <c r="M25" s="105" t="s">
        <v>308</v>
      </c>
      <c r="N25" s="105" t="s">
        <v>309</v>
      </c>
      <c r="O25" s="105" t="s">
        <v>310</v>
      </c>
    </row>
    <row r="26" spans="1:15" ht="20.25" customHeight="1" x14ac:dyDescent="0.25">
      <c r="A26" s="86">
        <v>1</v>
      </c>
      <c r="B26" s="80" t="s">
        <v>65</v>
      </c>
      <c r="C26" s="99">
        <f>Tablo156[[#This Row],[1. DÖNEM]]+Tablo156[[#This Row],[1. DÖNEM2]]+Tablo156[[#This Row],[1. DÖNEM3]]+Tablo156[[#This Row],[1. DÖNEM4]]+Tablo156[[#This Row],[1. DÖNEM5]]+Tablo156[[#This Row],[1. DÖNEM6]]</f>
        <v>55</v>
      </c>
      <c r="D26" s="101">
        <f>COUNTIF(ATATÜRK!$N$5:$N$200,"&lt;45")</f>
        <v>38</v>
      </c>
      <c r="E26" s="101">
        <f>COUNTIF(ATATÜRK!$O$5:$O$200,"&lt;45")</f>
        <v>0</v>
      </c>
      <c r="F26" s="101">
        <f>COUNTIF(ATATÜRK!$N$5:$N$200,"&lt;55")-COUNTIF(ATATÜRK!$N$5:$N$200,"&lt;45")</f>
        <v>8</v>
      </c>
      <c r="G26" s="101">
        <f>COUNTIF(ATATÜRK!$O$5:$O$200,"&lt;55")-COUNTIF(ATATÜRK!$O$5:$O$200,"&lt;45")</f>
        <v>0</v>
      </c>
      <c r="H26" s="101">
        <f>COUNTIF(ATATÜRK!$N$5:$N$200,"&lt;70")-COUNTIF(ATATÜRK!$N$5:$N$200,"&lt;55")</f>
        <v>3</v>
      </c>
      <c r="I26" s="101">
        <f>COUNTIF(ATATÜRK!$O$5:$O$200,"&lt;70")-COUNTIF(ATATÜRK!$O$5:$O$200,"&lt;55")</f>
        <v>0</v>
      </c>
      <c r="J26" s="101">
        <f>COUNTIF(ATATÜRK!$N$5:$N$200,"&lt;85")-COUNTIF(ATATÜRK!$N$5:$N$200,"&lt;70")</f>
        <v>2</v>
      </c>
      <c r="K26" s="101">
        <f>COUNTIF(ATATÜRK!$O$5:$O$200,"&lt;85")-COUNTIF(ATATÜRK!$O$5:$O$200,"&lt;70")</f>
        <v>0</v>
      </c>
      <c r="L26" s="101">
        <f>COUNTIF(ATATÜRK!$N$5:$N$200,"&lt;99")-COUNTIF(ATATÜRK!$N$5:$N$200,"&lt;85")</f>
        <v>3</v>
      </c>
      <c r="M26" s="101">
        <f>COUNTIF(ATATÜRK!$O$5:$O$200,"&lt;99")-COUNTIF(ATATÜRK!$O$5:$O$200,"&lt;85")</f>
        <v>0</v>
      </c>
      <c r="N26" s="102">
        <f>COUNTIF(ATATÜRK!$N$5:$N$200,"=100")</f>
        <v>1</v>
      </c>
      <c r="O26" s="102">
        <f>COUNTIF(ATATÜRK!$O$5:$O$200,"=100")</f>
        <v>0</v>
      </c>
    </row>
    <row r="27" spans="1:15" ht="20.25" customHeight="1" x14ac:dyDescent="0.25">
      <c r="A27" s="87">
        <v>2</v>
      </c>
      <c r="B27" s="80" t="s">
        <v>376</v>
      </c>
      <c r="C27" s="99">
        <f>Tablo156[[#This Row],[1. DÖNEM]]+Tablo156[[#This Row],[1. DÖNEM2]]+Tablo156[[#This Row],[1. DÖNEM3]]+Tablo156[[#This Row],[1. DÖNEM4]]+Tablo156[[#This Row],[1. DÖNEM5]]+Tablo156[[#This Row],[1. DÖNEM6]]</f>
        <v>19</v>
      </c>
      <c r="D27" s="101">
        <f>COUNTIF(CEVİZKENT!$N$5:$N$200,"&lt;45")</f>
        <v>13</v>
      </c>
      <c r="E27" s="101">
        <f>COUNTIF(CEVİZKENT!$O$5:$O$200,"&lt;45")</f>
        <v>0</v>
      </c>
      <c r="F27" s="101">
        <f>COUNTIF(CEVİZKENT!$N$5:$N$200,"&lt;55")-COUNTIF(CEVİZKENT!$N$5:$N$200,"&lt;45")</f>
        <v>1</v>
      </c>
      <c r="G27" s="101">
        <f>COUNTIF(CEVİZKENT!$O$5:$O$200,"&lt;55")-COUNTIF(CEVİZKENT!$O$5:$O$200,"&lt;45")</f>
        <v>0</v>
      </c>
      <c r="H27" s="101">
        <f>COUNTIF(CEVİZKENT!$N$5:$N$200,"&lt;70")-COUNTIF(CEVİZKENT!$N$5:$N$200,"&lt;55")</f>
        <v>0</v>
      </c>
      <c r="I27" s="101">
        <f>COUNTIF(CEVİZKENT!$O$5:$O$200,"&lt;70")-COUNTIF(CEVİZKENT!$O$5:$O$200,"&lt;55")</f>
        <v>0</v>
      </c>
      <c r="J27" s="101">
        <f>COUNTIF(CEVİZKENT!$N$5:$N$200,"&lt;85")-COUNTIF(CEVİZKENT!$N$5:$N$200,"&lt;70")</f>
        <v>4</v>
      </c>
      <c r="K27" s="101">
        <f>COUNTIF(CEVİZKENT!$O$5:$O$200,"&lt;85")-COUNTIF(CEVİZKENT!$O$5:$O$200,"&lt;70")</f>
        <v>0</v>
      </c>
      <c r="L27" s="101">
        <f>COUNTIF(CEVİZKENT!$N$5:$N$200,"&lt;99")-COUNTIF(CEVİZKENT!$N$5:$N$200,"&lt;85")</f>
        <v>1</v>
      </c>
      <c r="M27" s="102">
        <f>COUNTIF(CEVİZKENT!$O$5:$O$200,"&lt;99")-COUNTIF(CEVİZKENT!$O$5:$O$200,"&lt;85")</f>
        <v>0</v>
      </c>
      <c r="N27" s="102">
        <f>COUNTIF(CEVİZKENT!$N$5:$N$200,"=100")</f>
        <v>0</v>
      </c>
      <c r="O27" s="102">
        <f>COUNTIF(CEVİZKENT!$O$5:$O$200,"=100")</f>
        <v>0</v>
      </c>
    </row>
    <row r="28" spans="1:15" ht="20.25" customHeight="1" x14ac:dyDescent="0.25">
      <c r="A28" s="86">
        <v>3</v>
      </c>
      <c r="B28" s="80" t="s">
        <v>296</v>
      </c>
      <c r="C28" s="99">
        <f>Tablo156[[#This Row],[1. DÖNEM]]+Tablo156[[#This Row],[1. DÖNEM2]]+Tablo156[[#This Row],[1. DÖNEM3]]+Tablo156[[#This Row],[1. DÖNEM4]]+Tablo156[[#This Row],[1. DÖNEM5]]+Tablo156[[#This Row],[1. DÖNEM6]]</f>
        <v>10</v>
      </c>
      <c r="D28" s="101">
        <f>COUNTIF(ÇAĞIRKAN!$N$5:$N$200,"&lt;45")</f>
        <v>6</v>
      </c>
      <c r="E28" s="101">
        <f>COUNTIF(ÇAĞIRKAN!$O$5:$O$200,"&lt;45")</f>
        <v>0</v>
      </c>
      <c r="F28" s="101">
        <f>COUNTIF(ÇAĞIRKAN!$N$5:$N$200,"&lt;55")-COUNTIF(ÇAĞIRKAN!$N$5:$N$200,"&lt;45")</f>
        <v>0</v>
      </c>
      <c r="G28" s="101">
        <f>COUNTIF(ÇAĞIRKAN!$O$5:$O$200,"&lt;55")-COUNTIF(ÇAĞIRKAN!$O$5:$O$200,"&lt;45")</f>
        <v>0</v>
      </c>
      <c r="H28" s="101">
        <f>COUNTIF(ÇAĞIRKAN!$N$5:$N$200,"&lt;70")-COUNTIF(ÇAĞIRKAN!$N$5:$N$200,"&lt;55")</f>
        <v>2</v>
      </c>
      <c r="I28" s="101">
        <f>COUNTIF(ÇAĞIRKAN!$O$5:$O$200,"&lt;70")-COUNTIF(ÇAĞIRKAN!$O$5:$O$200,"&lt;55")</f>
        <v>0</v>
      </c>
      <c r="J28" s="101">
        <f>COUNTIF(ÇAĞIRKAN!$N$5:$N$200,"&lt;85")-COUNTIF(ÇAĞIRKAN!$N$5:$N$200,"&lt;70")</f>
        <v>1</v>
      </c>
      <c r="K28" s="101">
        <f>COUNTIF(ÇAĞIRKAN!$O$5:$O$200,"&lt;85")-COUNTIF(ÇAĞIRKAN!$O$5:$O$200,"&lt;70")</f>
        <v>0</v>
      </c>
      <c r="L28" s="101">
        <f>COUNTIF(ÇAĞIRKAN!$N$5:$N$200,"&lt;99")-COUNTIF(ÇAĞIRKAN!$N$5:$N$200,"&lt;85")</f>
        <v>1</v>
      </c>
      <c r="M28" s="102">
        <f>COUNTIF(ÇAĞIRKAN!$O$5:$O$200,"&lt;99")-COUNTIF(ÇAĞIRKAN!$O$5:$O$200,"&lt;85")</f>
        <v>0</v>
      </c>
      <c r="N28" s="102">
        <f>COUNTIF(ÇAĞIRKAN!$N$5:$N$200,"=100")</f>
        <v>0</v>
      </c>
      <c r="O28" s="102">
        <f>COUNTIF(ÇAĞIRKAN!$O$5:$O$200,"=100")</f>
        <v>0</v>
      </c>
    </row>
    <row r="29" spans="1:15" ht="20.25" customHeight="1" x14ac:dyDescent="0.25">
      <c r="A29" s="87">
        <v>4</v>
      </c>
      <c r="B29" s="80" t="s">
        <v>37</v>
      </c>
      <c r="C29" s="99">
        <f>Tablo156[[#This Row],[1. DÖNEM]]+Tablo156[[#This Row],[1. DÖNEM2]]+Tablo156[[#This Row],[1. DÖNEM3]]+Tablo156[[#This Row],[1. DÖNEM4]]+Tablo156[[#This Row],[1. DÖNEM5]]+Tablo156[[#This Row],[1. DÖNEM6]]</f>
        <v>14</v>
      </c>
      <c r="D29" s="101">
        <f>COUNTIF(DEMİRLİ!$N$5:$N$200,"&lt;45")</f>
        <v>7</v>
      </c>
      <c r="E29" s="101">
        <f>COUNTIF(DEMİRLİ!$O$5:$O$200,"&lt;45")</f>
        <v>0</v>
      </c>
      <c r="F29" s="101">
        <f>COUNTIF(DEMİRLİ!$N$5:$N$200,"&lt;55")-COUNTIF(DEMİRLİ!$N$5:$N$200,"&lt;45")</f>
        <v>3</v>
      </c>
      <c r="G29" s="101">
        <f>COUNTIF(DEMİRLİ!$O$5:$O$200,"&lt;55")-COUNTIF(DEMİRLİ!$O$5:$O$200,"&lt;45")</f>
        <v>0</v>
      </c>
      <c r="H29" s="101">
        <f>COUNTIF(DEMİRLİ!$N$5:$N$200,"&lt;70")-COUNTIF(DEMİRLİ!$N$5:$N$200,"&lt;55")</f>
        <v>1</v>
      </c>
      <c r="I29" s="101">
        <f>COUNTIF(DEMİRLİ!$O$5:$O$200,"&lt;70")-COUNTIF(DEMİRLİ!$O$5:$O$200,"&lt;55")</f>
        <v>0</v>
      </c>
      <c r="J29" s="101">
        <f>COUNTIF(DEMİRLİ!$N$5:$N$200,"&lt;85")-COUNTIF(DEMİRLİ!$N$5:$N$200,"&lt;70")</f>
        <v>1</v>
      </c>
      <c r="K29" s="101">
        <f>COUNTIF(DEMİRLİ!$O$5:$O$200,"&lt;85")-COUNTIF(DEMİRLİ!$O$5:$O$200,"&lt;70")</f>
        <v>0</v>
      </c>
      <c r="L29" s="101">
        <f>COUNTIF(DEMİRLİ!$N$5:$N$200,"&lt;99")-COUNTIF(DEMİRLİ!$N$5:$N$200,"&lt;85")</f>
        <v>2</v>
      </c>
      <c r="M29" s="102">
        <f>COUNTIF(DEMİRLİ!$O$5:$O$200,"&lt;99")-COUNTIF(DEMİRLİ!$O$5:$O$200,"&lt;85")</f>
        <v>0</v>
      </c>
      <c r="N29" s="102">
        <f>COUNTIF(DEMİRLİ!$N$5:$N$200,"=100")</f>
        <v>0</v>
      </c>
      <c r="O29" s="102">
        <f>COUNTIF(DEMİRLİ!$O$5:$O$200,"=100")</f>
        <v>0</v>
      </c>
    </row>
    <row r="30" spans="1:15" ht="20.25" customHeight="1" x14ac:dyDescent="0.25">
      <c r="A30" s="86">
        <v>5</v>
      </c>
      <c r="B30" s="80" t="s">
        <v>295</v>
      </c>
      <c r="C30" s="99">
        <f>Tablo156[[#This Row],[1. DÖNEM]]+Tablo156[[#This Row],[1. DÖNEM2]]+Tablo156[[#This Row],[1. DÖNEM3]]+Tablo156[[#This Row],[1. DÖNEM4]]+Tablo156[[#This Row],[1. DÖNEM5]]+Tablo156[[#This Row],[1. DÖNEM6]]</f>
        <v>12</v>
      </c>
      <c r="D30" s="101">
        <f>COUNTIF(HAMİT!$N$5:$N$200,"&lt;45")</f>
        <v>6</v>
      </c>
      <c r="E30" s="101">
        <f>COUNTIF(HAMİT!$O$5:$O$200,"&lt;45")</f>
        <v>0</v>
      </c>
      <c r="F30" s="101">
        <f>COUNTIF(HAMİT!$N$5:$N$200,"&lt;55")-COUNTIF(HAMİT!$N$5:$N$200,"&lt;45")</f>
        <v>2</v>
      </c>
      <c r="G30" s="101">
        <f>COUNTIF(HAMİT!$O$5:$O$200,"&lt;55")-COUNTIF(HAMİT!$O$5:$O$200,"&lt;45")</f>
        <v>0</v>
      </c>
      <c r="H30" s="101">
        <f>COUNTIF(HAMİT!$N$5:$N$200,"&lt;70")-COUNTIF(HAMİT!$N$5:$N$200,"&lt;55")</f>
        <v>2</v>
      </c>
      <c r="I30" s="101">
        <f>COUNTIF(HAMİT!$O$5:$O$200,"&lt;70")-COUNTIF(HAMİT!$O$5:$O$200,"&lt;55")</f>
        <v>0</v>
      </c>
      <c r="J30" s="101">
        <f>COUNTIF(HAMİT!$N$5:$N$200,"&lt;85")-COUNTIF(HAMİT!$N$5:$N$200,"&lt;70")</f>
        <v>2</v>
      </c>
      <c r="K30" s="101">
        <f>COUNTIF(HAMİT!$O$5:$O$200,"&lt;85")-COUNTIF(HAMİT!$O$5:$O$200,"&lt;70")</f>
        <v>0</v>
      </c>
      <c r="L30" s="101">
        <f>COUNTIF(HAMİT!$N$5:$N$200,"&lt;99")-COUNTIF(HAMİT!$N$5:$N$200,"&lt;85")</f>
        <v>0</v>
      </c>
      <c r="M30" s="102">
        <f>COUNTIF(HAMİT!$O$5:$O$200,"&lt;99")-COUNTIF(HAMİT!$O$5:$O$200,"&lt;85")</f>
        <v>0</v>
      </c>
      <c r="N30" s="102">
        <f>COUNTIF(HAMİT!$N$5:$N$200,"=100")</f>
        <v>0</v>
      </c>
      <c r="O30" s="102">
        <f>COUNTIF(HAMİT!$O$5:$O$200,"=100")</f>
        <v>0</v>
      </c>
    </row>
    <row r="31" spans="1:15" ht="20.25" customHeight="1" x14ac:dyDescent="0.25">
      <c r="A31" s="87">
        <v>6</v>
      </c>
      <c r="B31" s="80" t="s">
        <v>285</v>
      </c>
      <c r="C31" s="99">
        <f>Tablo156[[#This Row],[1. DÖNEM]]+Tablo156[[#This Row],[1. DÖNEM2]]+Tablo156[[#This Row],[1. DÖNEM3]]+Tablo156[[#This Row],[1. DÖNEM4]]+Tablo156[[#This Row],[1. DÖNEM5]]+Tablo156[[#This Row],[1. DÖNEM6]]</f>
        <v>9</v>
      </c>
      <c r="D31" s="101">
        <f>COUNTIF(İSAHOCALI!$N$5:$N$200,"&lt;45")</f>
        <v>8</v>
      </c>
      <c r="E31" s="101">
        <f>COUNTIF(İSAHOCALI!$O$5:$O$200,"&lt;45")</f>
        <v>0</v>
      </c>
      <c r="F31" s="101">
        <f>COUNTIF(İSAHOCALI!$N$5:$N$200,"&lt;55")-COUNTIF(İSAHOCALI!$N$5:$N$200,"&lt;45")</f>
        <v>1</v>
      </c>
      <c r="G31" s="101">
        <f>COUNTIF(İSAHOCALI!$O$5:$O$200,"&lt;55")-COUNTIF(İSAHOCALI!$O$5:$O$200,"&lt;45")</f>
        <v>0</v>
      </c>
      <c r="H31" s="101">
        <f>COUNTIF(İSAHOCALI!$N$5:$N$200,"&lt;70")-COUNTIF(İSAHOCALI!$N$5:$N$200,"&lt;55")</f>
        <v>0</v>
      </c>
      <c r="I31" s="101">
        <f>COUNTIF(İSAHOCALI!$O$5:$O$200,"&lt;70")-COUNTIF(İSAHOCALI!$O$5:$O$200,"&lt;55")</f>
        <v>0</v>
      </c>
      <c r="J31" s="101">
        <f>COUNTIF(İSAHOCALI!$N$5:$N$200,"&lt;85")-COUNTIF(İSAHOCALI!$N$5:$N$200,"&lt;70")</f>
        <v>0</v>
      </c>
      <c r="K31" s="101">
        <f>COUNTIF(İSAHOCALI!$O$5:$O$200,"&lt;85")-COUNTIF(İSAHOCALI!$O$5:$O$200,"&lt;70")</f>
        <v>0</v>
      </c>
      <c r="L31" s="101">
        <f>COUNTIF(İSAHOCALI!$N$5:$N$200,"&lt;99")-COUNTIF(İSAHOCALI!$N$5:$N$200,"&lt;85")</f>
        <v>0</v>
      </c>
      <c r="M31" s="102">
        <f>COUNTIF(İSAHOCALI!$O$5:$O$200,"&lt;99")-COUNTIF(İSAHOCALI!$O$5:$O$200,"&lt;85")</f>
        <v>0</v>
      </c>
      <c r="N31" s="102">
        <f>COUNTIF(İSAHOCALI!$N$5:$N$200,"=100")</f>
        <v>0</v>
      </c>
      <c r="O31" s="102">
        <f>COUNTIF(İSAHOCALI!$O$5:$O$200,"=100")</f>
        <v>0</v>
      </c>
    </row>
    <row r="32" spans="1:15" ht="20.25" customHeight="1" x14ac:dyDescent="0.25">
      <c r="A32" s="86">
        <v>7</v>
      </c>
      <c r="B32" s="80" t="s">
        <v>160</v>
      </c>
      <c r="C32" s="99">
        <f>Tablo156[[#This Row],[1. DÖNEM]]+Tablo156[[#This Row],[1. DÖNEM2]]+Tablo156[[#This Row],[1. DÖNEM3]]+Tablo156[[#This Row],[1. DÖNEM4]]+Tablo156[[#This Row],[1. DÖNEM5]]+Tablo156[[#This Row],[1. DÖNEM6]]</f>
        <v>135</v>
      </c>
      <c r="D32" s="101">
        <f>COUNTIF(KAMAN!$N$5:$N$200,"&lt;45")</f>
        <v>53</v>
      </c>
      <c r="E32" s="101">
        <f>COUNTIF(KAMAN!$O$5:$O$200,"&lt;45")</f>
        <v>0</v>
      </c>
      <c r="F32" s="101">
        <f>COUNTIF(KAMAN!$N$5:$N$200,"&lt;55")-COUNTIF(KAMAN!$N$5:$N$200,"&lt;45")</f>
        <v>13</v>
      </c>
      <c r="G32" s="101">
        <f>COUNTIF(KAMAN!$O$5:$O$200,"&lt;55")-COUNTIF(KAMAN!$O$5:$O$200,"&lt;45")</f>
        <v>0</v>
      </c>
      <c r="H32" s="101">
        <f>COUNTIF(KAMAN!$N$5:$N$200,"&lt;70")-COUNTIF(KAMAN!$N$5:$N$200,"&lt;55")</f>
        <v>17</v>
      </c>
      <c r="I32" s="101">
        <f>COUNTIF(KAMAN!$O$5:$O$200,"&lt;70")-COUNTIF(KAMAN!$O$5:$O$200,"&lt;55")</f>
        <v>0</v>
      </c>
      <c r="J32" s="101">
        <f>COUNTIF(KAMAN!$N$5:$N$200,"&lt;85")-COUNTIF(KAMAN!$N$5:$N$200,"&lt;70")</f>
        <v>19</v>
      </c>
      <c r="K32" s="101">
        <f>COUNTIF(KAMAN!$O$5:$O$200,"&lt;85")-COUNTIF(KAMAN!$O$5:$O$200,"&lt;70")</f>
        <v>0</v>
      </c>
      <c r="L32" s="101">
        <f>COUNTIF(KAMAN!$N$5:$N$200,"&lt;99")-COUNTIF(KAMAN!$N$5:$N$200,"&lt;85")</f>
        <v>21</v>
      </c>
      <c r="M32" s="102">
        <f>COUNTIF(KAMAN!$O$5:$O$200,"&lt;99")-COUNTIF(KAMAN!$O$5:$O$200,"&lt;85")</f>
        <v>0</v>
      </c>
      <c r="N32" s="102">
        <f>COUNTIF(KAMAN!$N$5:$N$200,"=100")</f>
        <v>12</v>
      </c>
      <c r="O32" s="102">
        <f>COUNTIF(KAMAN!$O$5:$O$200,"=100")</f>
        <v>0</v>
      </c>
    </row>
    <row r="33" spans="1:15" ht="20.25" customHeight="1" x14ac:dyDescent="0.25">
      <c r="A33" s="87">
        <v>8</v>
      </c>
      <c r="B33" s="80" t="s">
        <v>294</v>
      </c>
      <c r="C33" s="99">
        <f>Tablo156[[#This Row],[1. DÖNEM]]+Tablo156[[#This Row],[1. DÖNEM2]]+Tablo156[[#This Row],[1. DÖNEM3]]+Tablo156[[#This Row],[1. DÖNEM4]]+Tablo156[[#This Row],[1. DÖNEM5]]+Tablo156[[#This Row],[1. DÖNEM6]]</f>
        <v>19</v>
      </c>
      <c r="D33" s="101">
        <f>COUNTIF(YENİCE!$N$5:$N$200,"&lt;45")</f>
        <v>14</v>
      </c>
      <c r="E33" s="101">
        <f>COUNTIF(YENİCE!$O$5:$O$200,"&lt;45")</f>
        <v>0</v>
      </c>
      <c r="F33" s="101">
        <f>COUNTIF(YENİCE!$N$5:$N$200,"&lt;55")-COUNTIF(YENİCE!$N$5:$N$200,"&lt;45")</f>
        <v>1</v>
      </c>
      <c r="G33" s="101">
        <f>COUNTIF(YENİCE!$O$5:$O$200,"&lt;55")-COUNTIF(YENİCE!$O$5:$O$200,"&lt;45")</f>
        <v>0</v>
      </c>
      <c r="H33" s="101">
        <f>COUNTIF(YENİCE!$N$5:$N$200,"&lt;70")-COUNTIF(YENİCE!$N$5:$N$200,"&lt;55")</f>
        <v>2</v>
      </c>
      <c r="I33" s="101">
        <f>COUNTIF(YENİCE!$O$5:$O$200,"&lt;70")-COUNTIF(YENİCE!$O$5:$O$200,"&lt;55")</f>
        <v>0</v>
      </c>
      <c r="J33" s="101">
        <f>COUNTIF(YENİCE!$N$5:$N$200,"&lt;85")-COUNTIF(YENİCE!$N$5:$N$200,"&lt;70")</f>
        <v>2</v>
      </c>
      <c r="K33" s="101">
        <f>COUNTIF(YENİCE!$O$5:$O$200,"&lt;85")-COUNTIF(YENİCE!$O$5:$O$200,"&lt;70")</f>
        <v>0</v>
      </c>
      <c r="L33" s="101">
        <f>COUNTIF(YENİCE!$N$5:$N$200,"&lt;99")-COUNTIF(YENİCE!$N$5:$N$200,"&lt;85")</f>
        <v>0</v>
      </c>
      <c r="M33" s="102">
        <f>COUNTIF(YENİCE!$O$5:$O$200,"&lt;99")-COUNTIF(YENİCE!$O$5:$O$200,"&lt;85")</f>
        <v>0</v>
      </c>
      <c r="N33" s="102">
        <f>COUNTIF(YENİCE!$N$5:$N$200,"=100")</f>
        <v>0</v>
      </c>
      <c r="O33" s="102">
        <f>COUNTIF(YENİCE!$O$5:$O$200,"=100")</f>
        <v>0</v>
      </c>
    </row>
    <row r="34" spans="1:15" ht="20.25" customHeight="1" x14ac:dyDescent="0.25">
      <c r="A34" s="86">
        <v>9</v>
      </c>
      <c r="B34" s="80" t="s">
        <v>255</v>
      </c>
      <c r="C34" s="99">
        <f>Tablo156[[#This Row],[1. DÖNEM]]+Tablo156[[#This Row],[1. DÖNEM2]]+Tablo156[[#This Row],[1. DÖNEM3]]+Tablo156[[#This Row],[1. DÖNEM4]]+Tablo156[[#This Row],[1. DÖNEM5]]+Tablo156[[#This Row],[1. DÖNEM6]]</f>
        <v>31</v>
      </c>
      <c r="D34" s="101">
        <f>COUNTIF(KURANCILI!$N$5:$N$200,"&lt;45")</f>
        <v>12</v>
      </c>
      <c r="E34" s="101">
        <f>COUNTIF(KURANCILI!$O$5:$O$200,"&lt;45")</f>
        <v>0</v>
      </c>
      <c r="F34" s="101">
        <f>COUNTIF(KURANCILI!$N$5:$N$200,"&lt;55")-COUNTIF(KURANCILI!$N$5:$N$200,"&lt;45")</f>
        <v>1</v>
      </c>
      <c r="G34" s="101">
        <f>COUNTIF(KURANCILI!$O$5:$O$200,"&lt;55")-COUNTIF(KURANCILI!$O$5:$O$200,"&lt;45")</f>
        <v>0</v>
      </c>
      <c r="H34" s="101">
        <f>COUNTIF(KURANCILI!$N$5:$N$200,"&lt;70")-COUNTIF(KURANCILI!$N$5:$N$200,"&lt;55")</f>
        <v>11</v>
      </c>
      <c r="I34" s="101">
        <f>COUNTIF(KURANCILI!$O$5:$O$200,"&lt;70")-COUNTIF(KURANCILI!$O$5:$O$200,"&lt;55")</f>
        <v>0</v>
      </c>
      <c r="J34" s="101">
        <f>COUNTIF(KURANCILI!$N$5:$N$200,"&lt;85")-COUNTIF(KURANCILI!$N$5:$N$200,"&lt;70")</f>
        <v>3</v>
      </c>
      <c r="K34" s="101">
        <f>COUNTIF(KURANCILI!$O$5:$O$200,"&lt;85")-COUNTIF(KURANCILI!$O$5:$O$200,"&lt;70")</f>
        <v>0</v>
      </c>
      <c r="L34" s="101">
        <f>COUNTIF(KURANCILI!$N$5:$N$200,"&lt;99")-COUNTIF(KURANCILI!$N$5:$N$200,"&lt;85")</f>
        <v>3</v>
      </c>
      <c r="M34" s="102">
        <f>COUNTIF(KURANCILI!$O$5:$O$200,"&lt;99")-COUNTIF(KURANCILI!$O$5:$O$200,"&lt;85")</f>
        <v>0</v>
      </c>
      <c r="N34" s="102">
        <f>COUNTIF(KURANCILI!$N$5:$N$200,"=100")</f>
        <v>1</v>
      </c>
      <c r="O34" s="102">
        <f>COUNTIF(KURANCILI!$O$5:$O$200,"=100")</f>
        <v>0</v>
      </c>
    </row>
    <row r="35" spans="1:15" ht="20.25" customHeight="1" x14ac:dyDescent="0.25">
      <c r="A35" s="87">
        <v>10</v>
      </c>
      <c r="B35" s="80" t="s">
        <v>124</v>
      </c>
      <c r="C35" s="99">
        <f>Tablo156[[#This Row],[1. DÖNEM]]+Tablo156[[#This Row],[1. DÖNEM2]]+Tablo156[[#This Row],[1. DÖNEM3]]+Tablo156[[#This Row],[1. DÖNEM4]]+Tablo156[[#This Row],[1. DÖNEM5]]+Tablo156[[#This Row],[1. DÖNEM6]]</f>
        <v>81</v>
      </c>
      <c r="D35" s="101">
        <f>COUNTIF(MELİKŞAH!$N$5:$N$200,"&lt;45")</f>
        <v>30</v>
      </c>
      <c r="E35" s="101">
        <f>COUNTIF(MELİKŞAH!$O$5:$O$200,"&lt;45")</f>
        <v>0</v>
      </c>
      <c r="F35" s="101">
        <f>COUNTIF(MELİKŞAH!$N$5:$N$200,"&lt;55")-COUNTIF(MELİKŞAH!$N$5:$N$200,"&lt;45")</f>
        <v>13</v>
      </c>
      <c r="G35" s="101">
        <f>COUNTIF(MELİKŞAH!$O$5:$O$200,"&lt;55")-COUNTIF(MELİKŞAH!$O$5:$O$200,"&lt;45")</f>
        <v>0</v>
      </c>
      <c r="H35" s="101">
        <f>COUNTIF(MELİKŞAH!$N$5:$N$200,"&lt;70")-COUNTIF(MELİKŞAH!$N$5:$N$200,"&lt;55")</f>
        <v>14</v>
      </c>
      <c r="I35" s="101">
        <f>COUNTIF(MELİKŞAH!$O$5:$O$200,"&lt;70")-COUNTIF(MELİKŞAH!$O$5:$O$200,"&lt;55")</f>
        <v>0</v>
      </c>
      <c r="J35" s="101">
        <f>COUNTIF(MELİKŞAH!$N$5:$N$200,"&lt;85")-COUNTIF(MELİKŞAH!$N$5:$N$200,"&lt;70")</f>
        <v>10</v>
      </c>
      <c r="K35" s="101">
        <f>COUNTIF(MELİKŞAH!$O$5:$O$200,"&lt;85")-COUNTIF(MELİKŞAH!$O$5:$O$200,"&lt;70")</f>
        <v>0</v>
      </c>
      <c r="L35" s="101">
        <f>COUNTIF(MELİKŞAH!$N$5:$N$200,"&lt;99")-COUNTIF(MELİKŞAH!$N$5:$N$200,"&lt;85")</f>
        <v>7</v>
      </c>
      <c r="M35" s="102">
        <f>COUNTIF(MELİKŞAH!$O$5:$O$200,"&lt;99")-COUNTIF(MELİKŞAH!$O$5:$O$200,"&lt;85")</f>
        <v>0</v>
      </c>
      <c r="N35" s="102">
        <f>COUNTIF(MELİKŞAH!$N$5:$N$200,"=100")</f>
        <v>7</v>
      </c>
      <c r="O35" s="102">
        <f>COUNTIF(MELİKŞAH!$O$5:$O$200,"=100")</f>
        <v>0</v>
      </c>
    </row>
    <row r="36" spans="1:15" ht="20.25" customHeight="1" x14ac:dyDescent="0.25">
      <c r="A36" s="86">
        <v>11</v>
      </c>
      <c r="B36" s="80" t="s">
        <v>293</v>
      </c>
      <c r="C36" s="99">
        <f>Tablo156[[#This Row],[1. DÖNEM]]+Tablo156[[#This Row],[1. DÖNEM2]]+Tablo156[[#This Row],[1. DÖNEM3]]+Tablo156[[#This Row],[1. DÖNEM4]]+Tablo156[[#This Row],[1. DÖNEM5]]+Tablo156[[#This Row],[1. DÖNEM6]]</f>
        <v>20</v>
      </c>
      <c r="D36" s="101">
        <f>COUNTIF(ÖMERHACILI!$N$5:$N$200,"&lt;45")</f>
        <v>15</v>
      </c>
      <c r="E36" s="101">
        <f>COUNTIF(ÖMERHACILI!$O$5:$O$200,"&lt;45")</f>
        <v>0</v>
      </c>
      <c r="F36" s="101">
        <f>COUNTIF(ÖMERHACILI!$N$5:$N$200,"&lt;55")-COUNTIF(ÖMERHACILI!$N$5:$N$200,"&lt;45")</f>
        <v>1</v>
      </c>
      <c r="G36" s="101">
        <f>COUNTIF(ÖMERHACILI!$O$5:$O$200,"&lt;55")-COUNTIF(ÖMERHACILI!$O$5:$O$200,"&lt;45")</f>
        <v>0</v>
      </c>
      <c r="H36" s="101">
        <f>COUNTIF(ÖMERHACILI!$N$5:$N$200,"&lt;70")-COUNTIF(ÖMERHACILI!$N$5:$N$200,"&lt;55")</f>
        <v>1</v>
      </c>
      <c r="I36" s="101">
        <f>COUNTIF(ÖMERHACILI!$O$5:$O$200,"&lt;70")-COUNTIF(ÖMERHACILI!$O$5:$O$200,"&lt;55")</f>
        <v>0</v>
      </c>
      <c r="J36" s="101">
        <f>COUNTIF(ÖMERHACILI!$N$5:$N$200,"&lt;85")-COUNTIF(ÖMERHACILI!$N$5:$N$200,"&lt;70")</f>
        <v>2</v>
      </c>
      <c r="K36" s="101">
        <f>COUNTIF(ÖMERHACILI!$O$5:$O$200,"&lt;85")-COUNTIF(ÖMERHACILI!$O$5:$O$200,"&lt;70")</f>
        <v>0</v>
      </c>
      <c r="L36" s="101">
        <f>COUNTIF(ÖMERHACILI!$N$5:$N$200,"&lt;99")-COUNTIF(ÖMERHACILI!$N$5:$N$200,"&lt;85")</f>
        <v>1</v>
      </c>
      <c r="M36" s="102">
        <f>COUNTIF(ÖMERHACILI!$O$5:$O$200,"&lt;99")-COUNTIF(ÖMERHACILI!$O$5:$O$200,"&lt;85")</f>
        <v>0</v>
      </c>
      <c r="N36" s="102">
        <f>COUNTIF(ÖMERHACILI!$N$5:$N$200,"=100")</f>
        <v>0</v>
      </c>
      <c r="O36" s="102">
        <f>COUNTIF(ÖMERHACILI!$O$5:$O$200,"=100")</f>
        <v>0</v>
      </c>
    </row>
    <row r="37" spans="1:15" ht="20.25" customHeight="1" x14ac:dyDescent="0.25">
      <c r="A37" s="87">
        <v>12</v>
      </c>
      <c r="B37" s="80" t="s">
        <v>271</v>
      </c>
      <c r="C37" s="99">
        <f>Tablo156[[#This Row],[1. DÖNEM]]+Tablo156[[#This Row],[1. DÖNEM2]]+Tablo156[[#This Row],[1. DÖNEM3]]+Tablo156[[#This Row],[1. DÖNEM4]]+Tablo156[[#This Row],[1. DÖNEM5]]+Tablo156[[#This Row],[1. DÖNEM6]]</f>
        <v>14</v>
      </c>
      <c r="D37" s="101">
        <f>COUNTIF(SAVCILI!$N$5:$N$200,"&lt;45")</f>
        <v>7</v>
      </c>
      <c r="E37" s="101">
        <f>COUNTIF(SAVCILI!$O$5:$O$200,"&lt;45")</f>
        <v>0</v>
      </c>
      <c r="F37" s="101">
        <f>COUNTIF(SAVCILI!$N$5:$N$200,"&lt;55")-COUNTIF(SAVCILI!$N$5:$N$200,"&lt;45")</f>
        <v>0</v>
      </c>
      <c r="G37" s="101">
        <f>COUNTIF(SAVCILI!$O$5:$O$200,"&lt;55")-COUNTIF(SAVCILI!$O$5:$O$200,"&lt;45")</f>
        <v>0</v>
      </c>
      <c r="H37" s="101">
        <f>COUNTIF(SAVCILI!$N$5:$N$200,"&lt;70")-COUNTIF(SAVCILI!$N$5:$N$200,"&lt;55")</f>
        <v>2</v>
      </c>
      <c r="I37" s="101">
        <f>COUNTIF(SAVCILI!$O$5:$O$200,"&lt;70")-COUNTIF(SAVCILI!$O$5:$O$200,"&lt;55")</f>
        <v>0</v>
      </c>
      <c r="J37" s="101">
        <f>COUNTIF(SAVCILI!$N$5:$N$200,"&lt;85")-COUNTIF(SAVCILI!$N$5:$N$200,"&lt;70")</f>
        <v>4</v>
      </c>
      <c r="K37" s="101">
        <f>COUNTIF(SAVCILI!$O$5:$O$200,"&lt;85")-COUNTIF(SAVCILI!$O$5:$O$200,"&lt;70")</f>
        <v>0</v>
      </c>
      <c r="L37" s="101">
        <f>COUNTIF(SAVCILI!$N$5:$N$200,"&lt;99")-COUNTIF(SAVCILI!$N$5:$N$200,"&lt;85")</f>
        <v>1</v>
      </c>
      <c r="M37" s="102">
        <f>COUNTIF(SAVCILI!$O$5:$O$200,"&lt;99")-COUNTIF(SAVCILI!$O$5:$O$200,"&lt;85")</f>
        <v>0</v>
      </c>
      <c r="N37" s="102">
        <f>COUNTIF(SAVCILI!$N$5:$N$200,"=100")</f>
        <v>0</v>
      </c>
      <c r="O37" s="102">
        <f>COUNTIF(SAVCILI!$O$5:$O$200,"=100")</f>
        <v>0</v>
      </c>
    </row>
    <row r="38" spans="1:15" ht="20.25" customHeight="1" x14ac:dyDescent="0.25">
      <c r="A38" s="86">
        <v>13</v>
      </c>
      <c r="B38" s="80" t="s">
        <v>226</v>
      </c>
      <c r="C38" s="99">
        <f>Tablo156[[#This Row],[1. DÖNEM]]+Tablo156[[#This Row],[1. DÖNEM2]]+Tablo156[[#This Row],[1. DÖNEM3]]+Tablo156[[#This Row],[1. DÖNEM4]]+Tablo156[[#This Row],[1. DÖNEM5]]+Tablo156[[#This Row],[1. DÖNEM6]]</f>
        <v>77</v>
      </c>
      <c r="D38" s="101">
        <f>COUNTIF(YENİHAYAT!$N$5:$N$200,"&lt;45")</f>
        <v>42</v>
      </c>
      <c r="E38" s="101">
        <f>COUNTIF(YENİHAYAT!$O$5:$O$200,"&lt;45")</f>
        <v>0</v>
      </c>
      <c r="F38" s="101">
        <f>COUNTIF(YENİHAYAT!$N$5:$N$200,"&lt;55")-COUNTIF(YENİHAYAT!$N$5:$N$200,"&lt;45")</f>
        <v>9</v>
      </c>
      <c r="G38" s="101">
        <f>COUNTIF(YENİHAYAT!$O$5:$O$200,"&lt;55")-COUNTIF(YENİHAYAT!$O$5:$O$200,"&lt;45")</f>
        <v>0</v>
      </c>
      <c r="H38" s="101">
        <f>COUNTIF(YENİHAYAT!$N$5:$N$200,"&lt;70")-COUNTIF(YENİHAYAT!$N$5:$N$200,"&lt;55")</f>
        <v>7</v>
      </c>
      <c r="I38" s="101">
        <f>COUNTIF(YENİHAYAT!$O$5:$O$200,"&lt;70")-COUNTIF(YENİHAYAT!$O$5:$O$200,"&lt;55")</f>
        <v>0</v>
      </c>
      <c r="J38" s="101">
        <f>COUNTIF(YENİHAYAT!$N$5:$N$200,"&lt;85")-COUNTIF(YENİHAYAT!$N$5:$N$200,"&lt;70")</f>
        <v>3</v>
      </c>
      <c r="K38" s="101">
        <f>COUNTIF(YENİHAYAT!$O$5:$O$200,"&lt;85")-COUNTIF(YENİHAYAT!$O$5:$O$200,"&lt;70")</f>
        <v>0</v>
      </c>
      <c r="L38" s="101">
        <f>COUNTIF(YENİHAYAT!$N$5:$N$200,"&lt;99")-COUNTIF(YENİHAYAT!$N$5:$N$200,"&lt;85")</f>
        <v>10</v>
      </c>
      <c r="M38" s="102">
        <f>COUNTIF(YENİHAYAT!$O$5:$O$200,"&lt;99")-COUNTIF(YENİHAYAT!$O$5:$O$200,"&lt;85")</f>
        <v>0</v>
      </c>
      <c r="N38" s="102">
        <f>COUNTIF(YENİHAYAT!$N$5:$N$200,"=100")</f>
        <v>6</v>
      </c>
      <c r="O38" s="102">
        <f>COUNTIF(YENİHAYAT!$O$5:$O$200,"=100")</f>
        <v>0</v>
      </c>
    </row>
    <row r="39" spans="1:15" ht="20.25" customHeight="1" x14ac:dyDescent="0.25">
      <c r="A39" s="87">
        <v>14</v>
      </c>
      <c r="B39" s="100" t="s">
        <v>337</v>
      </c>
      <c r="C39" s="178">
        <f>Tablo156[[#This Row],[1. DÖNEM]]+Tablo156[[#This Row],[1. DÖNEM2]]+Tablo156[[#This Row],[1. DÖNEM3]]+Tablo156[[#This Row],[1. DÖNEM4]]+Tablo156[[#This Row],[1. DÖNEM5]]+Tablo156[[#This Row],[1. DÖNEM6]]</f>
        <v>496</v>
      </c>
      <c r="D39" s="103">
        <f>SUBTOTAL(109,D26:D38)</f>
        <v>251</v>
      </c>
      <c r="E39" s="104">
        <f>SUBTOTAL(109,E26:E38)</f>
        <v>0</v>
      </c>
      <c r="F39" s="104">
        <f t="shared" ref="F39" si="1">SUBTOTAL(109,F26:F38)</f>
        <v>53</v>
      </c>
      <c r="G39" s="104">
        <f t="shared" ref="G39" si="2">SUBTOTAL(109,G26:G38)</f>
        <v>0</v>
      </c>
      <c r="H39" s="104">
        <f t="shared" ref="H39" si="3">SUBTOTAL(109,H26:H38)</f>
        <v>62</v>
      </c>
      <c r="I39" s="104">
        <f t="shared" ref="I39" si="4">SUBTOTAL(109,I26:I38)</f>
        <v>0</v>
      </c>
      <c r="J39" s="104">
        <f t="shared" ref="J39" si="5">SUBTOTAL(109,J26:J38)</f>
        <v>53</v>
      </c>
      <c r="K39" s="104">
        <f t="shared" ref="K39" si="6">SUBTOTAL(109,K26:K38)</f>
        <v>0</v>
      </c>
      <c r="L39" s="104">
        <f t="shared" ref="L39" si="7">SUBTOTAL(109,L26:L38)</f>
        <v>50</v>
      </c>
      <c r="M39" s="104">
        <f t="shared" ref="M39" si="8">SUBTOTAL(109,M26:M38)</f>
        <v>0</v>
      </c>
      <c r="N39" s="104">
        <f t="shared" ref="N39" si="9">SUBTOTAL(109,N26:N38)</f>
        <v>27</v>
      </c>
      <c r="O39" s="104">
        <f t="shared" ref="O39" si="10">SUBTOTAL(109,O26:O38)</f>
        <v>0</v>
      </c>
    </row>
    <row r="42" spans="1:15" ht="25.5" x14ac:dyDescent="0.25">
      <c r="A42" s="382" t="s">
        <v>10</v>
      </c>
      <c r="B42" s="383"/>
      <c r="C42" s="383"/>
      <c r="D42" s="383"/>
      <c r="E42" s="383"/>
      <c r="F42" s="383"/>
      <c r="G42" s="383"/>
      <c r="H42" s="383"/>
      <c r="I42" s="383"/>
      <c r="J42" s="383"/>
      <c r="K42" s="383"/>
      <c r="L42" s="383"/>
      <c r="M42" s="383"/>
      <c r="N42" s="384"/>
    </row>
    <row r="43" spans="1:15" ht="20.25" customHeight="1" x14ac:dyDescent="0.25">
      <c r="A43" s="267"/>
      <c r="B43" s="385"/>
      <c r="C43" s="177" t="s">
        <v>869</v>
      </c>
      <c r="D43" s="267" t="s">
        <v>332</v>
      </c>
      <c r="E43" s="385"/>
      <c r="F43" s="267" t="s">
        <v>333</v>
      </c>
      <c r="G43" s="385"/>
      <c r="H43" s="267" t="s">
        <v>334</v>
      </c>
      <c r="I43" s="385"/>
      <c r="J43" s="267" t="s">
        <v>335</v>
      </c>
      <c r="K43" s="385"/>
      <c r="L43" s="267" t="s">
        <v>336</v>
      </c>
      <c r="M43" s="385"/>
      <c r="N43" s="267">
        <v>100</v>
      </c>
      <c r="O43" s="385"/>
    </row>
    <row r="44" spans="1:15" ht="20.25" customHeight="1" x14ac:dyDescent="0.25">
      <c r="A44" s="85" t="s">
        <v>5</v>
      </c>
      <c r="B44" s="79" t="s">
        <v>297</v>
      </c>
      <c r="C44" s="79" t="s">
        <v>870</v>
      </c>
      <c r="D44" s="79" t="s">
        <v>300</v>
      </c>
      <c r="E44" s="79" t="s">
        <v>299</v>
      </c>
      <c r="F44" s="105" t="s">
        <v>301</v>
      </c>
      <c r="G44" s="105" t="s">
        <v>302</v>
      </c>
      <c r="H44" s="105" t="s">
        <v>303</v>
      </c>
      <c r="I44" s="105" t="s">
        <v>304</v>
      </c>
      <c r="J44" s="105" t="s">
        <v>305</v>
      </c>
      <c r="K44" s="105" t="s">
        <v>306</v>
      </c>
      <c r="L44" s="105" t="s">
        <v>307</v>
      </c>
      <c r="M44" s="105" t="s">
        <v>308</v>
      </c>
      <c r="N44" s="105" t="s">
        <v>309</v>
      </c>
      <c r="O44" s="105" t="s">
        <v>310</v>
      </c>
    </row>
    <row r="45" spans="1:15" ht="20.25" customHeight="1" x14ac:dyDescent="0.25">
      <c r="A45" s="86">
        <v>1</v>
      </c>
      <c r="B45" s="80" t="s">
        <v>65</v>
      </c>
      <c r="C45" s="99">
        <f>Tablo158[[#This Row],[1. DÖNEM]]+Tablo158[[#This Row],[1. DÖNEM2]]+Tablo158[[#This Row],[1. DÖNEM3]]+Tablo158[[#This Row],[1. DÖNEM4]]+Tablo158[[#This Row],[1. DÖNEM5]]+Tablo158[[#This Row],[1. DÖNEM6]]</f>
        <v>55</v>
      </c>
      <c r="D45" s="101">
        <f>COUNTIF(ATATÜRK!$Q$5:$Q$200,"&lt;45")</f>
        <v>16</v>
      </c>
      <c r="E45" s="101">
        <f>COUNTIF(ATATÜRK!$R$5:$R$200,"&lt;45")</f>
        <v>0</v>
      </c>
      <c r="F45" s="101">
        <f>COUNTIF(ATATÜRK!$Q$5:$Q$200,"&lt;55")-COUNTIF(ATATÜRK!$Q$5:$Q$200,"&lt;45")</f>
        <v>11</v>
      </c>
      <c r="G45" s="101">
        <f>COUNTIF(ATATÜRK!$R$5:$R$200,"&lt;55")-COUNTIF(ATATÜRK!$R$5:$R$200,"&lt;45")</f>
        <v>0</v>
      </c>
      <c r="H45" s="101">
        <f>COUNTIF(ATATÜRK!$Q$5:$Q$200,"&lt;70")-COUNTIF(ATATÜRK!$Q$5:$Q$200,"&lt;55")</f>
        <v>10</v>
      </c>
      <c r="I45" s="101">
        <f>COUNTIF(ATATÜRK!$R$5:$R$200,"&lt;70")-COUNTIF(ATATÜRK!$R$5:$R$200,"&lt;55")</f>
        <v>0</v>
      </c>
      <c r="J45" s="101">
        <f>COUNTIF(ATATÜRK!$Q$5:$Q$200,"&lt;85")-COUNTIF(ATATÜRK!$Q$5:$Q$200,"&lt;70")</f>
        <v>14</v>
      </c>
      <c r="K45" s="101">
        <f>COUNTIF(ATATÜRK!$R$5:$R$200,"&lt;85")-COUNTIF(ATATÜRK!$R$5:$R$200,"&lt;70")</f>
        <v>0</v>
      </c>
      <c r="L45" s="101">
        <f>COUNTIF(ATATÜRK!$Q$5:$Q$200,"&lt;99")-COUNTIF(ATATÜRK!$Q$5:$Q$200,"&lt;85")</f>
        <v>4</v>
      </c>
      <c r="M45" s="101">
        <f>COUNTIF(ATATÜRK!$R$5:$R$200,"&lt;99")-COUNTIF(ATATÜRK!$R$5:$R$200,"&lt;85")</f>
        <v>0</v>
      </c>
      <c r="N45" s="102">
        <f>COUNTIF(ATATÜRK!$Q$5:$Q$200,"=100")</f>
        <v>0</v>
      </c>
      <c r="O45" s="102">
        <f>COUNTIF(ATATÜRK!$R$5:$R$200,"=100")</f>
        <v>0</v>
      </c>
    </row>
    <row r="46" spans="1:15" ht="20.25" customHeight="1" x14ac:dyDescent="0.25">
      <c r="A46" s="87">
        <v>2</v>
      </c>
      <c r="B46" s="80" t="s">
        <v>376</v>
      </c>
      <c r="C46" s="99">
        <f>Tablo158[[#This Row],[1. DÖNEM]]+Tablo158[[#This Row],[1. DÖNEM2]]+Tablo158[[#This Row],[1. DÖNEM3]]+Tablo158[[#This Row],[1. DÖNEM4]]+Tablo158[[#This Row],[1. DÖNEM5]]+Tablo158[[#This Row],[1. DÖNEM6]]</f>
        <v>19</v>
      </c>
      <c r="D46" s="101">
        <f>COUNTIF(CEVİZKENT!$Q$5:$Q$200,"&lt;45")</f>
        <v>3</v>
      </c>
      <c r="E46" s="101">
        <f>COUNTIF(CEVİZKENT!$R$5:$R$200,"&lt;45")</f>
        <v>0</v>
      </c>
      <c r="F46" s="101">
        <f>COUNTIF(CEVİZKENT!$Q$5:$Q$200,"&lt;55")-COUNTIF(CEVİZKENT!$Q$5:$Q$200,"&lt;45")</f>
        <v>2</v>
      </c>
      <c r="G46" s="101">
        <f>COUNTIF(CEVİZKENT!$R$5:$R$200,"&lt;55")-COUNTIF(CEVİZKENT!$R$5:$R$200,"&lt;45")</f>
        <v>0</v>
      </c>
      <c r="H46" s="101">
        <f>COUNTIF(CEVİZKENT!$Q$5:$Q$200,"&lt;70")-COUNTIF(CEVİZKENT!$Q$5:$Q$200,"&lt;55")</f>
        <v>6</v>
      </c>
      <c r="I46" s="101">
        <f>COUNTIF(CEVİZKENT!$R$5:$R$200,"&lt;70")-COUNTIF(CEVİZKENT!$R$5:$R$200,"&lt;55")</f>
        <v>0</v>
      </c>
      <c r="J46" s="101">
        <f>COUNTIF(CEVİZKENT!$Q$5:$Q$200,"&lt;85")-COUNTIF(CEVİZKENT!$Q$5:$Q$200,"&lt;70")</f>
        <v>1</v>
      </c>
      <c r="K46" s="101">
        <f>COUNTIF(CEVİZKENT!$R$5:$R$200,"&lt;85")-COUNTIF(CEVİZKENT!$R$5:$R$200,"&lt;70")</f>
        <v>0</v>
      </c>
      <c r="L46" s="101">
        <f>COUNTIF(CEVİZKENT!$Q$5:$Q$200,"&lt;99")-COUNTIF(CEVİZKENT!$Q$5:$Q$200,"&lt;85")</f>
        <v>7</v>
      </c>
      <c r="M46" s="102">
        <f>COUNTIF(CEVİZKENT!$R$5:$R$200,"&lt;99")-COUNTIF(CEVİZKENT!$R$5:$R$200,"&lt;85")</f>
        <v>0</v>
      </c>
      <c r="N46" s="102">
        <f>COUNTIF(CEVİZKENT!$Q$5:$Q$200,"=100")</f>
        <v>0</v>
      </c>
      <c r="O46" s="102">
        <f>COUNTIF(CEVİZKENT!$R$5:$R$200,"=100")</f>
        <v>0</v>
      </c>
    </row>
    <row r="47" spans="1:15" ht="20.25" customHeight="1" x14ac:dyDescent="0.25">
      <c r="A47" s="86">
        <v>3</v>
      </c>
      <c r="B47" s="80" t="s">
        <v>296</v>
      </c>
      <c r="C47" s="99">
        <f>Tablo158[[#This Row],[1. DÖNEM]]+Tablo158[[#This Row],[1. DÖNEM2]]+Tablo158[[#This Row],[1. DÖNEM3]]+Tablo158[[#This Row],[1. DÖNEM4]]+Tablo158[[#This Row],[1. DÖNEM5]]+Tablo158[[#This Row],[1. DÖNEM6]]</f>
        <v>10</v>
      </c>
      <c r="D47" s="101">
        <f>COUNTIF(ÇAĞIRKAN!$Q$5:$Q$200,"&lt;45")</f>
        <v>3</v>
      </c>
      <c r="E47" s="101">
        <f>COUNTIF(ÇAĞIRKAN!$R$5:$R$200,"&lt;45")</f>
        <v>0</v>
      </c>
      <c r="F47" s="101">
        <f>COUNTIF(ÇAĞIRKAN!$Q$5:$Q$200,"&lt;55")-COUNTIF(ÇAĞIRKAN!$Q$5:$Q$200,"&lt;45")</f>
        <v>1</v>
      </c>
      <c r="G47" s="101">
        <f>COUNTIF(ÇAĞIRKAN!$R$5:$R$200,"&lt;55")-COUNTIF(ÇAĞIRKAN!$R$5:$R$200,"&lt;45")</f>
        <v>0</v>
      </c>
      <c r="H47" s="101">
        <f>COUNTIF(ÇAĞIRKAN!$Q$5:$Q$200,"&lt;70")-COUNTIF(ÇAĞIRKAN!$Q$5:$Q$200,"&lt;55")</f>
        <v>1</v>
      </c>
      <c r="I47" s="101">
        <f>COUNTIF(ÇAĞIRKAN!$R$5:$R$200,"&lt;70")-COUNTIF(ÇAĞIRKAN!$R$5:$R$200,"&lt;55")</f>
        <v>0</v>
      </c>
      <c r="J47" s="101">
        <f>COUNTIF(ÇAĞIRKAN!$Q$5:$Q$200,"&lt;85")-COUNTIF(ÇAĞIRKAN!$Q$5:$Q$200,"&lt;70")</f>
        <v>3</v>
      </c>
      <c r="K47" s="101">
        <f>COUNTIF(ÇAĞIRKAN!$R$5:$R$200,"&lt;85")-COUNTIF(ÇAĞIRKAN!$R$5:$R$200,"&lt;70")</f>
        <v>0</v>
      </c>
      <c r="L47" s="101">
        <f>COUNTIF(ÇAĞIRKAN!$Q$5:$Q$200,"&lt;99")-COUNTIF(ÇAĞIRKAN!$Q$5:$Q$200,"&lt;85")</f>
        <v>2</v>
      </c>
      <c r="M47" s="102">
        <f>COUNTIF(ÇAĞIRKAN!$R$5:$R$200,"&lt;99")-COUNTIF(ÇAĞIRKAN!$R$5:$R$200,"&lt;85")</f>
        <v>0</v>
      </c>
      <c r="N47" s="102">
        <f>COUNTIF(ÇAĞIRKAN!$Q$5:$Q$200,"=100")</f>
        <v>0</v>
      </c>
      <c r="O47" s="102">
        <f>COUNTIF(ÇAĞIRKAN!$R$5:$R$200,"=100")</f>
        <v>0</v>
      </c>
    </row>
    <row r="48" spans="1:15" ht="20.25" customHeight="1" x14ac:dyDescent="0.25">
      <c r="A48" s="87">
        <v>4</v>
      </c>
      <c r="B48" s="80" t="s">
        <v>37</v>
      </c>
      <c r="C48" s="99">
        <f>Tablo158[[#This Row],[1. DÖNEM]]+Tablo158[[#This Row],[1. DÖNEM2]]+Tablo158[[#This Row],[1. DÖNEM3]]+Tablo158[[#This Row],[1. DÖNEM4]]+Tablo158[[#This Row],[1. DÖNEM5]]+Tablo158[[#This Row],[1. DÖNEM6]]</f>
        <v>14</v>
      </c>
      <c r="D48" s="101">
        <f>COUNTIF(DEMİRLİ!$Q$5:$Q$200,"&lt;45")</f>
        <v>4</v>
      </c>
      <c r="E48" s="101">
        <f>COUNTIF(DEMİRLİ!$R$5:$R$200,"&lt;45")</f>
        <v>0</v>
      </c>
      <c r="F48" s="101">
        <f>COUNTIF(DEMİRLİ!$Q$5:$Q$200,"&lt;55")-COUNTIF(DEMİRLİ!$Q$5:$Q$200,"&lt;45")</f>
        <v>1</v>
      </c>
      <c r="G48" s="101">
        <f>COUNTIF(DEMİRLİ!$R$5:$R$200,"&lt;55")-COUNTIF(DEMİRLİ!$R$5:$R$200,"&lt;45")</f>
        <v>0</v>
      </c>
      <c r="H48" s="101">
        <f>COUNTIF(DEMİRLİ!$Q$5:$Q$200,"&lt;70")-COUNTIF(DEMİRLİ!$Q$5:$Q$200,"&lt;55")</f>
        <v>4</v>
      </c>
      <c r="I48" s="101">
        <f>COUNTIF(DEMİRLİ!$R$5:$R$200,"&lt;70")-COUNTIF(DEMİRLİ!$R$5:$R$200,"&lt;55")</f>
        <v>0</v>
      </c>
      <c r="J48" s="101">
        <f>COUNTIF(DEMİRLİ!$Q$5:$Q$200,"&lt;85")-COUNTIF(DEMİRLİ!$Q$5:$Q$200,"&lt;70")</f>
        <v>2</v>
      </c>
      <c r="K48" s="101">
        <f>COUNTIF(DEMİRLİ!$R$5:$R$200,"&lt;85")-COUNTIF(DEMİRLİ!$R$5:$R$200,"&lt;70")</f>
        <v>0</v>
      </c>
      <c r="L48" s="101">
        <f>COUNTIF(DEMİRLİ!$Q$5:$Q$200,"&lt;99")-COUNTIF(DEMİRLİ!$Q$5:$Q$200,"&lt;85")</f>
        <v>3</v>
      </c>
      <c r="M48" s="102">
        <f>COUNTIF(DEMİRLİ!$R$5:$R$200,"&lt;99")-COUNTIF(DEMİRLİ!$R$5:$R$200,"&lt;85")</f>
        <v>0</v>
      </c>
      <c r="N48" s="102">
        <f>COUNTIF(DEMİRLİ!$Q$5:$Q$200,"=100")</f>
        <v>0</v>
      </c>
      <c r="O48" s="102">
        <f>COUNTIF(DEMİRLİ!$R$5:$R$200,"=100")</f>
        <v>0</v>
      </c>
    </row>
    <row r="49" spans="1:15" ht="20.25" customHeight="1" x14ac:dyDescent="0.25">
      <c r="A49" s="86">
        <v>5</v>
      </c>
      <c r="B49" s="80" t="s">
        <v>295</v>
      </c>
      <c r="C49" s="99">
        <f>Tablo158[[#This Row],[1. DÖNEM]]+Tablo158[[#This Row],[1. DÖNEM2]]+Tablo158[[#This Row],[1. DÖNEM3]]+Tablo158[[#This Row],[1. DÖNEM4]]+Tablo158[[#This Row],[1. DÖNEM5]]+Tablo158[[#This Row],[1. DÖNEM6]]</f>
        <v>12</v>
      </c>
      <c r="D49" s="101">
        <f>COUNTIF(HAMİT!$Q$5:$Q$200,"&lt;45")</f>
        <v>1</v>
      </c>
      <c r="E49" s="101">
        <f>COUNTIF(HAMİT!$R$5:$R$200,"&lt;45")</f>
        <v>0</v>
      </c>
      <c r="F49" s="101">
        <f>COUNTIF(HAMİT!$Q$5:$Q$200,"&lt;55")-COUNTIF(HAMİT!$Q$5:$Q$200,"&lt;45")</f>
        <v>0</v>
      </c>
      <c r="G49" s="101">
        <f>COUNTIF(HAMİT!$R$5:$R$200,"&lt;55")-COUNTIF(HAMİT!$R$5:$R$200,"&lt;45")</f>
        <v>0</v>
      </c>
      <c r="H49" s="101">
        <f>COUNTIF(HAMİT!$Q$5:$Q$200,"&lt;70")-COUNTIF(HAMİT!$Q$5:$Q$200,"&lt;55")</f>
        <v>4</v>
      </c>
      <c r="I49" s="101">
        <f>COUNTIF(HAMİT!$R$5:$R$200,"&lt;70")-COUNTIF(HAMİT!$R$5:$R$200,"&lt;55")</f>
        <v>0</v>
      </c>
      <c r="J49" s="101">
        <f>COUNTIF(HAMİT!$Q$5:$Q$200,"&lt;85")-COUNTIF(HAMİT!$Q$5:$Q$200,"&lt;70")</f>
        <v>5</v>
      </c>
      <c r="K49" s="101">
        <f>COUNTIF(HAMİT!$R$5:$R$200,"&lt;85")-COUNTIF(HAMİT!$R$5:$R$200,"&lt;70")</f>
        <v>0</v>
      </c>
      <c r="L49" s="101">
        <f>COUNTIF(HAMİT!$Q$5:$Q$200,"&lt;99")-COUNTIF(HAMİT!$Q$5:$Q$200,"&lt;85")</f>
        <v>2</v>
      </c>
      <c r="M49" s="102">
        <f>COUNTIF(HAMİT!$R$5:$R$200,"&lt;99")-COUNTIF(HAMİT!$R$5:$R$200,"&lt;85")</f>
        <v>0</v>
      </c>
      <c r="N49" s="102">
        <f>COUNTIF(HAMİT!$Q$5:$Q$200,"=100")</f>
        <v>0</v>
      </c>
      <c r="O49" s="102">
        <f>COUNTIF(HAMİT!$R$5:$R$200,"=100")</f>
        <v>0</v>
      </c>
    </row>
    <row r="50" spans="1:15" ht="20.25" customHeight="1" x14ac:dyDescent="0.25">
      <c r="A50" s="87">
        <v>6</v>
      </c>
      <c r="B50" s="80" t="s">
        <v>285</v>
      </c>
      <c r="C50" s="99">
        <f>Tablo158[[#This Row],[1. DÖNEM]]+Tablo158[[#This Row],[1. DÖNEM2]]+Tablo158[[#This Row],[1. DÖNEM3]]+Tablo158[[#This Row],[1. DÖNEM4]]+Tablo158[[#This Row],[1. DÖNEM5]]+Tablo158[[#This Row],[1. DÖNEM6]]</f>
        <v>9</v>
      </c>
      <c r="D50" s="101">
        <f>COUNTIF(İSAHOCALI!$Q$5:$Q$200,"&lt;45")</f>
        <v>2</v>
      </c>
      <c r="E50" s="101">
        <f>COUNTIF(İSAHOCALI!$R$5:$R$200,"&lt;45")</f>
        <v>0</v>
      </c>
      <c r="F50" s="101">
        <f>COUNTIF(İSAHOCALI!$Q$5:$Q$200,"&lt;55")-COUNTIF(İSAHOCALI!$Q$5:$Q$200,"&lt;45")</f>
        <v>2</v>
      </c>
      <c r="G50" s="101">
        <f>COUNTIF(İSAHOCALI!$R$5:$R$200,"&lt;55")-COUNTIF(İSAHOCALI!$R$5:$R$200,"&lt;45")</f>
        <v>0</v>
      </c>
      <c r="H50" s="101">
        <f>COUNTIF(İSAHOCALI!$Q$5:$Q$200,"&lt;70")-COUNTIF(İSAHOCALI!$Q$5:$Q$200,"&lt;55")</f>
        <v>5</v>
      </c>
      <c r="I50" s="101">
        <f>COUNTIF(İSAHOCALI!$R$5:$R$200,"&lt;70")-COUNTIF(İSAHOCALI!$R$5:$R$200,"&lt;55")</f>
        <v>0</v>
      </c>
      <c r="J50" s="101">
        <f>COUNTIF(İSAHOCALI!$Q$5:$Q$200,"&lt;85")-COUNTIF(İSAHOCALI!$Q$5:$Q$200,"&lt;70")</f>
        <v>0</v>
      </c>
      <c r="K50" s="101">
        <f>COUNTIF(İSAHOCALI!$R$5:$R$200,"&lt;85")-COUNTIF(İSAHOCALI!$R$5:$R$200,"&lt;70")</f>
        <v>0</v>
      </c>
      <c r="L50" s="101">
        <f>COUNTIF(İSAHOCALI!$Q$5:$Q$200,"&lt;99")-COUNTIF(İSAHOCALI!$Q$5:$Q$200,"&lt;85")</f>
        <v>0</v>
      </c>
      <c r="M50" s="102">
        <f>COUNTIF(İSAHOCALI!$R$5:$R$200,"&lt;99")-COUNTIF(İSAHOCALI!$R$5:$R$200,"&lt;85")</f>
        <v>0</v>
      </c>
      <c r="N50" s="102">
        <f>COUNTIF(İSAHOCALI!$Q$5:$Q$200,"=100")</f>
        <v>0</v>
      </c>
      <c r="O50" s="102">
        <f>COUNTIF(İSAHOCALI!$R$5:$R$200,"=100")</f>
        <v>0</v>
      </c>
    </row>
    <row r="51" spans="1:15" ht="20.25" customHeight="1" x14ac:dyDescent="0.25">
      <c r="A51" s="86">
        <v>7</v>
      </c>
      <c r="B51" s="80" t="s">
        <v>160</v>
      </c>
      <c r="C51" s="99">
        <f>Tablo158[[#This Row],[1. DÖNEM]]+Tablo158[[#This Row],[1. DÖNEM2]]+Tablo158[[#This Row],[1. DÖNEM3]]+Tablo158[[#This Row],[1. DÖNEM4]]+Tablo158[[#This Row],[1. DÖNEM5]]+Tablo158[[#This Row],[1. DÖNEM6]]</f>
        <v>135</v>
      </c>
      <c r="D51" s="101">
        <f>COUNTIF(KAMAN!$Q$5:$Q$200,"&lt;45")</f>
        <v>26</v>
      </c>
      <c r="E51" s="101">
        <f>COUNTIF(KAMAN!$R$5:$R$200,"&lt;45")</f>
        <v>0</v>
      </c>
      <c r="F51" s="101">
        <f>COUNTIF(KAMAN!$Q$5:$Q$200,"&lt;55")-COUNTIF(KAMAN!$Q$5:$Q$200,"&lt;45")</f>
        <v>11</v>
      </c>
      <c r="G51" s="101">
        <f>COUNTIF(KAMAN!$R$5:$R$200,"&lt;55")-COUNTIF(KAMAN!$R$5:$R$200,"&lt;45")</f>
        <v>0</v>
      </c>
      <c r="H51" s="101">
        <f>COUNTIF(KAMAN!$Q$5:$Q$200,"&lt;70")-COUNTIF(KAMAN!$Q$5:$Q$200,"&lt;55")</f>
        <v>25</v>
      </c>
      <c r="I51" s="101">
        <f>COUNTIF(KAMAN!$R$5:$R$200,"&lt;70")-COUNTIF(KAMAN!$R$5:$R$200,"&lt;55")</f>
        <v>0</v>
      </c>
      <c r="J51" s="101">
        <f>COUNTIF(KAMAN!$Q$5:$Q$200,"&lt;85")-COUNTIF(KAMAN!$Q$5:$Q$200,"&lt;70")</f>
        <v>28</v>
      </c>
      <c r="K51" s="101">
        <f>COUNTIF(KAMAN!$R$5:$R$200,"&lt;85")-COUNTIF(KAMAN!$R$5:$R$200,"&lt;70")</f>
        <v>0</v>
      </c>
      <c r="L51" s="101">
        <f>COUNTIF(KAMAN!$Q$5:$Q$200,"&lt;99")-COUNTIF(KAMAN!$Q$5:$Q$200,"&lt;85")</f>
        <v>34</v>
      </c>
      <c r="M51" s="102">
        <f>COUNTIF(KAMAN!$R$5:$R$200,"&lt;99")-COUNTIF(KAMAN!$R$5:$R$200,"&lt;85")</f>
        <v>0</v>
      </c>
      <c r="N51" s="102">
        <f>COUNTIF(KAMAN!$Q$5:$Q$200,"=100")</f>
        <v>11</v>
      </c>
      <c r="O51" s="102">
        <f>COUNTIF(KAMAN!$R$5:$R$200,"=100")</f>
        <v>0</v>
      </c>
    </row>
    <row r="52" spans="1:15" ht="20.25" customHeight="1" x14ac:dyDescent="0.25">
      <c r="A52" s="87">
        <v>8</v>
      </c>
      <c r="B52" s="80" t="s">
        <v>294</v>
      </c>
      <c r="C52" s="99">
        <f>Tablo158[[#This Row],[1. DÖNEM]]+Tablo158[[#This Row],[1. DÖNEM2]]+Tablo158[[#This Row],[1. DÖNEM3]]+Tablo158[[#This Row],[1. DÖNEM4]]+Tablo158[[#This Row],[1. DÖNEM5]]+Tablo158[[#This Row],[1. DÖNEM6]]</f>
        <v>19</v>
      </c>
      <c r="D52" s="101">
        <f>COUNTIF(YENİCE!$Q$5:$Q$200,"&lt;45")</f>
        <v>6</v>
      </c>
      <c r="E52" s="101">
        <f>COUNTIF(YENİCE!$R$5:$R$200,"&lt;45")</f>
        <v>0</v>
      </c>
      <c r="F52" s="101">
        <f>COUNTIF(YENİCE!$Q$5:$Q$200,"&lt;55")-COUNTIF(YENİCE!$Q$5:$Q$200,"&lt;45")</f>
        <v>6</v>
      </c>
      <c r="G52" s="101">
        <f>COUNTIF(YENİCE!$R$5:$R$200,"&lt;55")-COUNTIF(YENİCE!$R$5:$R$200,"&lt;45")</f>
        <v>0</v>
      </c>
      <c r="H52" s="101">
        <f>COUNTIF(YENİCE!$Q$5:$Q$200,"&lt;70")-COUNTIF(YENİCE!$Q$5:$Q$200,"&lt;55")</f>
        <v>3</v>
      </c>
      <c r="I52" s="101">
        <f>COUNTIF(YENİCE!$R$5:$R$200,"&lt;70")-COUNTIF(YENİCE!$R$5:$R$200,"&lt;55")</f>
        <v>0</v>
      </c>
      <c r="J52" s="101">
        <f>COUNTIF(YENİCE!$Q$5:$Q$200,"&lt;85")-COUNTIF(YENİCE!$Q$5:$Q$200,"&lt;70")</f>
        <v>2</v>
      </c>
      <c r="K52" s="101">
        <f>COUNTIF(YENİCE!$R$5:$R$200,"&lt;85")-COUNTIF(YENİCE!$R$5:$R$200,"&lt;70")</f>
        <v>0</v>
      </c>
      <c r="L52" s="101">
        <f>COUNTIF(YENİCE!$Q$5:$Q$200,"&lt;99")-COUNTIF(YENİCE!$Q$5:$Q$200,"&lt;85")</f>
        <v>1</v>
      </c>
      <c r="M52" s="102">
        <f>COUNTIF(YENİCE!$R$5:$R$200,"&lt;99")-COUNTIF(YENİCE!$R$5:$R$200,"&lt;85")</f>
        <v>0</v>
      </c>
      <c r="N52" s="102">
        <f>COUNTIF(YENİCE!$Q$5:$Q$200,"=100")</f>
        <v>1</v>
      </c>
      <c r="O52" s="102">
        <f>COUNTIF(YENİCE!$R$5:$R$200,"=100")</f>
        <v>0</v>
      </c>
    </row>
    <row r="53" spans="1:15" ht="20.25" customHeight="1" x14ac:dyDescent="0.25">
      <c r="A53" s="86">
        <v>9</v>
      </c>
      <c r="B53" s="80" t="s">
        <v>255</v>
      </c>
      <c r="C53" s="99">
        <f>Tablo158[[#This Row],[1. DÖNEM]]+Tablo158[[#This Row],[1. DÖNEM2]]+Tablo158[[#This Row],[1. DÖNEM3]]+Tablo158[[#This Row],[1. DÖNEM4]]+Tablo158[[#This Row],[1. DÖNEM5]]+Tablo158[[#This Row],[1. DÖNEM6]]</f>
        <v>31</v>
      </c>
      <c r="D53" s="101">
        <f>COUNTIF(KURANCILI!$Q$5:$Q$200,"&lt;45")</f>
        <v>3</v>
      </c>
      <c r="E53" s="101">
        <f>COUNTIF(KURANCILI!$R$5:$R$200,"&lt;45")</f>
        <v>0</v>
      </c>
      <c r="F53" s="101">
        <f>COUNTIF(KURANCILI!$Q$5:$Q$200,"&lt;55")-COUNTIF(KURANCILI!$Q$5:$Q$200,"&lt;45")</f>
        <v>4</v>
      </c>
      <c r="G53" s="101">
        <f>COUNTIF(KURANCILI!$R$5:$R$200,"&lt;55")-COUNTIF(KURANCILI!$R$5:$R$200,"&lt;45")</f>
        <v>0</v>
      </c>
      <c r="H53" s="101">
        <f>COUNTIF(KURANCILI!$Q$5:$Q$200,"&lt;70")-COUNTIF(KURANCILI!$Q$5:$Q$200,"&lt;55")</f>
        <v>7</v>
      </c>
      <c r="I53" s="101">
        <f>COUNTIF(KURANCILI!$R$5:$R$200,"&lt;70")-COUNTIF(KURANCILI!$R$5:$R$200,"&lt;55")</f>
        <v>0</v>
      </c>
      <c r="J53" s="101">
        <f>COUNTIF(KURANCILI!$Q$5:$Q$200,"&lt;85")-COUNTIF(KURANCILI!$Q$5:$Q$200,"&lt;70")</f>
        <v>8</v>
      </c>
      <c r="K53" s="101">
        <f>COUNTIF(KURANCILI!$R$5:$R$200,"&lt;85")-COUNTIF(KURANCILI!$R$5:$R$200,"&lt;70")</f>
        <v>0</v>
      </c>
      <c r="L53" s="101">
        <f>COUNTIF(KURANCILI!$Q$5:$Q$200,"&lt;99")-COUNTIF(KURANCILI!$Q$5:$Q$200,"&lt;85")</f>
        <v>6</v>
      </c>
      <c r="M53" s="102">
        <f>COUNTIF(KURANCILI!$R$5:$R$200,"&lt;99")-COUNTIF(KURANCILI!$R$5:$R$200,"&lt;85")</f>
        <v>0</v>
      </c>
      <c r="N53" s="102">
        <f>COUNTIF(KURANCILI!$Q$5:$Q$200,"=100")</f>
        <v>3</v>
      </c>
      <c r="O53" s="102">
        <f>COUNTIF(KURANCILI!$R$5:$R$200,"=100")</f>
        <v>0</v>
      </c>
    </row>
    <row r="54" spans="1:15" ht="20.25" customHeight="1" x14ac:dyDescent="0.25">
      <c r="A54" s="87">
        <v>10</v>
      </c>
      <c r="B54" s="80" t="s">
        <v>124</v>
      </c>
      <c r="C54" s="99">
        <f>Tablo158[[#This Row],[1. DÖNEM]]+Tablo158[[#This Row],[1. DÖNEM2]]+Tablo158[[#This Row],[1. DÖNEM3]]+Tablo158[[#This Row],[1. DÖNEM4]]+Tablo158[[#This Row],[1. DÖNEM5]]+Tablo158[[#This Row],[1. DÖNEM6]]</f>
        <v>81</v>
      </c>
      <c r="D54" s="101">
        <f>COUNTIF(MELİKŞAH!$Q$5:$Q$200,"&lt;45")</f>
        <v>13</v>
      </c>
      <c r="E54" s="101">
        <f>COUNTIF(MELİKŞAH!$R$5:$R$200,"&lt;45")</f>
        <v>0</v>
      </c>
      <c r="F54" s="101">
        <f>COUNTIF(MELİKŞAH!$Q$5:$Q$200,"&lt;55")-COUNTIF(MELİKŞAH!$Q$5:$Q$200,"&lt;45")</f>
        <v>16</v>
      </c>
      <c r="G54" s="101">
        <f>COUNTIF(MELİKŞAH!$R$5:$R$200,"&lt;55")-COUNTIF(MELİKŞAH!$R$5:$R$200,"&lt;45")</f>
        <v>0</v>
      </c>
      <c r="H54" s="101">
        <f>COUNTIF(MELİKŞAH!$Q$5:$Q$200,"&lt;70")-COUNTIF(MELİKŞAH!$Q$5:$Q$200,"&lt;55")</f>
        <v>16</v>
      </c>
      <c r="I54" s="101">
        <f>COUNTIF(MELİKŞAH!$R$5:$R$200,"&lt;70")-COUNTIF(MELİKŞAH!$R$5:$R$200,"&lt;55")</f>
        <v>0</v>
      </c>
      <c r="J54" s="101">
        <f>COUNTIF(MELİKŞAH!$Q$5:$Q$200,"&lt;85")-COUNTIF(MELİKŞAH!$Q$5:$Q$200,"&lt;70")</f>
        <v>14</v>
      </c>
      <c r="K54" s="101">
        <f>COUNTIF(MELİKŞAH!$R$5:$R$200,"&lt;85")-COUNTIF(MELİKŞAH!$R$5:$R$200,"&lt;70")</f>
        <v>0</v>
      </c>
      <c r="L54" s="101">
        <f>COUNTIF(MELİKŞAH!$Q$5:$Q$200,"&lt;99")-COUNTIF(MELİKŞAH!$Q$5:$Q$200,"&lt;85")</f>
        <v>18</v>
      </c>
      <c r="M54" s="102">
        <f>COUNTIF(MELİKŞAH!$R$5:$R$200,"&lt;99")-COUNTIF(MELİKŞAH!$R$5:$R$200,"&lt;85")</f>
        <v>0</v>
      </c>
      <c r="N54" s="102">
        <f>COUNTIF(MELİKŞAH!$Q$5:$Q$200,"=100")</f>
        <v>4</v>
      </c>
      <c r="O54" s="102">
        <f>COUNTIF(MELİKŞAH!$R$5:$R$200,"=100")</f>
        <v>0</v>
      </c>
    </row>
    <row r="55" spans="1:15" ht="20.25" customHeight="1" x14ac:dyDescent="0.25">
      <c r="A55" s="86">
        <v>11</v>
      </c>
      <c r="B55" s="80" t="s">
        <v>293</v>
      </c>
      <c r="C55" s="99">
        <f>Tablo158[[#This Row],[1. DÖNEM]]+Tablo158[[#This Row],[1. DÖNEM2]]+Tablo158[[#This Row],[1. DÖNEM3]]+Tablo158[[#This Row],[1. DÖNEM4]]+Tablo158[[#This Row],[1. DÖNEM5]]+Tablo158[[#This Row],[1. DÖNEM6]]</f>
        <v>20</v>
      </c>
      <c r="D55" s="101">
        <f>COUNTIF(ÖMERHACILI!$Q$5:$Q$200,"&lt;45")</f>
        <v>4</v>
      </c>
      <c r="E55" s="101">
        <f>COUNTIF(ÖMERHACILI!$R$5:$R$200,"&lt;45")</f>
        <v>0</v>
      </c>
      <c r="F55" s="101">
        <f>COUNTIF(ÖMERHACILI!$Q$5:$Q$200,"&lt;55")-COUNTIF(ÖMERHACILI!$Q$5:$Q$200,"&lt;45")</f>
        <v>4</v>
      </c>
      <c r="G55" s="101">
        <f>COUNTIF(ÖMERHACILI!$R$5:$R$200,"&lt;55")-COUNTIF(ÖMERHACILI!$R$5:$R$200,"&lt;45")</f>
        <v>0</v>
      </c>
      <c r="H55" s="101">
        <f>COUNTIF(ÖMERHACILI!$Q$5:$Q$200,"&lt;70")-COUNTIF(ÖMERHACILI!$Q$5:$Q$200,"&lt;55")</f>
        <v>5</v>
      </c>
      <c r="I55" s="101">
        <f>COUNTIF(ÖMERHACILI!$R$5:$R$200,"&lt;70")-COUNTIF(ÖMERHACILI!$R$5:$R$200,"&lt;55")</f>
        <v>0</v>
      </c>
      <c r="J55" s="101">
        <f>COUNTIF(ÖMERHACILI!$Q$5:$Q$200,"&lt;85")-COUNTIF(ÖMERHACILI!$Q$5:$Q$200,"&lt;70")</f>
        <v>2</v>
      </c>
      <c r="K55" s="101">
        <f>COUNTIF(ÖMERHACILI!$R$5:$R$200,"&lt;85")-COUNTIF(ÖMERHACILI!$R$5:$R$200,"&lt;70")</f>
        <v>0</v>
      </c>
      <c r="L55" s="101">
        <f>COUNTIF(ÖMERHACILI!$Q$5:$Q$200,"&lt;99")-COUNTIF(ÖMERHACILI!$Q$5:$Q$200,"&lt;85")</f>
        <v>5</v>
      </c>
      <c r="M55" s="102">
        <f>COUNTIF(ÖMERHACILI!$R$5:$R$200,"&lt;99")-COUNTIF(ÖMERHACILI!$R$5:$R$200,"&lt;85")</f>
        <v>0</v>
      </c>
      <c r="N55" s="102">
        <f>COUNTIF(ÖMERHACILI!$Q$5:$Q$200,"=100")</f>
        <v>0</v>
      </c>
      <c r="O55" s="102">
        <f>COUNTIF(ÖMERHACILI!$R$5:$R$200,"=100")</f>
        <v>0</v>
      </c>
    </row>
    <row r="56" spans="1:15" ht="20.25" customHeight="1" x14ac:dyDescent="0.25">
      <c r="A56" s="87">
        <v>12</v>
      </c>
      <c r="B56" s="80" t="s">
        <v>271</v>
      </c>
      <c r="C56" s="99">
        <f>Tablo158[[#This Row],[1. DÖNEM]]+Tablo158[[#This Row],[1. DÖNEM2]]+Tablo158[[#This Row],[1. DÖNEM3]]+Tablo158[[#This Row],[1. DÖNEM4]]+Tablo158[[#This Row],[1. DÖNEM5]]+Tablo158[[#This Row],[1. DÖNEM6]]</f>
        <v>14</v>
      </c>
      <c r="D56" s="101">
        <f>COUNTIF(SAVCILI!$Q$5:$Q$200,"&lt;45")</f>
        <v>1</v>
      </c>
      <c r="E56" s="101">
        <f>COUNTIF(SAVCILI!$R$5:$R$200,"&lt;45")</f>
        <v>0</v>
      </c>
      <c r="F56" s="101">
        <f>COUNTIF(SAVCILI!$Q$5:$Q$200,"&lt;55")-COUNTIF(SAVCILI!$Q$5:$Q$200,"&lt;45")</f>
        <v>0</v>
      </c>
      <c r="G56" s="101">
        <f>COUNTIF(SAVCILI!$R$5:$R$200,"&lt;55")-COUNTIF(SAVCILI!$R$5:$R$200,"&lt;45")</f>
        <v>0</v>
      </c>
      <c r="H56" s="101">
        <f>COUNTIF(SAVCILI!$Q$5:$Q$200,"&lt;70")-COUNTIF(SAVCILI!$Q$5:$Q$200,"&lt;55")</f>
        <v>3</v>
      </c>
      <c r="I56" s="101">
        <f>COUNTIF(SAVCILI!$R$5:$R$200,"&lt;70")-COUNTIF(SAVCILI!$R$5:$R$200,"&lt;55")</f>
        <v>0</v>
      </c>
      <c r="J56" s="101">
        <f>COUNTIF(SAVCILI!$Q$5:$Q$200,"&lt;85")-COUNTIF(SAVCILI!$Q$5:$Q$200,"&lt;70")</f>
        <v>4</v>
      </c>
      <c r="K56" s="101">
        <f>COUNTIF(SAVCILI!$R$5:$R$200,"&lt;85")-COUNTIF(SAVCILI!$R$5:$R$200,"&lt;70")</f>
        <v>0</v>
      </c>
      <c r="L56" s="101">
        <f>COUNTIF(SAVCILI!$Q$5:$Q$200,"&lt;99")-COUNTIF(SAVCILI!$Q$5:$Q$200,"&lt;85")</f>
        <v>4</v>
      </c>
      <c r="M56" s="102">
        <f>COUNTIF(SAVCILI!$R$5:$R$200,"&lt;99")-COUNTIF(SAVCILI!$R$5:$R$200,"&lt;85")</f>
        <v>0</v>
      </c>
      <c r="N56" s="102">
        <f>COUNTIF(SAVCILI!$Q$5:$Q$200,"=100")</f>
        <v>2</v>
      </c>
      <c r="O56" s="102">
        <f>COUNTIF(SAVCILI!$R$5:$R$200,"=100")</f>
        <v>0</v>
      </c>
    </row>
    <row r="57" spans="1:15" ht="20.25" customHeight="1" x14ac:dyDescent="0.25">
      <c r="A57" s="86">
        <v>13</v>
      </c>
      <c r="B57" s="80" t="s">
        <v>226</v>
      </c>
      <c r="C57" s="99">
        <f>Tablo158[[#This Row],[1. DÖNEM]]+Tablo158[[#This Row],[1. DÖNEM2]]+Tablo158[[#This Row],[1. DÖNEM3]]+Tablo158[[#This Row],[1. DÖNEM4]]+Tablo158[[#This Row],[1. DÖNEM5]]+Tablo158[[#This Row],[1. DÖNEM6]]</f>
        <v>77</v>
      </c>
      <c r="D57" s="101">
        <f>COUNTIF(YENİHAYAT!$Q$5:$Q$200,"&lt;45")</f>
        <v>13</v>
      </c>
      <c r="E57" s="101">
        <f>COUNTIF(YENİHAYAT!$R$5:$R$200,"&lt;45")</f>
        <v>0</v>
      </c>
      <c r="F57" s="101">
        <f>COUNTIF(YENİHAYAT!$Q$5:$Q$200,"&lt;55")-COUNTIF(YENİHAYAT!$Q$5:$Q$200,"&lt;45")</f>
        <v>3</v>
      </c>
      <c r="G57" s="101">
        <f>COUNTIF(YENİHAYAT!$R$5:$R$200,"&lt;55")-COUNTIF(YENİHAYAT!$R$5:$R$200,"&lt;45")</f>
        <v>0</v>
      </c>
      <c r="H57" s="101">
        <f>COUNTIF(YENİHAYAT!$Q$5:$Q$200,"&lt;70")-COUNTIF(YENİHAYAT!$Q$5:$Q$200,"&lt;55")</f>
        <v>17</v>
      </c>
      <c r="I57" s="101">
        <f>COUNTIF(YENİHAYAT!$R$5:$R$200,"&lt;70")-COUNTIF(YENİHAYAT!$R$5:$R$200,"&lt;55")</f>
        <v>0</v>
      </c>
      <c r="J57" s="101">
        <f>COUNTIF(YENİHAYAT!$Q$5:$Q$200,"&lt;85")-COUNTIF(YENİHAYAT!$Q$5:$Q$200,"&lt;70")</f>
        <v>19</v>
      </c>
      <c r="K57" s="101">
        <f>COUNTIF(YENİHAYAT!$R$5:$R$200,"&lt;85")-COUNTIF(YENİHAYAT!$R$5:$R$200,"&lt;70")</f>
        <v>0</v>
      </c>
      <c r="L57" s="101">
        <f>COUNTIF(YENİHAYAT!$Q$5:$Q$200,"&lt;99")-COUNTIF(YENİHAYAT!$Q$5:$Q$200,"&lt;85")</f>
        <v>18</v>
      </c>
      <c r="M57" s="102">
        <f>COUNTIF(YENİHAYAT!$R$5:$R$200,"&lt;99")-COUNTIF(YENİHAYAT!$R$5:$R$200,"&lt;85")</f>
        <v>0</v>
      </c>
      <c r="N57" s="102">
        <f>COUNTIF(YENİHAYAT!$Q$5:$Q$200,"=100")</f>
        <v>7</v>
      </c>
      <c r="O57" s="102">
        <f>COUNTIF(YENİHAYAT!$R$5:$R$200,"=100")</f>
        <v>0</v>
      </c>
    </row>
    <row r="58" spans="1:15" ht="20.25" customHeight="1" x14ac:dyDescent="0.25">
      <c r="A58" s="87">
        <v>14</v>
      </c>
      <c r="B58" s="100" t="s">
        <v>337</v>
      </c>
      <c r="C58" s="178">
        <f>Tablo158[[#This Row],[1. DÖNEM]]+Tablo158[[#This Row],[1. DÖNEM2]]+Tablo158[[#This Row],[1. DÖNEM3]]+Tablo158[[#This Row],[1. DÖNEM4]]+Tablo158[[#This Row],[1. DÖNEM5]]+Tablo158[[#This Row],[1. DÖNEM6]]</f>
        <v>496</v>
      </c>
      <c r="D58" s="103">
        <f>SUBTOTAL(109,D45:D57)</f>
        <v>95</v>
      </c>
      <c r="E58" s="104">
        <f>SUBTOTAL(109,E45:E57)</f>
        <v>0</v>
      </c>
      <c r="F58" s="104">
        <f t="shared" ref="F58" si="11">SUBTOTAL(109,F45:F57)</f>
        <v>61</v>
      </c>
      <c r="G58" s="104">
        <f t="shared" ref="G58" si="12">SUBTOTAL(109,G45:G57)</f>
        <v>0</v>
      </c>
      <c r="H58" s="104">
        <f t="shared" ref="H58" si="13">SUBTOTAL(109,H45:H57)</f>
        <v>106</v>
      </c>
      <c r="I58" s="104">
        <f t="shared" ref="I58" si="14">SUBTOTAL(109,I45:I57)</f>
        <v>0</v>
      </c>
      <c r="J58" s="104">
        <f t="shared" ref="J58" si="15">SUBTOTAL(109,J45:J57)</f>
        <v>102</v>
      </c>
      <c r="K58" s="104">
        <f t="shared" ref="K58" si="16">SUBTOTAL(109,K45:K57)</f>
        <v>0</v>
      </c>
      <c r="L58" s="104">
        <f t="shared" ref="L58" si="17">SUBTOTAL(109,L45:L57)</f>
        <v>104</v>
      </c>
      <c r="M58" s="104">
        <f t="shared" ref="M58" si="18">SUBTOTAL(109,M45:M57)</f>
        <v>0</v>
      </c>
      <c r="N58" s="104">
        <f t="shared" ref="N58" si="19">SUBTOTAL(109,N45:N57)</f>
        <v>28</v>
      </c>
      <c r="O58" s="104">
        <f t="shared" ref="O58" si="20">SUBTOTAL(109,O45:O57)</f>
        <v>0</v>
      </c>
    </row>
    <row r="61" spans="1:15" ht="25.5" x14ac:dyDescent="0.25">
      <c r="A61" s="382" t="s">
        <v>338</v>
      </c>
      <c r="B61" s="383"/>
      <c r="C61" s="383"/>
      <c r="D61" s="383"/>
      <c r="E61" s="383"/>
      <c r="F61" s="383"/>
      <c r="G61" s="383"/>
      <c r="H61" s="383"/>
      <c r="I61" s="383"/>
      <c r="J61" s="383"/>
      <c r="K61" s="383"/>
      <c r="L61" s="383"/>
      <c r="M61" s="383"/>
      <c r="N61" s="384"/>
    </row>
    <row r="62" spans="1:15" ht="20.25" customHeight="1" x14ac:dyDescent="0.25">
      <c r="A62" s="267"/>
      <c r="B62" s="385"/>
      <c r="C62" s="177" t="s">
        <v>869</v>
      </c>
      <c r="D62" s="267" t="s">
        <v>332</v>
      </c>
      <c r="E62" s="385"/>
      <c r="F62" s="267" t="s">
        <v>333</v>
      </c>
      <c r="G62" s="385"/>
      <c r="H62" s="267" t="s">
        <v>334</v>
      </c>
      <c r="I62" s="385"/>
      <c r="J62" s="267" t="s">
        <v>335</v>
      </c>
      <c r="K62" s="385"/>
      <c r="L62" s="267" t="s">
        <v>336</v>
      </c>
      <c r="M62" s="385"/>
      <c r="N62" s="267">
        <v>100</v>
      </c>
      <c r="O62" s="385"/>
    </row>
    <row r="63" spans="1:15" ht="20.25" customHeight="1" x14ac:dyDescent="0.25">
      <c r="A63" s="85" t="s">
        <v>5</v>
      </c>
      <c r="B63" s="79" t="s">
        <v>297</v>
      </c>
      <c r="C63" s="79" t="s">
        <v>870</v>
      </c>
      <c r="D63" s="79" t="s">
        <v>300</v>
      </c>
      <c r="E63" s="79" t="s">
        <v>299</v>
      </c>
      <c r="F63" s="105" t="s">
        <v>301</v>
      </c>
      <c r="G63" s="105" t="s">
        <v>302</v>
      </c>
      <c r="H63" s="105" t="s">
        <v>303</v>
      </c>
      <c r="I63" s="105" t="s">
        <v>304</v>
      </c>
      <c r="J63" s="105" t="s">
        <v>305</v>
      </c>
      <c r="K63" s="105" t="s">
        <v>306</v>
      </c>
      <c r="L63" s="105" t="s">
        <v>307</v>
      </c>
      <c r="M63" s="105" t="s">
        <v>308</v>
      </c>
      <c r="N63" s="105" t="s">
        <v>309</v>
      </c>
      <c r="O63" s="105" t="s">
        <v>310</v>
      </c>
    </row>
    <row r="64" spans="1:15" ht="20.25" customHeight="1" x14ac:dyDescent="0.25">
      <c r="A64" s="86">
        <v>1</v>
      </c>
      <c r="B64" s="80" t="s">
        <v>65</v>
      </c>
      <c r="C64" s="99">
        <f>Tablo159[[#This Row],[1. DÖNEM]]+Tablo159[[#This Row],[1. DÖNEM2]]+Tablo159[[#This Row],[1. DÖNEM3]]+Tablo159[[#This Row],[1. DÖNEM4]]+Tablo159[[#This Row],[1. DÖNEM5]]+Tablo159[[#This Row],[1. DÖNEM6]]</f>
        <v>55</v>
      </c>
      <c r="D64" s="101">
        <f>COUNTIF(ATATÜRK!$T$5:$T$200,"&lt;45")</f>
        <v>31</v>
      </c>
      <c r="E64" s="101">
        <f>COUNTIF(ATATÜRK!$U$5:$U$200,"&lt;45")</f>
        <v>0</v>
      </c>
      <c r="F64" s="101">
        <f>COUNTIF(ATATÜRK!$T$5:$T$200,"&lt;55")-COUNTIF(ATATÜRK!$T$5:$T$200,"&lt;45")</f>
        <v>8</v>
      </c>
      <c r="G64" s="101">
        <f>COUNTIF(ATATÜRK!$U$5:$U$200,"&lt;55")-COUNTIF(ATATÜRK!$U$5:$U$200,"&lt;45")</f>
        <v>0</v>
      </c>
      <c r="H64" s="101">
        <f>COUNTIF(ATATÜRK!$T$5:$T$200,"&lt;70")-COUNTIF(ATATÜRK!$T$5:$T$200,"&lt;55")</f>
        <v>3</v>
      </c>
      <c r="I64" s="101">
        <f>COUNTIF(ATATÜRK!$U$5:$U$200,"&lt;70")-COUNTIF(ATATÜRK!$U$5:$U$200,"&lt;55")</f>
        <v>0</v>
      </c>
      <c r="J64" s="101">
        <f>COUNTIF(ATATÜRK!$T$5:$T$200,"&lt;85")-COUNTIF(ATATÜRK!$T$5:$T$200,"&lt;70")</f>
        <v>7</v>
      </c>
      <c r="K64" s="101">
        <f>COUNTIF(ATATÜRK!$U$5:$U$200,"&lt;85")-COUNTIF(ATATÜRK!$U$5:$U$200,"&lt;70")</f>
        <v>0</v>
      </c>
      <c r="L64" s="101">
        <f>COUNTIF(ATATÜRK!$T$5:$T$200,"&lt;99")-COUNTIF(ATATÜRK!$T$5:$T$200,"&lt;85")</f>
        <v>5</v>
      </c>
      <c r="M64" s="101">
        <f>COUNTIF(ATATÜRK!$U$5:$U$200,"&lt;99")-COUNTIF(ATATÜRK!$U$5:$U$200,"&lt;85")</f>
        <v>0</v>
      </c>
      <c r="N64" s="102">
        <f>COUNTIF(ATATÜRK!$T$5:$T$200,"=100")</f>
        <v>1</v>
      </c>
      <c r="O64" s="102">
        <f>COUNTIF(ATATÜRK!$U$5:$U$200,"=100")</f>
        <v>0</v>
      </c>
    </row>
    <row r="65" spans="1:15" ht="20.25" customHeight="1" x14ac:dyDescent="0.25">
      <c r="A65" s="87">
        <v>2</v>
      </c>
      <c r="B65" s="80" t="s">
        <v>376</v>
      </c>
      <c r="C65" s="99">
        <f>Tablo159[[#This Row],[1. DÖNEM]]+Tablo159[[#This Row],[1. DÖNEM2]]+Tablo159[[#This Row],[1. DÖNEM3]]+Tablo159[[#This Row],[1. DÖNEM4]]+Tablo159[[#This Row],[1. DÖNEM5]]+Tablo159[[#This Row],[1. DÖNEM6]]</f>
        <v>19</v>
      </c>
      <c r="D65" s="101">
        <f>COUNTIF(CEVİZKENT!$T$5:$T$200,"&lt;45")</f>
        <v>6</v>
      </c>
      <c r="E65" s="101">
        <f>COUNTIF(CEVİZKENT!$U$5:$U$200,"&lt;45")</f>
        <v>0</v>
      </c>
      <c r="F65" s="101">
        <f>COUNTIF(CEVİZKENT!$T$5:$T$200,"&lt;55")-COUNTIF(CEVİZKENT!$T$5:$T$200,"&lt;45")</f>
        <v>2</v>
      </c>
      <c r="G65" s="101">
        <f>COUNTIF(CEVİZKENT!$U$5:$U$200,"&lt;55")-COUNTIF(CEVİZKENT!$U$5:$U$200,"&lt;45")</f>
        <v>0</v>
      </c>
      <c r="H65" s="101">
        <f>COUNTIF(CEVİZKENT!$T$5:$T$200,"&lt;70")-COUNTIF(CEVİZKENT!$T$5:$T$200,"&lt;55")</f>
        <v>1</v>
      </c>
      <c r="I65" s="101">
        <f>COUNTIF(CEVİZKENT!$U$5:$U$200,"&lt;70")-COUNTIF(CEVİZKENT!$U$5:$U$200,"&lt;55")</f>
        <v>0</v>
      </c>
      <c r="J65" s="101">
        <f>COUNTIF(CEVİZKENT!$T$5:$T$200,"&lt;85")-COUNTIF(CEVİZKENT!$T$5:$T$200,"&lt;70")</f>
        <v>4</v>
      </c>
      <c r="K65" s="101">
        <f>COUNTIF(CEVİZKENT!$U$5:$U$200,"&lt;85")-COUNTIF(CEVİZKENT!$U$5:$U$200,"&lt;70")</f>
        <v>0</v>
      </c>
      <c r="L65" s="101">
        <f>COUNTIF(CEVİZKENT!$T$5:$T$200,"&lt;99")-COUNTIF(CEVİZKENT!$T$5:$T$200,"&lt;85")</f>
        <v>6</v>
      </c>
      <c r="M65" s="102">
        <f>COUNTIF(CEVİZKENT!$U$5:$U$200,"&lt;99")-COUNTIF(CEVİZKENT!$U$5:$U$200,"&lt;85")</f>
        <v>0</v>
      </c>
      <c r="N65" s="102">
        <f>COUNTIF(CEVİZKENT!$T$5:$T$200,"=100")</f>
        <v>0</v>
      </c>
      <c r="O65" s="102">
        <f>COUNTIF(CEVİZKENT!$U$5:$U$200,"=100")</f>
        <v>0</v>
      </c>
    </row>
    <row r="66" spans="1:15" ht="20.25" customHeight="1" x14ac:dyDescent="0.25">
      <c r="A66" s="86">
        <v>3</v>
      </c>
      <c r="B66" s="80" t="s">
        <v>296</v>
      </c>
      <c r="C66" s="99">
        <f>Tablo159[[#This Row],[1. DÖNEM]]+Tablo159[[#This Row],[1. DÖNEM2]]+Tablo159[[#This Row],[1. DÖNEM3]]+Tablo159[[#This Row],[1. DÖNEM4]]+Tablo159[[#This Row],[1. DÖNEM5]]+Tablo159[[#This Row],[1. DÖNEM6]]</f>
        <v>10</v>
      </c>
      <c r="D66" s="101">
        <f>COUNTIF(ÇAĞIRKAN!$T$5:$T$200,"&lt;45")</f>
        <v>1</v>
      </c>
      <c r="E66" s="101">
        <f>COUNTIF(ÇAĞIRKAN!$U$5:$U$200,"&lt;45")</f>
        <v>0</v>
      </c>
      <c r="F66" s="101">
        <f>COUNTIF(ÇAĞIRKAN!$T$5:$T$200,"&lt;55")-COUNTIF(ÇAĞIRKAN!$T$5:$T$200,"&lt;45")</f>
        <v>1</v>
      </c>
      <c r="G66" s="101">
        <f>COUNTIF(ÇAĞIRKAN!$U$5:$U$200,"&lt;55")-COUNTIF(ÇAĞIRKAN!$U$5:$U$200,"&lt;45")</f>
        <v>0</v>
      </c>
      <c r="H66" s="101">
        <f>COUNTIF(ÇAĞIRKAN!$T$5:$T$200,"&lt;70")-COUNTIF(ÇAĞIRKAN!$T$5:$T$200,"&lt;55")</f>
        <v>2</v>
      </c>
      <c r="I66" s="101">
        <f>COUNTIF(ÇAĞIRKAN!$U$5:$U$200,"&lt;70")-COUNTIF(ÇAĞIRKAN!$U$5:$U$200,"&lt;55")</f>
        <v>0</v>
      </c>
      <c r="J66" s="101">
        <f>COUNTIF(ÇAĞIRKAN!$T$5:$T$200,"&lt;85")-COUNTIF(ÇAĞIRKAN!$T$5:$T$200,"&lt;70")</f>
        <v>1</v>
      </c>
      <c r="K66" s="101">
        <f>COUNTIF(ÇAĞIRKAN!$U$5:$U$200,"&lt;85")-COUNTIF(ÇAĞIRKAN!$U$5:$U$200,"&lt;70")</f>
        <v>0</v>
      </c>
      <c r="L66" s="101">
        <f>COUNTIF(ÇAĞIRKAN!$T$5:$T$200,"&lt;99")-COUNTIF(ÇAĞIRKAN!$T$5:$T$200,"&lt;85")</f>
        <v>5</v>
      </c>
      <c r="M66" s="102">
        <f>COUNTIF(ÇAĞIRKAN!$U$5:$U$200,"&lt;99")-COUNTIF(ÇAĞIRKAN!$U$5:$U$200,"&lt;85")</f>
        <v>0</v>
      </c>
      <c r="N66" s="102">
        <f>COUNTIF(ÇAĞIRKAN!$T$5:$T$200,"=100")</f>
        <v>0</v>
      </c>
      <c r="O66" s="102">
        <f>COUNTIF(ÇAĞIRKAN!$U$5:$U$200,"=100")</f>
        <v>0</v>
      </c>
    </row>
    <row r="67" spans="1:15" ht="20.25" customHeight="1" x14ac:dyDescent="0.25">
      <c r="A67" s="87">
        <v>4</v>
      </c>
      <c r="B67" s="80" t="s">
        <v>37</v>
      </c>
      <c r="C67" s="99">
        <f>Tablo159[[#This Row],[1. DÖNEM]]+Tablo159[[#This Row],[1. DÖNEM2]]+Tablo159[[#This Row],[1. DÖNEM3]]+Tablo159[[#This Row],[1. DÖNEM4]]+Tablo159[[#This Row],[1. DÖNEM5]]+Tablo159[[#This Row],[1. DÖNEM6]]</f>
        <v>14</v>
      </c>
      <c r="D67" s="101">
        <f>COUNTIF(DEMİRLİ!$T$5:$T$200,"&lt;45")</f>
        <v>5</v>
      </c>
      <c r="E67" s="101">
        <f>COUNTIF(DEMİRLİ!$U$5:$U$200,"&lt;45")</f>
        <v>0</v>
      </c>
      <c r="F67" s="101">
        <f>COUNTIF(DEMİRLİ!$T$5:$T$200,"&lt;55")-COUNTIF(DEMİRLİ!$T$5:$T$200,"&lt;45")</f>
        <v>0</v>
      </c>
      <c r="G67" s="101">
        <f>COUNTIF(DEMİRLİ!$U$5:$U$200,"&lt;55")-COUNTIF(DEMİRLİ!$U$5:$U$200,"&lt;45")</f>
        <v>0</v>
      </c>
      <c r="H67" s="101">
        <f>COUNTIF(DEMİRLİ!$T$5:$T$200,"&lt;70")-COUNTIF(DEMİRLİ!$T$5:$T$200,"&lt;55")</f>
        <v>2</v>
      </c>
      <c r="I67" s="101">
        <f>COUNTIF(DEMİRLİ!$U$5:$U$200,"&lt;70")-COUNTIF(DEMİRLİ!$U$5:$U$200,"&lt;55")</f>
        <v>0</v>
      </c>
      <c r="J67" s="101">
        <f>COUNTIF(DEMİRLİ!$T$5:$T$200,"&lt;85")-COUNTIF(DEMİRLİ!$T$5:$T$200,"&lt;70")</f>
        <v>0</v>
      </c>
      <c r="K67" s="101">
        <f>COUNTIF(DEMİRLİ!$U$5:$U$200,"&lt;85")-COUNTIF(DEMİRLİ!$U$5:$U$200,"&lt;70")</f>
        <v>0</v>
      </c>
      <c r="L67" s="101">
        <f>COUNTIF(DEMİRLİ!$T$5:$T$200,"&lt;99")-COUNTIF(DEMİRLİ!$T$5:$T$200,"&lt;85")</f>
        <v>7</v>
      </c>
      <c r="M67" s="102">
        <f>COUNTIF(DEMİRLİ!$U$5:$U$200,"&lt;99")-COUNTIF(DEMİRLİ!$U$5:$U$200,"&lt;85")</f>
        <v>0</v>
      </c>
      <c r="N67" s="102">
        <f>COUNTIF(DEMİRLİ!$T$5:$T$200,"=100")</f>
        <v>0</v>
      </c>
      <c r="O67" s="102">
        <f>COUNTIF(DEMİRLİ!$U$5:$U$200,"=100")</f>
        <v>0</v>
      </c>
    </row>
    <row r="68" spans="1:15" ht="20.25" customHeight="1" x14ac:dyDescent="0.25">
      <c r="A68" s="86">
        <v>5</v>
      </c>
      <c r="B68" s="80" t="s">
        <v>295</v>
      </c>
      <c r="C68" s="99">
        <f>Tablo159[[#This Row],[1. DÖNEM]]+Tablo159[[#This Row],[1. DÖNEM2]]+Tablo159[[#This Row],[1. DÖNEM3]]+Tablo159[[#This Row],[1. DÖNEM4]]+Tablo159[[#This Row],[1. DÖNEM5]]+Tablo159[[#This Row],[1. DÖNEM6]]</f>
        <v>12</v>
      </c>
      <c r="D68" s="101">
        <f>COUNTIF(HAMİT!$T$5:$T$200,"&lt;45")</f>
        <v>2</v>
      </c>
      <c r="E68" s="101">
        <f>COUNTIF(HAMİT!$U$5:$U$200,"&lt;45")</f>
        <v>0</v>
      </c>
      <c r="F68" s="101">
        <f>COUNTIF(HAMİT!$T$5:$T$200,"&lt;55")-COUNTIF(HAMİT!$T$5:$T$200,"&lt;45")</f>
        <v>2</v>
      </c>
      <c r="G68" s="101">
        <f>COUNTIF(HAMİT!$U$5:$U$200,"&lt;55")-COUNTIF(HAMİT!$U$5:$U$200,"&lt;45")</f>
        <v>0</v>
      </c>
      <c r="H68" s="101">
        <f>COUNTIF(HAMİT!$T$5:$T$200,"&lt;70")-COUNTIF(HAMİT!$T$5:$T$200,"&lt;55")</f>
        <v>2</v>
      </c>
      <c r="I68" s="101">
        <f>COUNTIF(HAMİT!$U$5:$U$200,"&lt;70")-COUNTIF(HAMİT!$U$5:$U$200,"&lt;55")</f>
        <v>0</v>
      </c>
      <c r="J68" s="101">
        <f>COUNTIF(HAMİT!$T$5:$T$200,"&lt;85")-COUNTIF(HAMİT!$T$5:$T$200,"&lt;70")</f>
        <v>3</v>
      </c>
      <c r="K68" s="101">
        <f>COUNTIF(HAMİT!$U$5:$U$200,"&lt;85")-COUNTIF(HAMİT!$U$5:$U$200,"&lt;70")</f>
        <v>0</v>
      </c>
      <c r="L68" s="101">
        <f>COUNTIF(HAMİT!$T$5:$T$200,"&lt;99")-COUNTIF(HAMİT!$T$5:$T$200,"&lt;85")</f>
        <v>3</v>
      </c>
      <c r="M68" s="102">
        <f>COUNTIF(HAMİT!$U$5:$U$200,"&lt;99")-COUNTIF(HAMİT!$U$5:$U$200,"&lt;85")</f>
        <v>0</v>
      </c>
      <c r="N68" s="102">
        <f>COUNTIF(HAMİT!$T$5:$T$200,"=100")</f>
        <v>0</v>
      </c>
      <c r="O68" s="102">
        <f>COUNTIF(HAMİT!$U$5:$U$200,"=100")</f>
        <v>0</v>
      </c>
    </row>
    <row r="69" spans="1:15" ht="20.25" customHeight="1" x14ac:dyDescent="0.25">
      <c r="A69" s="87">
        <v>6</v>
      </c>
      <c r="B69" s="80" t="s">
        <v>285</v>
      </c>
      <c r="C69" s="99">
        <f>Tablo159[[#This Row],[1. DÖNEM]]+Tablo159[[#This Row],[1. DÖNEM2]]+Tablo159[[#This Row],[1. DÖNEM3]]+Tablo159[[#This Row],[1. DÖNEM4]]+Tablo159[[#This Row],[1. DÖNEM5]]+Tablo159[[#This Row],[1. DÖNEM6]]</f>
        <v>9</v>
      </c>
      <c r="D69" s="101">
        <f>COUNTIF(İSAHOCALI!$T$5:$T$200,"&lt;45")</f>
        <v>3</v>
      </c>
      <c r="E69" s="101">
        <f>COUNTIF(İSAHOCALI!$U$5:$U$200,"&lt;45")</f>
        <v>0</v>
      </c>
      <c r="F69" s="101">
        <f>COUNTIF(İSAHOCALI!$T$5:$T$200,"&lt;55")-COUNTIF(İSAHOCALI!$T$5:$T$200,"&lt;45")</f>
        <v>1</v>
      </c>
      <c r="G69" s="101">
        <f>COUNTIF(İSAHOCALI!$U$5:$U$200,"&lt;55")-COUNTIF(İSAHOCALI!$U$5:$U$200,"&lt;45")</f>
        <v>0</v>
      </c>
      <c r="H69" s="101">
        <f>COUNTIF(İSAHOCALI!$T$5:$T$200,"&lt;70")-COUNTIF(İSAHOCALI!$T$5:$T$200,"&lt;55")</f>
        <v>0</v>
      </c>
      <c r="I69" s="101">
        <f>COUNTIF(İSAHOCALI!$U$5:$U$200,"&lt;70")-COUNTIF(İSAHOCALI!$U$5:$U$200,"&lt;55")</f>
        <v>0</v>
      </c>
      <c r="J69" s="101">
        <f>COUNTIF(İSAHOCALI!$T$5:$T$200,"&lt;85")-COUNTIF(İSAHOCALI!$T$5:$T$200,"&lt;70")</f>
        <v>2</v>
      </c>
      <c r="K69" s="101">
        <f>COUNTIF(İSAHOCALI!$U$5:$U$200,"&lt;85")-COUNTIF(İSAHOCALI!$U$5:$U$200,"&lt;70")</f>
        <v>0</v>
      </c>
      <c r="L69" s="101">
        <f>COUNTIF(İSAHOCALI!$T$5:$T$200,"&lt;99")-COUNTIF(İSAHOCALI!$T$5:$T$200,"&lt;85")</f>
        <v>3</v>
      </c>
      <c r="M69" s="102">
        <f>COUNTIF(İSAHOCALI!$U$5:$U$200,"&lt;99")-COUNTIF(İSAHOCALI!$U$5:$U$200,"&lt;85")</f>
        <v>0</v>
      </c>
      <c r="N69" s="102">
        <f>COUNTIF(İSAHOCALI!$T$5:$T$200,"=100")</f>
        <v>0</v>
      </c>
      <c r="O69" s="102">
        <f>COUNTIF(İSAHOCALI!$U$5:$U$200,"=100")</f>
        <v>0</v>
      </c>
    </row>
    <row r="70" spans="1:15" ht="20.25" customHeight="1" x14ac:dyDescent="0.25">
      <c r="A70" s="86">
        <v>7</v>
      </c>
      <c r="B70" s="80" t="s">
        <v>160</v>
      </c>
      <c r="C70" s="99">
        <f>Tablo159[[#This Row],[1. DÖNEM]]+Tablo159[[#This Row],[1. DÖNEM2]]+Tablo159[[#This Row],[1. DÖNEM3]]+Tablo159[[#This Row],[1. DÖNEM4]]+Tablo159[[#This Row],[1. DÖNEM5]]+Tablo159[[#This Row],[1. DÖNEM6]]</f>
        <v>135</v>
      </c>
      <c r="D70" s="101">
        <f>COUNTIF(KAMAN!$T$5:$T$200,"&lt;45")</f>
        <v>33</v>
      </c>
      <c r="E70" s="101">
        <f>COUNTIF(KAMAN!$U$5:$U$200,"&lt;45")</f>
        <v>0</v>
      </c>
      <c r="F70" s="101">
        <f>COUNTIF(KAMAN!$T$5:$T$200,"&lt;55")-COUNTIF(KAMAN!$T$5:$T$200,"&lt;45")</f>
        <v>11</v>
      </c>
      <c r="G70" s="101">
        <f>COUNTIF(KAMAN!$U$5:$U$200,"&lt;55")-COUNTIF(KAMAN!$U$5:$U$200,"&lt;45")</f>
        <v>0</v>
      </c>
      <c r="H70" s="101">
        <f>COUNTIF(KAMAN!$T$5:$T$200,"&lt;70")-COUNTIF(KAMAN!$T$5:$T$200,"&lt;55")</f>
        <v>15</v>
      </c>
      <c r="I70" s="101">
        <f>COUNTIF(KAMAN!$U$5:$U$200,"&lt;70")-COUNTIF(KAMAN!$U$5:$U$200,"&lt;55")</f>
        <v>0</v>
      </c>
      <c r="J70" s="101">
        <f>COUNTIF(KAMAN!$T$5:$T$200,"&lt;85")-COUNTIF(KAMAN!$T$5:$T$200,"&lt;70")</f>
        <v>24</v>
      </c>
      <c r="K70" s="101">
        <f>COUNTIF(KAMAN!$U$5:$U$200,"&lt;85")-COUNTIF(KAMAN!$U$5:$U$200,"&lt;70")</f>
        <v>0</v>
      </c>
      <c r="L70" s="101">
        <f>COUNTIF(KAMAN!$T$5:$T$200,"&lt;99")-COUNTIF(KAMAN!$T$5:$T$200,"&lt;85")</f>
        <v>41</v>
      </c>
      <c r="M70" s="102">
        <f>COUNTIF(KAMAN!$U$5:$U$200,"&lt;99")-COUNTIF(KAMAN!$U$5:$U$200,"&lt;85")</f>
        <v>0</v>
      </c>
      <c r="N70" s="102">
        <f>COUNTIF(KAMAN!$T$5:$T$200,"=100")</f>
        <v>11</v>
      </c>
      <c r="O70" s="102">
        <f>COUNTIF(KAMAN!$U$5:$U$200,"=100")</f>
        <v>0</v>
      </c>
    </row>
    <row r="71" spans="1:15" ht="20.25" customHeight="1" x14ac:dyDescent="0.25">
      <c r="A71" s="87">
        <v>8</v>
      </c>
      <c r="B71" s="80" t="s">
        <v>294</v>
      </c>
      <c r="C71" s="99">
        <f>Tablo159[[#This Row],[1. DÖNEM]]+Tablo159[[#This Row],[1. DÖNEM2]]+Tablo159[[#This Row],[1. DÖNEM3]]+Tablo159[[#This Row],[1. DÖNEM4]]+Tablo159[[#This Row],[1. DÖNEM5]]+Tablo159[[#This Row],[1. DÖNEM6]]</f>
        <v>19</v>
      </c>
      <c r="D71" s="101">
        <f>COUNTIF(YENİCE!$T$5:$T$200,"&lt;45")</f>
        <v>10</v>
      </c>
      <c r="E71" s="101">
        <f>COUNTIF(YENİCE!$U$5:$U$200,"&lt;45")</f>
        <v>0</v>
      </c>
      <c r="F71" s="101">
        <f>COUNTIF(YENİCE!$T$5:$T$200,"&lt;55")-COUNTIF(YENİCE!$T$5:$T$200,"&lt;45")</f>
        <v>1</v>
      </c>
      <c r="G71" s="101">
        <f>COUNTIF(YENİCE!$U$5:$U$200,"&lt;55")-COUNTIF(YENİCE!$U$5:$U$200,"&lt;45")</f>
        <v>0</v>
      </c>
      <c r="H71" s="101">
        <f>COUNTIF(YENİCE!$T$5:$T$200,"&lt;70")-COUNTIF(YENİCE!$T$5:$T$200,"&lt;55")</f>
        <v>3</v>
      </c>
      <c r="I71" s="101">
        <f>COUNTIF(YENİCE!$U$5:$U$200,"&lt;70")-COUNTIF(YENİCE!$U$5:$U$200,"&lt;55")</f>
        <v>0</v>
      </c>
      <c r="J71" s="101">
        <f>COUNTIF(YENİCE!$T$5:$T$200,"&lt;85")-COUNTIF(YENİCE!$T$5:$T$200,"&lt;70")</f>
        <v>3</v>
      </c>
      <c r="K71" s="101">
        <f>COUNTIF(YENİCE!$U$5:$U$200,"&lt;85")-COUNTIF(YENİCE!$U$5:$U$200,"&lt;70")</f>
        <v>0</v>
      </c>
      <c r="L71" s="101">
        <f>COUNTIF(YENİCE!$T$5:$T$200,"&lt;99")-COUNTIF(YENİCE!$T$5:$T$200,"&lt;85")</f>
        <v>2</v>
      </c>
      <c r="M71" s="102">
        <f>COUNTIF(YENİCE!$U$5:$U$200,"&lt;99")-COUNTIF(YENİCE!$U$5:$U$200,"&lt;85")</f>
        <v>0</v>
      </c>
      <c r="N71" s="102">
        <f>COUNTIF(YENİCE!$T$5:$T$200,"=100")</f>
        <v>0</v>
      </c>
      <c r="O71" s="102">
        <f>COUNTIF(YENİCE!$U$5:$U$200,"=100")</f>
        <v>0</v>
      </c>
    </row>
    <row r="72" spans="1:15" ht="20.25" customHeight="1" x14ac:dyDescent="0.25">
      <c r="A72" s="86">
        <v>9</v>
      </c>
      <c r="B72" s="80" t="s">
        <v>255</v>
      </c>
      <c r="C72" s="99">
        <f>Tablo159[[#This Row],[1. DÖNEM]]+Tablo159[[#This Row],[1. DÖNEM2]]+Tablo159[[#This Row],[1. DÖNEM3]]+Tablo159[[#This Row],[1. DÖNEM4]]+Tablo159[[#This Row],[1. DÖNEM5]]+Tablo159[[#This Row],[1. DÖNEM6]]</f>
        <v>31</v>
      </c>
      <c r="D72" s="101">
        <f>COUNTIF(KURANCILI!$T$5:$T$200,"&lt;45")</f>
        <v>4</v>
      </c>
      <c r="E72" s="101">
        <f>COUNTIF(KURANCILI!$U$5:$U$200,"&lt;45")</f>
        <v>0</v>
      </c>
      <c r="F72" s="101">
        <f>COUNTIF(KURANCILI!$T$5:$T$200,"&lt;55")-COUNTIF(KURANCILI!$T$5:$T$200,"&lt;45")</f>
        <v>0</v>
      </c>
      <c r="G72" s="101">
        <f>COUNTIF(KURANCILI!$U$5:$U$200,"&lt;55")-COUNTIF(KURANCILI!$U$5:$U$200,"&lt;45")</f>
        <v>0</v>
      </c>
      <c r="H72" s="101">
        <f>COUNTIF(KURANCILI!$T$5:$T$200,"&lt;70")-COUNTIF(KURANCILI!$T$5:$T$200,"&lt;55")</f>
        <v>10</v>
      </c>
      <c r="I72" s="101">
        <f>COUNTIF(KURANCILI!$U$5:$U$200,"&lt;70")-COUNTIF(KURANCILI!$U$5:$U$200,"&lt;55")</f>
        <v>0</v>
      </c>
      <c r="J72" s="101">
        <f>COUNTIF(KURANCILI!$T$5:$T$200,"&lt;85")-COUNTIF(KURANCILI!$T$5:$T$200,"&lt;70")</f>
        <v>5</v>
      </c>
      <c r="K72" s="101">
        <f>COUNTIF(KURANCILI!$U$5:$U$200,"&lt;85")-COUNTIF(KURANCILI!$U$5:$U$200,"&lt;70")</f>
        <v>0</v>
      </c>
      <c r="L72" s="101">
        <f>COUNTIF(KURANCILI!$T$5:$T$200,"&lt;99")-COUNTIF(KURANCILI!$T$5:$T$200,"&lt;85")</f>
        <v>11</v>
      </c>
      <c r="M72" s="102">
        <f>COUNTIF(KURANCILI!$U$5:$U$200,"&lt;99")-COUNTIF(KURANCILI!$U$5:$U$200,"&lt;85")</f>
        <v>0</v>
      </c>
      <c r="N72" s="102">
        <f>COUNTIF(KURANCILI!$T$5:$T$200,"=100")</f>
        <v>1</v>
      </c>
      <c r="O72" s="102">
        <f>COUNTIF(KURANCILI!$U$5:$U$200,"=100")</f>
        <v>0</v>
      </c>
    </row>
    <row r="73" spans="1:15" ht="20.25" customHeight="1" x14ac:dyDescent="0.25">
      <c r="A73" s="87">
        <v>10</v>
      </c>
      <c r="B73" s="80" t="s">
        <v>124</v>
      </c>
      <c r="C73" s="99">
        <f>Tablo159[[#This Row],[1. DÖNEM]]+Tablo159[[#This Row],[1. DÖNEM2]]+Tablo159[[#This Row],[1. DÖNEM3]]+Tablo159[[#This Row],[1. DÖNEM4]]+Tablo159[[#This Row],[1. DÖNEM5]]+Tablo159[[#This Row],[1. DÖNEM6]]</f>
        <v>81</v>
      </c>
      <c r="D73" s="101">
        <f>COUNTIF(MELİKŞAH!$T$5:$T$200,"&lt;45")</f>
        <v>14</v>
      </c>
      <c r="E73" s="101">
        <f>COUNTIF(MELİKŞAH!$U$5:$U$200,"&lt;45")</f>
        <v>0</v>
      </c>
      <c r="F73" s="101">
        <f>COUNTIF(MELİKŞAH!$T$5:$T$200,"&lt;55")-COUNTIF(MELİKŞAH!$T$5:$T$200,"&lt;45")</f>
        <v>13</v>
      </c>
      <c r="G73" s="101">
        <f>COUNTIF(MELİKŞAH!$U$5:$U$200,"&lt;55")-COUNTIF(MELİKŞAH!$U$5:$U$200,"&lt;45")</f>
        <v>0</v>
      </c>
      <c r="H73" s="101">
        <f>COUNTIF(MELİKŞAH!$T$5:$T$200,"&lt;70")-COUNTIF(MELİKŞAH!$T$5:$T$200,"&lt;55")</f>
        <v>13</v>
      </c>
      <c r="I73" s="101">
        <f>COUNTIF(MELİKŞAH!$U$5:$U$200,"&lt;70")-COUNTIF(MELİKŞAH!$U$5:$U$200,"&lt;55")</f>
        <v>0</v>
      </c>
      <c r="J73" s="101">
        <f>COUNTIF(MELİKŞAH!$T$5:$T$200,"&lt;85")-COUNTIF(MELİKŞAH!$T$5:$T$200,"&lt;70")</f>
        <v>14</v>
      </c>
      <c r="K73" s="101">
        <f>COUNTIF(MELİKŞAH!$U$5:$U$200,"&lt;85")-COUNTIF(MELİKŞAH!$U$5:$U$200,"&lt;70")</f>
        <v>0</v>
      </c>
      <c r="L73" s="101">
        <f>COUNTIF(MELİKŞAH!$T$5:$T$200,"&lt;99")-COUNTIF(MELİKŞAH!$T$5:$T$200,"&lt;85")</f>
        <v>17</v>
      </c>
      <c r="M73" s="102">
        <f>COUNTIF(MELİKŞAH!$U$5:$U$200,"&lt;99")-COUNTIF(MELİKŞAH!$U$5:$U$200,"&lt;85")</f>
        <v>0</v>
      </c>
      <c r="N73" s="102">
        <f>COUNTIF(MELİKŞAH!$T$5:$T$200,"=100")</f>
        <v>10</v>
      </c>
      <c r="O73" s="102">
        <f>COUNTIF(MELİKŞAH!$U$5:$U$200,"=100")</f>
        <v>0</v>
      </c>
    </row>
    <row r="74" spans="1:15" ht="20.25" customHeight="1" x14ac:dyDescent="0.25">
      <c r="A74" s="86">
        <v>11</v>
      </c>
      <c r="B74" s="80" t="s">
        <v>293</v>
      </c>
      <c r="C74" s="99">
        <f>Tablo159[[#This Row],[1. DÖNEM]]+Tablo159[[#This Row],[1. DÖNEM2]]+Tablo159[[#This Row],[1. DÖNEM3]]+Tablo159[[#This Row],[1. DÖNEM4]]+Tablo159[[#This Row],[1. DÖNEM5]]+Tablo159[[#This Row],[1. DÖNEM6]]</f>
        <v>20</v>
      </c>
      <c r="D74" s="101">
        <f>COUNTIF(ÖMERHACILI!$T$5:$T$200,"&lt;45")</f>
        <v>5</v>
      </c>
      <c r="E74" s="101">
        <f>COUNTIF(ÖMERHACILI!$U$5:$U$200,"&lt;45")</f>
        <v>0</v>
      </c>
      <c r="F74" s="101">
        <f>COUNTIF(ÖMERHACILI!$T$5:$T$200,"&lt;55")-COUNTIF(ÖMERHACILI!$T$5:$T$200,"&lt;45")</f>
        <v>3</v>
      </c>
      <c r="G74" s="101">
        <f>COUNTIF(ÖMERHACILI!$U$5:$U$200,"&lt;55")-COUNTIF(ÖMERHACILI!$U$5:$U$200,"&lt;45")</f>
        <v>0</v>
      </c>
      <c r="H74" s="101">
        <f>COUNTIF(ÖMERHACILI!$T$5:$T$200,"&lt;70")-COUNTIF(ÖMERHACILI!$T$5:$T$200,"&lt;55")</f>
        <v>5</v>
      </c>
      <c r="I74" s="101">
        <f>COUNTIF(ÖMERHACILI!$U$5:$U$200,"&lt;70")-COUNTIF(ÖMERHACILI!$U$5:$U$200,"&lt;55")</f>
        <v>0</v>
      </c>
      <c r="J74" s="101">
        <f>COUNTIF(ÖMERHACILI!$T$5:$T$200,"&lt;85")-COUNTIF(ÖMERHACILI!$T$5:$T$200,"&lt;70")</f>
        <v>4</v>
      </c>
      <c r="K74" s="101">
        <f>COUNTIF(ÖMERHACILI!$U$5:$U$200,"&lt;85")-COUNTIF(ÖMERHACILI!$U$5:$U$200,"&lt;70")</f>
        <v>0</v>
      </c>
      <c r="L74" s="101">
        <f>COUNTIF(ÖMERHACILI!$T$5:$T$200,"&lt;99")-COUNTIF(ÖMERHACILI!$T$5:$T$200,"&lt;85")</f>
        <v>2</v>
      </c>
      <c r="M74" s="102">
        <f>COUNTIF(ÖMERHACILI!$U$5:$U$200,"&lt;99")-COUNTIF(ÖMERHACILI!$U$5:$U$200,"&lt;85")</f>
        <v>0</v>
      </c>
      <c r="N74" s="102">
        <f>COUNTIF(ÖMERHACILI!$T$5:$T$200,"=100")</f>
        <v>1</v>
      </c>
      <c r="O74" s="102">
        <f>COUNTIF(ÖMERHACILI!$U$5:$U$200,"=100")</f>
        <v>0</v>
      </c>
    </row>
    <row r="75" spans="1:15" ht="20.25" customHeight="1" x14ac:dyDescent="0.25">
      <c r="A75" s="87">
        <v>12</v>
      </c>
      <c r="B75" s="80" t="s">
        <v>271</v>
      </c>
      <c r="C75" s="99">
        <f>Tablo159[[#This Row],[1. DÖNEM]]+Tablo159[[#This Row],[1. DÖNEM2]]+Tablo159[[#This Row],[1. DÖNEM3]]+Tablo159[[#This Row],[1. DÖNEM4]]+Tablo159[[#This Row],[1. DÖNEM5]]+Tablo159[[#This Row],[1. DÖNEM6]]</f>
        <v>14</v>
      </c>
      <c r="D75" s="101">
        <f>COUNTIF(SAVCILI!$T$5:$T$200,"&lt;45")</f>
        <v>0</v>
      </c>
      <c r="E75" s="101">
        <f>COUNTIF(SAVCILI!$U$5:$U$200,"&lt;45")</f>
        <v>0</v>
      </c>
      <c r="F75" s="101">
        <f>COUNTIF(SAVCILI!$T$5:$T$200,"&lt;55")-COUNTIF(SAVCILI!$T$5:$T$200,"&lt;45")</f>
        <v>0</v>
      </c>
      <c r="G75" s="101">
        <f>COUNTIF(SAVCILI!$U$5:$U$200,"&lt;55")-COUNTIF(SAVCILI!$U$5:$U$200,"&lt;45")</f>
        <v>0</v>
      </c>
      <c r="H75" s="101">
        <f>COUNTIF(SAVCILI!$T$5:$T$200,"&lt;70")-COUNTIF(SAVCILI!$T$5:$T$200,"&lt;55")</f>
        <v>2</v>
      </c>
      <c r="I75" s="101">
        <f>COUNTIF(SAVCILI!$U$5:$U$200,"&lt;70")-COUNTIF(SAVCILI!$U$5:$U$200,"&lt;55")</f>
        <v>0</v>
      </c>
      <c r="J75" s="101">
        <f>COUNTIF(SAVCILI!$T$5:$T$200,"&lt;85")-COUNTIF(SAVCILI!$T$5:$T$200,"&lt;70")</f>
        <v>5</v>
      </c>
      <c r="K75" s="101">
        <f>COUNTIF(SAVCILI!$U$5:$U$200,"&lt;85")-COUNTIF(SAVCILI!$U$5:$U$200,"&lt;70")</f>
        <v>0</v>
      </c>
      <c r="L75" s="101">
        <f>COUNTIF(SAVCILI!$T$5:$T$200,"&lt;99")-COUNTIF(SAVCILI!$T$5:$T$200,"&lt;85")</f>
        <v>7</v>
      </c>
      <c r="M75" s="102">
        <f>COUNTIF(SAVCILI!$U$5:$U$200,"&lt;99")-COUNTIF(SAVCILI!$U$5:$U$200,"&lt;85")</f>
        <v>0</v>
      </c>
      <c r="N75" s="102">
        <f>COUNTIF(SAVCILI!$T$5:$T$200,"=100")</f>
        <v>0</v>
      </c>
      <c r="O75" s="102">
        <f>COUNTIF(SAVCILI!$U$5:$U$200,"=100")</f>
        <v>0</v>
      </c>
    </row>
    <row r="76" spans="1:15" ht="20.25" customHeight="1" x14ac:dyDescent="0.25">
      <c r="A76" s="86">
        <v>13</v>
      </c>
      <c r="B76" s="80" t="s">
        <v>226</v>
      </c>
      <c r="C76" s="99">
        <f>Tablo159[[#This Row],[1. DÖNEM]]+Tablo159[[#This Row],[1. DÖNEM2]]+Tablo159[[#This Row],[1. DÖNEM3]]+Tablo159[[#This Row],[1. DÖNEM4]]+Tablo159[[#This Row],[1. DÖNEM5]]+Tablo159[[#This Row],[1. DÖNEM6]]</f>
        <v>77</v>
      </c>
      <c r="D76" s="101">
        <f>COUNTIF(YENİHAYAT!$T$5:$T$200,"&lt;45")</f>
        <v>17</v>
      </c>
      <c r="E76" s="101">
        <f>COUNTIF(YENİHAYAT!$U$5:$U$200,"&lt;45")</f>
        <v>0</v>
      </c>
      <c r="F76" s="101">
        <f>COUNTIF(YENİHAYAT!$T$5:$T$200,"&lt;55")-COUNTIF(YENİHAYAT!$T$5:$T$200,"&lt;45")</f>
        <v>5</v>
      </c>
      <c r="G76" s="101">
        <f>COUNTIF(YENİHAYAT!$U$5:$U$200,"&lt;55")-COUNTIF(YENİHAYAT!$U$5:$U$200,"&lt;45")</f>
        <v>0</v>
      </c>
      <c r="H76" s="101">
        <f>COUNTIF(YENİHAYAT!$T$5:$T$200,"&lt;70")-COUNTIF(YENİHAYAT!$T$5:$T$200,"&lt;55")</f>
        <v>12</v>
      </c>
      <c r="I76" s="101">
        <f>COUNTIF(YENİHAYAT!$U$5:$U$200,"&lt;70")-COUNTIF(YENİHAYAT!$U$5:$U$200,"&lt;55")</f>
        <v>0</v>
      </c>
      <c r="J76" s="101">
        <f>COUNTIF(YENİHAYAT!$T$5:$T$200,"&lt;85")-COUNTIF(YENİHAYAT!$T$5:$T$200,"&lt;70")</f>
        <v>16</v>
      </c>
      <c r="K76" s="101">
        <f>COUNTIF(YENİHAYAT!$U$5:$U$200,"&lt;85")-COUNTIF(YENİHAYAT!$U$5:$U$200,"&lt;70")</f>
        <v>0</v>
      </c>
      <c r="L76" s="101">
        <f>COUNTIF(YENİHAYAT!$T$5:$T$200,"&lt;99")-COUNTIF(YENİHAYAT!$T$5:$T$200,"&lt;85")</f>
        <v>20</v>
      </c>
      <c r="M76" s="102">
        <f>COUNTIF(YENİHAYAT!$U$5:$U$200,"&lt;99")-COUNTIF(YENİHAYAT!$U$5:$U$200,"&lt;85")</f>
        <v>0</v>
      </c>
      <c r="N76" s="102">
        <f>COUNTIF(YENİHAYAT!$T$5:$T$200,"=100")</f>
        <v>7</v>
      </c>
      <c r="O76" s="102">
        <f>COUNTIF(YENİHAYAT!$U$5:$U$200,"=100")</f>
        <v>0</v>
      </c>
    </row>
    <row r="77" spans="1:15" ht="20.25" customHeight="1" x14ac:dyDescent="0.25">
      <c r="A77" s="87">
        <v>14</v>
      </c>
      <c r="B77" s="100" t="s">
        <v>337</v>
      </c>
      <c r="C77" s="178">
        <f>Tablo159[[#This Row],[1. DÖNEM]]+Tablo159[[#This Row],[1. DÖNEM2]]+Tablo159[[#This Row],[1. DÖNEM3]]+Tablo159[[#This Row],[1. DÖNEM4]]+Tablo159[[#This Row],[1. DÖNEM5]]+Tablo159[[#This Row],[1. DÖNEM6]]</f>
        <v>496</v>
      </c>
      <c r="D77" s="103">
        <f>SUBTOTAL(109,D64:D76)</f>
        <v>131</v>
      </c>
      <c r="E77" s="104">
        <f>SUBTOTAL(109,E64:E76)</f>
        <v>0</v>
      </c>
      <c r="F77" s="104">
        <f t="shared" ref="F77" si="21">SUBTOTAL(109,F64:F76)</f>
        <v>47</v>
      </c>
      <c r="G77" s="104">
        <f t="shared" ref="G77" si="22">SUBTOTAL(109,G64:G76)</f>
        <v>0</v>
      </c>
      <c r="H77" s="104">
        <f t="shared" ref="H77" si="23">SUBTOTAL(109,H64:H76)</f>
        <v>70</v>
      </c>
      <c r="I77" s="104">
        <f t="shared" ref="I77" si="24">SUBTOTAL(109,I64:I76)</f>
        <v>0</v>
      </c>
      <c r="J77" s="104">
        <f t="shared" ref="J77" si="25">SUBTOTAL(109,J64:J76)</f>
        <v>88</v>
      </c>
      <c r="K77" s="104">
        <f t="shared" ref="K77" si="26">SUBTOTAL(109,K64:K76)</f>
        <v>0</v>
      </c>
      <c r="L77" s="104">
        <f t="shared" ref="L77" si="27">SUBTOTAL(109,L64:L76)</f>
        <v>129</v>
      </c>
      <c r="M77" s="104">
        <f t="shared" ref="M77" si="28">SUBTOTAL(109,M64:M76)</f>
        <v>0</v>
      </c>
      <c r="N77" s="104">
        <f t="shared" ref="N77" si="29">SUBTOTAL(109,N64:N76)</f>
        <v>31</v>
      </c>
      <c r="O77" s="104">
        <f t="shared" ref="O77" si="30">SUBTOTAL(109,O64:O76)</f>
        <v>0</v>
      </c>
    </row>
    <row r="80" spans="1:15" ht="25.5" x14ac:dyDescent="0.25">
      <c r="A80" s="382" t="s">
        <v>4</v>
      </c>
      <c r="B80" s="383"/>
      <c r="C80" s="383"/>
      <c r="D80" s="383"/>
      <c r="E80" s="383"/>
      <c r="F80" s="383"/>
      <c r="G80" s="383"/>
      <c r="H80" s="383"/>
      <c r="I80" s="383"/>
      <c r="J80" s="383"/>
      <c r="K80" s="383"/>
      <c r="L80" s="383"/>
      <c r="M80" s="383"/>
      <c r="N80" s="384"/>
    </row>
    <row r="81" spans="1:15" ht="20.25" customHeight="1" x14ac:dyDescent="0.25">
      <c r="A81" s="267"/>
      <c r="B81" s="385"/>
      <c r="C81" s="177" t="s">
        <v>869</v>
      </c>
      <c r="D81" s="267" t="s">
        <v>332</v>
      </c>
      <c r="E81" s="385"/>
      <c r="F81" s="267" t="s">
        <v>333</v>
      </c>
      <c r="G81" s="385"/>
      <c r="H81" s="267" t="s">
        <v>334</v>
      </c>
      <c r="I81" s="385"/>
      <c r="J81" s="267" t="s">
        <v>335</v>
      </c>
      <c r="K81" s="385"/>
      <c r="L81" s="267" t="s">
        <v>336</v>
      </c>
      <c r="M81" s="385"/>
      <c r="N81" s="267">
        <v>100</v>
      </c>
      <c r="O81" s="385"/>
    </row>
    <row r="82" spans="1:15" ht="20.25" customHeight="1" x14ac:dyDescent="0.25">
      <c r="A82" s="85" t="s">
        <v>5</v>
      </c>
      <c r="B82" s="79" t="s">
        <v>297</v>
      </c>
      <c r="C82" s="79" t="s">
        <v>870</v>
      </c>
      <c r="D82" s="79" t="s">
        <v>300</v>
      </c>
      <c r="E82" s="79" t="s">
        <v>299</v>
      </c>
      <c r="F82" s="105" t="s">
        <v>301</v>
      </c>
      <c r="G82" s="105" t="s">
        <v>302</v>
      </c>
      <c r="H82" s="105" t="s">
        <v>303</v>
      </c>
      <c r="I82" s="105" t="s">
        <v>304</v>
      </c>
      <c r="J82" s="105" t="s">
        <v>305</v>
      </c>
      <c r="K82" s="105" t="s">
        <v>306</v>
      </c>
      <c r="L82" s="105" t="s">
        <v>307</v>
      </c>
      <c r="M82" s="105" t="s">
        <v>308</v>
      </c>
      <c r="N82" s="105" t="s">
        <v>309</v>
      </c>
      <c r="O82" s="105" t="s">
        <v>310</v>
      </c>
    </row>
    <row r="83" spans="1:15" ht="20.25" customHeight="1" x14ac:dyDescent="0.25">
      <c r="A83" s="86">
        <v>1</v>
      </c>
      <c r="B83" s="80" t="s">
        <v>65</v>
      </c>
      <c r="C83" s="99">
        <f>Tablo1510[[#This Row],[1. DÖNEM]]+Tablo1510[[#This Row],[1. DÖNEM2]]+Tablo1510[[#This Row],[1. DÖNEM3]]+Tablo1510[[#This Row],[1. DÖNEM4]]+Tablo1510[[#This Row],[1. DÖNEM5]]+Tablo1510[[#This Row],[1. DÖNEM6]]</f>
        <v>54</v>
      </c>
      <c r="D83" s="101">
        <f>COUNTIF(ATATÜRK!$W$5:$W$200,"&lt;45")</f>
        <v>31</v>
      </c>
      <c r="E83" s="101">
        <f>COUNTIF(ATATÜRK!$X$5:$X$200,"&lt;45")</f>
        <v>0</v>
      </c>
      <c r="F83" s="101">
        <f>COUNTIF(ATATÜRK!$W$5:$W$200,"&lt;55")-COUNTIF(ATATÜRK!$W$5:$W$200,"&lt;45")</f>
        <v>9</v>
      </c>
      <c r="G83" s="101">
        <f>COUNTIF(ATATÜRK!$X$5:$X$200,"&lt;55")-COUNTIF(ATATÜRK!$X$5:$X$200,"&lt;45")</f>
        <v>0</v>
      </c>
      <c r="H83" s="101">
        <f>COUNTIF(ATATÜRK!$W$5:$W$200,"&lt;70")-COUNTIF(ATATÜRK!$W$5:$W$200,"&lt;55")</f>
        <v>7</v>
      </c>
      <c r="I83" s="101">
        <f>COUNTIF(ATATÜRK!$X$5:$X$200,"&lt;70")-COUNTIF(ATATÜRK!$X$5:$X$200,"&lt;55")</f>
        <v>0</v>
      </c>
      <c r="J83" s="101">
        <f>COUNTIF(ATATÜRK!$W$5:$W$200,"&lt;85")-COUNTIF(ATATÜRK!$W$5:$W$200,"&lt;70")</f>
        <v>6</v>
      </c>
      <c r="K83" s="101">
        <f>COUNTIF(ATATÜRK!$X$5:$X$200,"&lt;85")-COUNTIF(ATATÜRK!$X$5:$X$200,"&lt;70")</f>
        <v>0</v>
      </c>
      <c r="L83" s="101">
        <f>COUNTIF(ATATÜRK!$W$5:$W$200,"&lt;99")-COUNTIF(ATATÜRK!$W$5:$W$200,"&lt;85")</f>
        <v>1</v>
      </c>
      <c r="M83" s="101">
        <f>COUNTIF(ATATÜRK!$X$5:$X$200,"&lt;99")-COUNTIF(ATATÜRK!$X$5:$X$200,"&lt;85")</f>
        <v>0</v>
      </c>
      <c r="N83" s="102">
        <f>COUNTIF(ATATÜRK!$W$5:$W$200,"=100")</f>
        <v>0</v>
      </c>
      <c r="O83" s="102">
        <f>COUNTIF(ATATÜRK!$X$5:$X$200,"=100")</f>
        <v>0</v>
      </c>
    </row>
    <row r="84" spans="1:15" ht="20.25" customHeight="1" x14ac:dyDescent="0.25">
      <c r="A84" s="87">
        <v>2</v>
      </c>
      <c r="B84" s="80" t="s">
        <v>376</v>
      </c>
      <c r="C84" s="99">
        <f>Tablo1510[[#This Row],[1. DÖNEM]]+Tablo1510[[#This Row],[1. DÖNEM2]]+Tablo1510[[#This Row],[1. DÖNEM3]]+Tablo1510[[#This Row],[1. DÖNEM4]]+Tablo1510[[#This Row],[1. DÖNEM5]]+Tablo1510[[#This Row],[1. DÖNEM6]]</f>
        <v>19</v>
      </c>
      <c r="D84" s="101">
        <f>COUNTIF(CEVİZKENT!$W$5:$W$200,"&lt;45")</f>
        <v>7</v>
      </c>
      <c r="E84" s="101">
        <f>COUNTIF(CEVİZKENT!$X$5:$X$200,"&lt;45")</f>
        <v>0</v>
      </c>
      <c r="F84" s="101">
        <f>COUNTIF(CEVİZKENT!$W$5:$W$200,"&lt;55")-COUNTIF(CEVİZKENT!$W$5:$W$200,"&lt;45")</f>
        <v>2</v>
      </c>
      <c r="G84" s="101">
        <f>COUNTIF(CEVİZKENT!$X$5:$X$200,"&lt;55")-COUNTIF(CEVİZKENT!$X$5:$X$200,"&lt;45")</f>
        <v>0</v>
      </c>
      <c r="H84" s="101">
        <f>COUNTIF(CEVİZKENT!$W$5:$W$200,"&lt;70")-COUNTIF(CEVİZKENT!$W$5:$W$200,"&lt;55")</f>
        <v>4</v>
      </c>
      <c r="I84" s="101">
        <f>COUNTIF(CEVİZKENT!$X$5:$X$200,"&lt;70")-COUNTIF(CEVİZKENT!$X$5:$X$200,"&lt;55")</f>
        <v>0</v>
      </c>
      <c r="J84" s="101">
        <f>COUNTIF(CEVİZKENT!$W$5:$W$200,"&lt;85")-COUNTIF(CEVİZKENT!$W$5:$W$200,"&lt;70")</f>
        <v>2</v>
      </c>
      <c r="K84" s="101">
        <f>COUNTIF(CEVİZKENT!$X$5:$X$200,"&lt;85")-COUNTIF(CEVİZKENT!$X$5:$X$200,"&lt;70")</f>
        <v>0</v>
      </c>
      <c r="L84" s="101">
        <f>COUNTIF(CEVİZKENT!$W$5:$W$200,"&lt;99")-COUNTIF(CEVİZKENT!$W$5:$W$200,"&lt;85")</f>
        <v>4</v>
      </c>
      <c r="M84" s="102">
        <f>COUNTIF(CEVİZKENT!$X$5:$X$200,"&lt;99")-COUNTIF(CEVİZKENT!$X$5:$X$200,"&lt;85")</f>
        <v>0</v>
      </c>
      <c r="N84" s="102">
        <f>COUNTIF(CEVİZKENT!$W$5:$W$200,"=100")</f>
        <v>0</v>
      </c>
      <c r="O84" s="102">
        <f>COUNTIF(CEVİZKENT!$X$5:$X$200,"=100")</f>
        <v>0</v>
      </c>
    </row>
    <row r="85" spans="1:15" ht="20.25" customHeight="1" x14ac:dyDescent="0.25">
      <c r="A85" s="86">
        <v>3</v>
      </c>
      <c r="B85" s="80" t="s">
        <v>296</v>
      </c>
      <c r="C85" s="99">
        <f>Tablo1510[[#This Row],[1. DÖNEM]]+Tablo1510[[#This Row],[1. DÖNEM2]]+Tablo1510[[#This Row],[1. DÖNEM3]]+Tablo1510[[#This Row],[1. DÖNEM4]]+Tablo1510[[#This Row],[1. DÖNEM5]]+Tablo1510[[#This Row],[1. DÖNEM6]]</f>
        <v>10</v>
      </c>
      <c r="D85" s="101">
        <f>COUNTIF(ÇAĞIRKAN!$W$5:$W$200,"&lt;45")</f>
        <v>1</v>
      </c>
      <c r="E85" s="101">
        <f>COUNTIF(ÇAĞIRKAN!$X$5:$X$200,"&lt;45")</f>
        <v>0</v>
      </c>
      <c r="F85" s="101">
        <f>COUNTIF(ÇAĞIRKAN!$W$5:$W$200,"&lt;55")-COUNTIF(ÇAĞIRKAN!$W$5:$W$200,"&lt;45")</f>
        <v>2</v>
      </c>
      <c r="G85" s="101">
        <f>COUNTIF(ÇAĞIRKAN!$X$5:$X$200,"&lt;55")-COUNTIF(ÇAĞIRKAN!$X$5:$X$200,"&lt;45")</f>
        <v>0</v>
      </c>
      <c r="H85" s="101">
        <f>COUNTIF(ÇAĞIRKAN!$W$5:$W$200,"&lt;70")-COUNTIF(ÇAĞIRKAN!$W$5:$W$200,"&lt;55")</f>
        <v>2</v>
      </c>
      <c r="I85" s="101">
        <f>COUNTIF(ÇAĞIRKAN!$X$5:$X$200,"&lt;70")-COUNTIF(ÇAĞIRKAN!$X$5:$X$200,"&lt;55")</f>
        <v>0</v>
      </c>
      <c r="J85" s="101">
        <f>COUNTIF(ÇAĞIRKAN!$W$5:$W$200,"&lt;85")-COUNTIF(ÇAĞIRKAN!$W$5:$W$200,"&lt;70")</f>
        <v>2</v>
      </c>
      <c r="K85" s="101">
        <f>COUNTIF(ÇAĞIRKAN!$X$5:$X$200,"&lt;85")-COUNTIF(ÇAĞIRKAN!$X$5:$X$200,"&lt;70")</f>
        <v>0</v>
      </c>
      <c r="L85" s="101">
        <f>COUNTIF(ÇAĞIRKAN!$W$5:$W$200,"&lt;99")-COUNTIF(ÇAĞIRKAN!$W$5:$W$200,"&lt;85")</f>
        <v>2</v>
      </c>
      <c r="M85" s="102">
        <f>COUNTIF(ÇAĞIRKAN!$X$5:$X$200,"&lt;99")-COUNTIF(ÇAĞIRKAN!$X$5:$X$200,"&lt;85")</f>
        <v>0</v>
      </c>
      <c r="N85" s="102">
        <f>COUNTIF(ÇAĞIRKAN!$W$5:$W$200,"=100")</f>
        <v>1</v>
      </c>
      <c r="O85" s="102">
        <f>COUNTIF(ÇAĞIRKAN!$X$5:$X$200,"=100")</f>
        <v>0</v>
      </c>
    </row>
    <row r="86" spans="1:15" ht="20.25" customHeight="1" x14ac:dyDescent="0.25">
      <c r="A86" s="87">
        <v>4</v>
      </c>
      <c r="B86" s="80" t="s">
        <v>37</v>
      </c>
      <c r="C86" s="99">
        <f>Tablo1510[[#This Row],[1. DÖNEM]]+Tablo1510[[#This Row],[1. DÖNEM2]]+Tablo1510[[#This Row],[1. DÖNEM3]]+Tablo1510[[#This Row],[1. DÖNEM4]]+Tablo1510[[#This Row],[1. DÖNEM5]]+Tablo1510[[#This Row],[1. DÖNEM6]]</f>
        <v>13</v>
      </c>
      <c r="D86" s="101">
        <f>COUNTIF(DEMİRLİ!$W$5:$W$200,"&lt;45")</f>
        <v>3</v>
      </c>
      <c r="E86" s="101">
        <f>COUNTIF(DEMİRLİ!$X$5:$X$200,"&lt;45")</f>
        <v>0</v>
      </c>
      <c r="F86" s="101">
        <f>COUNTIF(DEMİRLİ!$W$5:$W$200,"&lt;55")-COUNTIF(DEMİRLİ!$W$5:$W$200,"&lt;45")</f>
        <v>0</v>
      </c>
      <c r="G86" s="101">
        <f>COUNTIF(DEMİRLİ!$X$5:$X$200,"&lt;55")-COUNTIF(DEMİRLİ!$X$5:$X$200,"&lt;45")</f>
        <v>0</v>
      </c>
      <c r="H86" s="101">
        <f>COUNTIF(DEMİRLİ!$W$5:$W$200,"&lt;70")-COUNTIF(DEMİRLİ!$W$5:$W$200,"&lt;55")</f>
        <v>5</v>
      </c>
      <c r="I86" s="101">
        <f>COUNTIF(DEMİRLİ!$X$5:$X$200,"&lt;70")-COUNTIF(DEMİRLİ!$X$5:$X$200,"&lt;55")</f>
        <v>0</v>
      </c>
      <c r="J86" s="101">
        <f>COUNTIF(DEMİRLİ!$W$5:$W$200,"&lt;85")-COUNTIF(DEMİRLİ!$W$5:$W$200,"&lt;70")</f>
        <v>2</v>
      </c>
      <c r="K86" s="101">
        <f>COUNTIF(DEMİRLİ!$X$5:$X$200,"&lt;85")-COUNTIF(DEMİRLİ!$X$5:$X$200,"&lt;70")</f>
        <v>0</v>
      </c>
      <c r="L86" s="101">
        <f>COUNTIF(DEMİRLİ!$W$5:$W$200,"&lt;99")-COUNTIF(DEMİRLİ!$W$5:$W$200,"&lt;85")</f>
        <v>3</v>
      </c>
      <c r="M86" s="102">
        <f>COUNTIF(DEMİRLİ!$X$5:$X$200,"&lt;99")-COUNTIF(DEMİRLİ!$X$5:$X$200,"&lt;85")</f>
        <v>0</v>
      </c>
      <c r="N86" s="102">
        <f>COUNTIF(DEMİRLİ!$W$5:$W$200,"=100")</f>
        <v>0</v>
      </c>
      <c r="O86" s="102">
        <f>COUNTIF(DEMİRLİ!$X$5:$X$200,"=100")</f>
        <v>0</v>
      </c>
    </row>
    <row r="87" spans="1:15" ht="20.25" customHeight="1" x14ac:dyDescent="0.25">
      <c r="A87" s="86">
        <v>5</v>
      </c>
      <c r="B87" s="80" t="s">
        <v>295</v>
      </c>
      <c r="C87" s="99">
        <f>Tablo1510[[#This Row],[1. DÖNEM]]+Tablo1510[[#This Row],[1. DÖNEM2]]+Tablo1510[[#This Row],[1. DÖNEM3]]+Tablo1510[[#This Row],[1. DÖNEM4]]+Tablo1510[[#This Row],[1. DÖNEM5]]+Tablo1510[[#This Row],[1. DÖNEM6]]</f>
        <v>11</v>
      </c>
      <c r="D87" s="101">
        <f>COUNTIF(HAMİT!$W$5:$W$200,"&lt;45")</f>
        <v>0</v>
      </c>
      <c r="E87" s="101">
        <f>COUNTIF(HAMİT!$X$5:$X$200,"&lt;45")</f>
        <v>0</v>
      </c>
      <c r="F87" s="101">
        <f>COUNTIF(HAMİT!$W$5:$W$200,"&lt;55")-COUNTIF(HAMİT!$W$5:$W$200,"&lt;45")</f>
        <v>1</v>
      </c>
      <c r="G87" s="101">
        <f>COUNTIF(HAMİT!$X$5:$X$200,"&lt;55")-COUNTIF(HAMİT!$X$5:$X$200,"&lt;45")</f>
        <v>0</v>
      </c>
      <c r="H87" s="101">
        <f>COUNTIF(HAMİT!$W$5:$W$200,"&lt;70")-COUNTIF(HAMİT!$W$5:$W$200,"&lt;55")</f>
        <v>2</v>
      </c>
      <c r="I87" s="101">
        <f>COUNTIF(HAMİT!$X$5:$X$200,"&lt;70")-COUNTIF(HAMİT!$X$5:$X$200,"&lt;55")</f>
        <v>0</v>
      </c>
      <c r="J87" s="101">
        <f>COUNTIF(HAMİT!$W$5:$W$200,"&lt;85")-COUNTIF(HAMİT!$W$5:$W$200,"&lt;70")</f>
        <v>3</v>
      </c>
      <c r="K87" s="101">
        <f>COUNTIF(HAMİT!$X$5:$X$200,"&lt;85")-COUNTIF(HAMİT!$X$5:$X$200,"&lt;70")</f>
        <v>0</v>
      </c>
      <c r="L87" s="101">
        <f>COUNTIF(HAMİT!$W$5:$W$200,"&lt;99")-COUNTIF(HAMİT!$W$5:$W$200,"&lt;85")</f>
        <v>4</v>
      </c>
      <c r="M87" s="102">
        <f>COUNTIF(HAMİT!$X$5:$X$200,"&lt;99")-COUNTIF(HAMİT!$X$5:$X$200,"&lt;85")</f>
        <v>0</v>
      </c>
      <c r="N87" s="102">
        <f>COUNTIF(HAMİT!$W$5:$W$200,"=100")</f>
        <v>1</v>
      </c>
      <c r="O87" s="102">
        <f>COUNTIF(HAMİT!$X$5:$X$200,"=100")</f>
        <v>0</v>
      </c>
    </row>
    <row r="88" spans="1:15" ht="20.25" customHeight="1" x14ac:dyDescent="0.25">
      <c r="A88" s="87">
        <v>6</v>
      </c>
      <c r="B88" s="80" t="s">
        <v>285</v>
      </c>
      <c r="C88" s="99">
        <f>Tablo1510[[#This Row],[1. DÖNEM]]+Tablo1510[[#This Row],[1. DÖNEM2]]+Tablo1510[[#This Row],[1. DÖNEM3]]+Tablo1510[[#This Row],[1. DÖNEM4]]+Tablo1510[[#This Row],[1. DÖNEM5]]+Tablo1510[[#This Row],[1. DÖNEM6]]</f>
        <v>8</v>
      </c>
      <c r="D88" s="101">
        <f>COUNTIF(İSAHOCALI!$W$5:$W$200,"&lt;45")</f>
        <v>6</v>
      </c>
      <c r="E88" s="101">
        <f>COUNTIF(İSAHOCALI!$X$5:$X$200,"&lt;45")</f>
        <v>0</v>
      </c>
      <c r="F88" s="101">
        <f>COUNTIF(İSAHOCALI!$W$5:$W$200,"&lt;55")-COUNTIF(İSAHOCALI!$W$5:$W$200,"&lt;45")</f>
        <v>0</v>
      </c>
      <c r="G88" s="101">
        <f>COUNTIF(İSAHOCALI!$X$5:$X$200,"&lt;55")-COUNTIF(İSAHOCALI!$X$5:$X$200,"&lt;45")</f>
        <v>0</v>
      </c>
      <c r="H88" s="101">
        <f>COUNTIF(İSAHOCALI!$W$5:$W$200,"&lt;70")-COUNTIF(İSAHOCALI!$W$5:$W$200,"&lt;55")</f>
        <v>2</v>
      </c>
      <c r="I88" s="101">
        <f>COUNTIF(İSAHOCALI!$X$5:$X$200,"&lt;70")-COUNTIF(İSAHOCALI!$X$5:$X$200,"&lt;55")</f>
        <v>0</v>
      </c>
      <c r="J88" s="101">
        <f>COUNTIF(İSAHOCALI!$W$5:$W$200,"&lt;85")-COUNTIF(İSAHOCALI!$W$5:$W$200,"&lt;70")</f>
        <v>0</v>
      </c>
      <c r="K88" s="101">
        <f>COUNTIF(İSAHOCALI!$X$5:$X$200,"&lt;85")-COUNTIF(İSAHOCALI!$X$5:$X$200,"&lt;70")</f>
        <v>0</v>
      </c>
      <c r="L88" s="101">
        <f>COUNTIF(İSAHOCALI!$W$5:$W$200,"&lt;99")-COUNTIF(İSAHOCALI!$W$5:$W$200,"&lt;85")</f>
        <v>0</v>
      </c>
      <c r="M88" s="102">
        <f>COUNTIF(İSAHOCALI!$X$5:$X$200,"&lt;99")-COUNTIF(İSAHOCALI!$X$5:$X$200,"&lt;85")</f>
        <v>0</v>
      </c>
      <c r="N88" s="102">
        <f>COUNTIF(İSAHOCALI!$W$5:$W$200,"=100")</f>
        <v>0</v>
      </c>
      <c r="O88" s="102">
        <f>COUNTIF(İSAHOCALI!$X$5:$X$200,"=100")</f>
        <v>0</v>
      </c>
    </row>
    <row r="89" spans="1:15" ht="20.25" customHeight="1" x14ac:dyDescent="0.25">
      <c r="A89" s="86">
        <v>7</v>
      </c>
      <c r="B89" s="80" t="s">
        <v>160</v>
      </c>
      <c r="C89" s="99">
        <f>Tablo1510[[#This Row],[1. DÖNEM]]+Tablo1510[[#This Row],[1. DÖNEM2]]+Tablo1510[[#This Row],[1. DÖNEM3]]+Tablo1510[[#This Row],[1. DÖNEM4]]+Tablo1510[[#This Row],[1. DÖNEM5]]+Tablo1510[[#This Row],[1. DÖNEM6]]</f>
        <v>132</v>
      </c>
      <c r="D89" s="101">
        <f>COUNTIF(KAMAN!$W$5:$W$200,"&lt;45")</f>
        <v>34</v>
      </c>
      <c r="E89" s="101">
        <f>COUNTIF(KAMAN!$X$5:$X$200,"&lt;45")</f>
        <v>0</v>
      </c>
      <c r="F89" s="101">
        <f>COUNTIF(KAMAN!$W$5:$W$200,"&lt;55")-COUNTIF(KAMAN!$W$5:$W$200,"&lt;45")</f>
        <v>8</v>
      </c>
      <c r="G89" s="101">
        <f>COUNTIF(KAMAN!$X$5:$X$200,"&lt;55")-COUNTIF(KAMAN!$X$5:$X$200,"&lt;45")</f>
        <v>0</v>
      </c>
      <c r="H89" s="101">
        <f>COUNTIF(KAMAN!$W$5:$W$200,"&lt;70")-COUNTIF(KAMAN!$W$5:$W$200,"&lt;55")</f>
        <v>19</v>
      </c>
      <c r="I89" s="101">
        <f>COUNTIF(KAMAN!$X$5:$X$200,"&lt;70")-COUNTIF(KAMAN!$X$5:$X$200,"&lt;55")</f>
        <v>0</v>
      </c>
      <c r="J89" s="101">
        <f>COUNTIF(KAMAN!$W$5:$W$200,"&lt;85")-COUNTIF(KAMAN!$W$5:$W$200,"&lt;70")</f>
        <v>29</v>
      </c>
      <c r="K89" s="101">
        <f>COUNTIF(KAMAN!$X$5:$X$200,"&lt;85")-COUNTIF(KAMAN!$X$5:$X$200,"&lt;70")</f>
        <v>0</v>
      </c>
      <c r="L89" s="101">
        <f>COUNTIF(KAMAN!$W$5:$W$200,"&lt;99")-COUNTIF(KAMAN!$W$5:$W$200,"&lt;85")</f>
        <v>34</v>
      </c>
      <c r="M89" s="102">
        <f>COUNTIF(KAMAN!$X$5:$X$200,"&lt;99")-COUNTIF(KAMAN!$X$5:$X$200,"&lt;85")</f>
        <v>0</v>
      </c>
      <c r="N89" s="102">
        <f>COUNTIF(KAMAN!$W$5:$W$200,"=100")</f>
        <v>8</v>
      </c>
      <c r="O89" s="102">
        <f>COUNTIF(KAMAN!$X$5:$X$200,"=100")</f>
        <v>0</v>
      </c>
    </row>
    <row r="90" spans="1:15" ht="20.25" customHeight="1" x14ac:dyDescent="0.25">
      <c r="A90" s="87">
        <v>8</v>
      </c>
      <c r="B90" s="80" t="s">
        <v>294</v>
      </c>
      <c r="C90" s="99">
        <f>Tablo1510[[#This Row],[1. DÖNEM]]+Tablo1510[[#This Row],[1. DÖNEM2]]+Tablo1510[[#This Row],[1. DÖNEM3]]+Tablo1510[[#This Row],[1. DÖNEM4]]+Tablo1510[[#This Row],[1. DÖNEM5]]+Tablo1510[[#This Row],[1. DÖNEM6]]</f>
        <v>19</v>
      </c>
      <c r="D90" s="101">
        <f>COUNTIF(YENİCE!$W$5:$W$200,"&lt;45")</f>
        <v>12</v>
      </c>
      <c r="E90" s="101">
        <f>COUNTIF(YENİCE!$X$5:$X$200,"&lt;45")</f>
        <v>0</v>
      </c>
      <c r="F90" s="101">
        <f>COUNTIF(YENİCE!$W$5:$W$200,"&lt;55")-COUNTIF(YENİCE!$W$5:$W$200,"&lt;45")</f>
        <v>2</v>
      </c>
      <c r="G90" s="101">
        <f>COUNTIF(YENİCE!$X$5:$X$200,"&lt;55")-COUNTIF(YENİCE!$X$5:$X$200,"&lt;45")</f>
        <v>0</v>
      </c>
      <c r="H90" s="101">
        <f>COUNTIF(YENİCE!$W$5:$W$200,"&lt;70")-COUNTIF(YENİCE!$W$5:$W$200,"&lt;55")</f>
        <v>3</v>
      </c>
      <c r="I90" s="101">
        <f>COUNTIF(YENİCE!$X$5:$X$200,"&lt;70")-COUNTIF(YENİCE!$X$5:$X$200,"&lt;55")</f>
        <v>0</v>
      </c>
      <c r="J90" s="101">
        <f>COUNTIF(YENİCE!$W$5:$W$200,"&lt;85")-COUNTIF(YENİCE!$W$5:$W$200,"&lt;70")</f>
        <v>0</v>
      </c>
      <c r="K90" s="101">
        <f>COUNTIF(YENİCE!$X$5:$X$200,"&lt;85")-COUNTIF(YENİCE!$X$5:$X$200,"&lt;70")</f>
        <v>0</v>
      </c>
      <c r="L90" s="101">
        <f>COUNTIF(YENİCE!$W$5:$W$200,"&lt;99")-COUNTIF(YENİCE!$W$5:$W$200,"&lt;85")</f>
        <v>2</v>
      </c>
      <c r="M90" s="102">
        <f>COUNTIF(YENİCE!$X$5:$X$200,"&lt;99")-COUNTIF(YENİCE!$X$5:$X$200,"&lt;85")</f>
        <v>0</v>
      </c>
      <c r="N90" s="102">
        <f>COUNTIF(YENİCE!$W$5:$W$200,"=100")</f>
        <v>0</v>
      </c>
      <c r="O90" s="102">
        <f>COUNTIF(YENİCE!$X$5:$X$200,"=100")</f>
        <v>0</v>
      </c>
    </row>
    <row r="91" spans="1:15" ht="20.25" customHeight="1" x14ac:dyDescent="0.25">
      <c r="A91" s="86">
        <v>9</v>
      </c>
      <c r="B91" s="80" t="s">
        <v>255</v>
      </c>
      <c r="C91" s="99">
        <f>Tablo1510[[#This Row],[1. DÖNEM]]+Tablo1510[[#This Row],[1. DÖNEM2]]+Tablo1510[[#This Row],[1. DÖNEM3]]+Tablo1510[[#This Row],[1. DÖNEM4]]+Tablo1510[[#This Row],[1. DÖNEM5]]+Tablo1510[[#This Row],[1. DÖNEM6]]</f>
        <v>31</v>
      </c>
      <c r="D91" s="101">
        <f>COUNTIF(KURANCILI!$W$5:$W$200,"&lt;45")</f>
        <v>3</v>
      </c>
      <c r="E91" s="101">
        <f>COUNTIF(KURANCILI!$X$5:$X$200,"&lt;45")</f>
        <v>0</v>
      </c>
      <c r="F91" s="101">
        <f>COUNTIF(KURANCILI!$W$5:$W$200,"&lt;55")-COUNTIF(KURANCILI!$W$5:$W$200,"&lt;45")</f>
        <v>1</v>
      </c>
      <c r="G91" s="101">
        <f>COUNTIF(KURANCILI!$X$5:$X$200,"&lt;55")-COUNTIF(KURANCILI!$X$5:$X$200,"&lt;45")</f>
        <v>0</v>
      </c>
      <c r="H91" s="101">
        <f>COUNTIF(KURANCILI!$W$5:$W$200,"&lt;70")-COUNTIF(KURANCILI!$W$5:$W$200,"&lt;55")</f>
        <v>4</v>
      </c>
      <c r="I91" s="101">
        <f>COUNTIF(KURANCILI!$X$5:$X$200,"&lt;70")-COUNTIF(KURANCILI!$X$5:$X$200,"&lt;55")</f>
        <v>0</v>
      </c>
      <c r="J91" s="101">
        <f>COUNTIF(KURANCILI!$W$5:$W$200,"&lt;85")-COUNTIF(KURANCILI!$W$5:$W$200,"&lt;70")</f>
        <v>11</v>
      </c>
      <c r="K91" s="101">
        <f>COUNTIF(KURANCILI!$X$5:$X$200,"&lt;85")-COUNTIF(KURANCILI!$X$5:$X$200,"&lt;70")</f>
        <v>0</v>
      </c>
      <c r="L91" s="101">
        <f>COUNTIF(KURANCILI!$W$5:$W$200,"&lt;99")-COUNTIF(KURANCILI!$W$5:$W$200,"&lt;85")</f>
        <v>11</v>
      </c>
      <c r="M91" s="102">
        <f>COUNTIF(KURANCILI!$X$5:$X$200,"&lt;99")-COUNTIF(KURANCILI!$X$5:$X$200,"&lt;85")</f>
        <v>0</v>
      </c>
      <c r="N91" s="102">
        <f>COUNTIF(KURANCILI!$W$5:$W$200,"=100")</f>
        <v>1</v>
      </c>
      <c r="O91" s="102">
        <f>COUNTIF(KURANCILI!$X$5:$X$200,"=100")</f>
        <v>0</v>
      </c>
    </row>
    <row r="92" spans="1:15" ht="20.25" customHeight="1" x14ac:dyDescent="0.25">
      <c r="A92" s="87">
        <v>10</v>
      </c>
      <c r="B92" s="80" t="s">
        <v>124</v>
      </c>
      <c r="C92" s="99">
        <f>Tablo1510[[#This Row],[1. DÖNEM]]+Tablo1510[[#This Row],[1. DÖNEM2]]+Tablo1510[[#This Row],[1. DÖNEM3]]+Tablo1510[[#This Row],[1. DÖNEM4]]+Tablo1510[[#This Row],[1. DÖNEM5]]+Tablo1510[[#This Row],[1. DÖNEM6]]</f>
        <v>81</v>
      </c>
      <c r="D92" s="101">
        <f>COUNTIF(MELİKŞAH!$W$5:$W$200,"&lt;45")</f>
        <v>26</v>
      </c>
      <c r="E92" s="101">
        <f>COUNTIF(MELİKŞAH!$X$5:$X$200,"&lt;45")</f>
        <v>0</v>
      </c>
      <c r="F92" s="101">
        <f>COUNTIF(MELİKŞAH!$W$5:$W$200,"&lt;55")-COUNTIF(MELİKŞAH!$W$5:$W$200,"&lt;45")</f>
        <v>8</v>
      </c>
      <c r="G92" s="101">
        <f>COUNTIF(MELİKŞAH!$X$5:$X$200,"&lt;55")-COUNTIF(MELİKŞAH!$X$5:$X$200,"&lt;45")</f>
        <v>0</v>
      </c>
      <c r="H92" s="101">
        <f>COUNTIF(MELİKŞAH!$W$5:$W$200,"&lt;70")-COUNTIF(MELİKŞAH!$W$5:$W$200,"&lt;55")</f>
        <v>15</v>
      </c>
      <c r="I92" s="101">
        <f>COUNTIF(MELİKŞAH!$X$5:$X$200,"&lt;70")-COUNTIF(MELİKŞAH!$X$5:$X$200,"&lt;55")</f>
        <v>0</v>
      </c>
      <c r="J92" s="101">
        <f>COUNTIF(MELİKŞAH!$W$5:$W$200,"&lt;85")-COUNTIF(MELİKŞAH!$W$5:$W$200,"&lt;70")</f>
        <v>14</v>
      </c>
      <c r="K92" s="101">
        <f>COUNTIF(MELİKŞAH!$X$5:$X$200,"&lt;85")-COUNTIF(MELİKŞAH!$X$5:$X$200,"&lt;70")</f>
        <v>0</v>
      </c>
      <c r="L92" s="101">
        <f>COUNTIF(MELİKŞAH!$W$5:$W$200,"&lt;99")-COUNTIF(MELİKŞAH!$W$5:$W$200,"&lt;85")</f>
        <v>16</v>
      </c>
      <c r="M92" s="102">
        <f>COUNTIF(MELİKŞAH!$X$5:$X$200,"&lt;99")-COUNTIF(MELİKŞAH!$X$5:$X$200,"&lt;85")</f>
        <v>0</v>
      </c>
      <c r="N92" s="102">
        <f>COUNTIF(MELİKŞAH!$W$5:$W$200,"=100")</f>
        <v>2</v>
      </c>
      <c r="O92" s="102">
        <f>COUNTIF(MELİKŞAH!$X$5:$X$200,"=100")</f>
        <v>0</v>
      </c>
    </row>
    <row r="93" spans="1:15" ht="20.25" customHeight="1" x14ac:dyDescent="0.25">
      <c r="A93" s="86">
        <v>11</v>
      </c>
      <c r="B93" s="80" t="s">
        <v>293</v>
      </c>
      <c r="C93" s="99">
        <f>Tablo1510[[#This Row],[1. DÖNEM]]+Tablo1510[[#This Row],[1. DÖNEM2]]+Tablo1510[[#This Row],[1. DÖNEM3]]+Tablo1510[[#This Row],[1. DÖNEM4]]+Tablo1510[[#This Row],[1. DÖNEM5]]+Tablo1510[[#This Row],[1. DÖNEM6]]</f>
        <v>20</v>
      </c>
      <c r="D93" s="101">
        <f>COUNTIF(ÖMERHACILI!$W$5:$W$200,"&lt;45")</f>
        <v>11</v>
      </c>
      <c r="E93" s="101">
        <f>COUNTIF(ÖMERHACILI!$X$5:$X$200,"&lt;45")</f>
        <v>0</v>
      </c>
      <c r="F93" s="101">
        <f>COUNTIF(ÖMERHACILI!$W$5:$W$200,"&lt;55")-COUNTIF(ÖMERHACILI!$W$5:$W$200,"&lt;45")</f>
        <v>2</v>
      </c>
      <c r="G93" s="101">
        <f>COUNTIF(ÖMERHACILI!$X$5:$X$200,"&lt;55")-COUNTIF(ÖMERHACILI!$X$5:$X$200,"&lt;45")</f>
        <v>0</v>
      </c>
      <c r="H93" s="101">
        <f>COUNTIF(ÖMERHACILI!$W$5:$W$200,"&lt;70")-COUNTIF(ÖMERHACILI!$W$5:$W$200,"&lt;55")</f>
        <v>2</v>
      </c>
      <c r="I93" s="101">
        <f>COUNTIF(ÖMERHACILI!$X$5:$X$200,"&lt;70")-COUNTIF(ÖMERHACILI!$X$5:$X$200,"&lt;55")</f>
        <v>0</v>
      </c>
      <c r="J93" s="101">
        <f>COUNTIF(ÖMERHACILI!$W$5:$W$200,"&lt;85")-COUNTIF(ÖMERHACILI!$W$5:$W$200,"&lt;70")</f>
        <v>3</v>
      </c>
      <c r="K93" s="101">
        <f>COUNTIF(ÖMERHACILI!$X$5:$X$200,"&lt;85")-COUNTIF(ÖMERHACILI!$X$5:$X$200,"&lt;70")</f>
        <v>0</v>
      </c>
      <c r="L93" s="101">
        <f>COUNTIF(ÖMERHACILI!$W$5:$W$200,"&lt;99")-COUNTIF(ÖMERHACILI!$W$5:$W$200,"&lt;85")</f>
        <v>2</v>
      </c>
      <c r="M93" s="102">
        <f>COUNTIF(ÖMERHACILI!$X$5:$X$200,"&lt;99")-COUNTIF(ÖMERHACILI!$X$5:$X$200,"&lt;85")</f>
        <v>0</v>
      </c>
      <c r="N93" s="102">
        <f>COUNTIF(ÖMERHACILI!$W$5:$W$200,"=100")</f>
        <v>0</v>
      </c>
      <c r="O93" s="102">
        <f>COUNTIF(ÖMERHACILI!$X$5:$X$200,"=100")</f>
        <v>0</v>
      </c>
    </row>
    <row r="94" spans="1:15" ht="20.25" customHeight="1" x14ac:dyDescent="0.25">
      <c r="A94" s="87">
        <v>12</v>
      </c>
      <c r="B94" s="80" t="s">
        <v>271</v>
      </c>
      <c r="C94" s="99">
        <f>Tablo1510[[#This Row],[1. DÖNEM]]+Tablo1510[[#This Row],[1. DÖNEM2]]+Tablo1510[[#This Row],[1. DÖNEM3]]+Tablo1510[[#This Row],[1. DÖNEM4]]+Tablo1510[[#This Row],[1. DÖNEM5]]+Tablo1510[[#This Row],[1. DÖNEM6]]</f>
        <v>14</v>
      </c>
      <c r="D94" s="101">
        <f>COUNTIF(SAVCILI!$W$5:$W$200,"&lt;45")</f>
        <v>1</v>
      </c>
      <c r="E94" s="101">
        <f>COUNTIF(SAVCILI!$X$5:$X$200,"&lt;45")</f>
        <v>0</v>
      </c>
      <c r="F94" s="101">
        <f>COUNTIF(SAVCILI!$W$5:$W$200,"&lt;55")-COUNTIF(SAVCILI!$W$5:$W$200,"&lt;45")</f>
        <v>1</v>
      </c>
      <c r="G94" s="101">
        <f>COUNTIF(SAVCILI!$X$5:$X$200,"&lt;55")-COUNTIF(SAVCILI!$X$5:$X$200,"&lt;45")</f>
        <v>0</v>
      </c>
      <c r="H94" s="101">
        <f>COUNTIF(SAVCILI!$W$5:$W$200,"&lt;70")-COUNTIF(SAVCILI!$W$5:$W$200,"&lt;55")</f>
        <v>1</v>
      </c>
      <c r="I94" s="101">
        <f>COUNTIF(SAVCILI!$X$5:$X$200,"&lt;70")-COUNTIF(SAVCILI!$X$5:$X$200,"&lt;55")</f>
        <v>0</v>
      </c>
      <c r="J94" s="101">
        <f>COUNTIF(SAVCILI!$W$5:$W$200,"&lt;85")-COUNTIF(SAVCILI!$W$5:$W$200,"&lt;70")</f>
        <v>4</v>
      </c>
      <c r="K94" s="101">
        <f>COUNTIF(SAVCILI!$X$5:$X$200,"&lt;85")-COUNTIF(SAVCILI!$X$5:$X$200,"&lt;70")</f>
        <v>0</v>
      </c>
      <c r="L94" s="101">
        <f>COUNTIF(SAVCILI!$W$5:$W$200,"&lt;99")-COUNTIF(SAVCILI!$W$5:$W$200,"&lt;85")</f>
        <v>7</v>
      </c>
      <c r="M94" s="102">
        <f>COUNTIF(SAVCILI!$X$5:$X$200,"&lt;99")-COUNTIF(SAVCILI!$X$5:$X$200,"&lt;85")</f>
        <v>0</v>
      </c>
      <c r="N94" s="102">
        <f>COUNTIF(SAVCILI!$W$5:$W$200,"=100")</f>
        <v>0</v>
      </c>
      <c r="O94" s="102">
        <f>COUNTIF(SAVCILI!$X$5:$X$200,"=100")</f>
        <v>0</v>
      </c>
    </row>
    <row r="95" spans="1:15" ht="20.25" customHeight="1" x14ac:dyDescent="0.25">
      <c r="A95" s="86">
        <v>13</v>
      </c>
      <c r="B95" s="80" t="s">
        <v>226</v>
      </c>
      <c r="C95" s="99">
        <f>Tablo1510[[#This Row],[1. DÖNEM]]+Tablo1510[[#This Row],[1. DÖNEM2]]+Tablo1510[[#This Row],[1. DÖNEM3]]+Tablo1510[[#This Row],[1. DÖNEM4]]+Tablo1510[[#This Row],[1. DÖNEM5]]+Tablo1510[[#This Row],[1. DÖNEM6]]</f>
        <v>76</v>
      </c>
      <c r="D95" s="101">
        <f>COUNTIF(YENİHAYAT!$W$5:$W$200,"&lt;45")</f>
        <v>19</v>
      </c>
      <c r="E95" s="101">
        <f>COUNTIF(YENİHAYAT!$X$5:$X$200,"&lt;45")</f>
        <v>0</v>
      </c>
      <c r="F95" s="101">
        <f>COUNTIF(YENİHAYAT!$W$5:$W$200,"&lt;55")-COUNTIF(YENİHAYAT!$W$5:$W$200,"&lt;45")</f>
        <v>7</v>
      </c>
      <c r="G95" s="101">
        <f>COUNTIF(YENİHAYAT!$X$5:$X$200,"&lt;55")-COUNTIF(YENİHAYAT!$X$5:$X$200,"&lt;45")</f>
        <v>0</v>
      </c>
      <c r="H95" s="101">
        <f>COUNTIF(YENİHAYAT!$W$5:$W$200,"&lt;70")-COUNTIF(YENİHAYAT!$W$5:$W$200,"&lt;55")</f>
        <v>11</v>
      </c>
      <c r="I95" s="101">
        <f>COUNTIF(YENİHAYAT!$X$5:$X$200,"&lt;70")-COUNTIF(YENİHAYAT!$X$5:$X$200,"&lt;55")</f>
        <v>0</v>
      </c>
      <c r="J95" s="101">
        <f>COUNTIF(YENİHAYAT!$W$5:$W$200,"&lt;85")-COUNTIF(YENİHAYAT!$W$5:$W$200,"&lt;70")</f>
        <v>20</v>
      </c>
      <c r="K95" s="101">
        <f>COUNTIF(YENİHAYAT!$X$5:$X$200,"&lt;85")-COUNTIF(YENİHAYAT!$X$5:$X$200,"&lt;70")</f>
        <v>0</v>
      </c>
      <c r="L95" s="101">
        <f>COUNTIF(YENİHAYAT!$W$5:$W$200,"&lt;99")-COUNTIF(YENİHAYAT!$W$5:$W$200,"&lt;85")</f>
        <v>17</v>
      </c>
      <c r="M95" s="102">
        <f>COUNTIF(YENİHAYAT!$X$5:$X$200,"&lt;99")-COUNTIF(YENİHAYAT!$X$5:$X$200,"&lt;85")</f>
        <v>0</v>
      </c>
      <c r="N95" s="102">
        <f>COUNTIF(YENİHAYAT!$W$5:$W$200,"=100")</f>
        <v>2</v>
      </c>
      <c r="O95" s="102">
        <f>COUNTIF(YENİHAYAT!$X$5:$X$200,"=100")</f>
        <v>0</v>
      </c>
    </row>
    <row r="96" spans="1:15" ht="20.25" customHeight="1" x14ac:dyDescent="0.25">
      <c r="A96" s="87">
        <v>14</v>
      </c>
      <c r="B96" s="100" t="s">
        <v>337</v>
      </c>
      <c r="C96" s="178">
        <f>Tablo1510[[#This Row],[1. DÖNEM]]+Tablo1510[[#This Row],[1. DÖNEM2]]+Tablo1510[[#This Row],[1. DÖNEM3]]+Tablo1510[[#This Row],[1. DÖNEM4]]+Tablo1510[[#This Row],[1. DÖNEM5]]+Tablo1510[[#This Row],[1. DÖNEM6]]</f>
        <v>488</v>
      </c>
      <c r="D96" s="103">
        <f>SUBTOTAL(109,D83:D95)</f>
        <v>154</v>
      </c>
      <c r="E96" s="104">
        <f>SUBTOTAL(109,E83:E95)</f>
        <v>0</v>
      </c>
      <c r="F96" s="104">
        <f t="shared" ref="F96" si="31">SUBTOTAL(109,F83:F95)</f>
        <v>43</v>
      </c>
      <c r="G96" s="104">
        <f t="shared" ref="G96" si="32">SUBTOTAL(109,G83:G95)</f>
        <v>0</v>
      </c>
      <c r="H96" s="104">
        <f t="shared" ref="H96" si="33">SUBTOTAL(109,H83:H95)</f>
        <v>77</v>
      </c>
      <c r="I96" s="104">
        <f t="shared" ref="I96" si="34">SUBTOTAL(109,I83:I95)</f>
        <v>0</v>
      </c>
      <c r="J96" s="104">
        <f t="shared" ref="J96" si="35">SUBTOTAL(109,J83:J95)</f>
        <v>96</v>
      </c>
      <c r="K96" s="104">
        <f t="shared" ref="K96" si="36">SUBTOTAL(109,K83:K95)</f>
        <v>0</v>
      </c>
      <c r="L96" s="104">
        <f t="shared" ref="L96" si="37">SUBTOTAL(109,L83:L95)</f>
        <v>103</v>
      </c>
      <c r="M96" s="104">
        <f t="shared" ref="M96" si="38">SUBTOTAL(109,M83:M95)</f>
        <v>0</v>
      </c>
      <c r="N96" s="104">
        <f t="shared" ref="N96" si="39">SUBTOTAL(109,N83:N95)</f>
        <v>15</v>
      </c>
      <c r="O96" s="104">
        <f t="shared" ref="O96" si="40">SUBTOTAL(109,O83:O95)</f>
        <v>0</v>
      </c>
    </row>
    <row r="99" spans="1:15" ht="25.5" x14ac:dyDescent="0.25">
      <c r="A99" s="382" t="s">
        <v>23</v>
      </c>
      <c r="B99" s="383"/>
      <c r="C99" s="383"/>
      <c r="D99" s="383"/>
      <c r="E99" s="383"/>
      <c r="F99" s="383"/>
      <c r="G99" s="383"/>
      <c r="H99" s="383"/>
      <c r="I99" s="383"/>
      <c r="J99" s="383"/>
      <c r="K99" s="383"/>
      <c r="L99" s="383"/>
      <c r="M99" s="383"/>
      <c r="N99" s="384"/>
    </row>
    <row r="100" spans="1:15" ht="20.25" customHeight="1" x14ac:dyDescent="0.25">
      <c r="A100" s="267"/>
      <c r="B100" s="385"/>
      <c r="C100" s="177" t="s">
        <v>869</v>
      </c>
      <c r="D100" s="267" t="s">
        <v>332</v>
      </c>
      <c r="E100" s="385"/>
      <c r="F100" s="267" t="s">
        <v>333</v>
      </c>
      <c r="G100" s="385"/>
      <c r="H100" s="267" t="s">
        <v>334</v>
      </c>
      <c r="I100" s="385"/>
      <c r="J100" s="267" t="s">
        <v>335</v>
      </c>
      <c r="K100" s="385"/>
      <c r="L100" s="267" t="s">
        <v>336</v>
      </c>
      <c r="M100" s="385"/>
      <c r="N100" s="267">
        <v>100</v>
      </c>
      <c r="O100" s="385"/>
    </row>
    <row r="101" spans="1:15" ht="20.25" customHeight="1" x14ac:dyDescent="0.25">
      <c r="A101" s="85" t="s">
        <v>5</v>
      </c>
      <c r="B101" s="79" t="s">
        <v>297</v>
      </c>
      <c r="C101" s="79" t="s">
        <v>870</v>
      </c>
      <c r="D101" s="79" t="s">
        <v>300</v>
      </c>
      <c r="E101" s="79" t="s">
        <v>299</v>
      </c>
      <c r="F101" s="105" t="s">
        <v>301</v>
      </c>
      <c r="G101" s="105" t="s">
        <v>302</v>
      </c>
      <c r="H101" s="105" t="s">
        <v>303</v>
      </c>
      <c r="I101" s="105" t="s">
        <v>304</v>
      </c>
      <c r="J101" s="105" t="s">
        <v>305</v>
      </c>
      <c r="K101" s="105" t="s">
        <v>306</v>
      </c>
      <c r="L101" s="105" t="s">
        <v>307</v>
      </c>
      <c r="M101" s="105" t="s">
        <v>308</v>
      </c>
      <c r="N101" s="105" t="s">
        <v>309</v>
      </c>
      <c r="O101" s="105" t="s">
        <v>310</v>
      </c>
    </row>
    <row r="102" spans="1:15" ht="20.25" customHeight="1" x14ac:dyDescent="0.25">
      <c r="A102" s="86">
        <v>1</v>
      </c>
      <c r="B102" s="80" t="s">
        <v>65</v>
      </c>
      <c r="C102" s="99">
        <f>Tablo1511[[#This Row],[1. DÖNEM]]+Tablo1511[[#This Row],[1. DÖNEM2]]+Tablo1511[[#This Row],[1. DÖNEM3]]+Tablo1511[[#This Row],[1. DÖNEM4]]+Tablo1511[[#This Row],[1. DÖNEM5]]+Tablo1511[[#This Row],[1. DÖNEM6]]</f>
        <v>55</v>
      </c>
      <c r="D102" s="101">
        <f>COUNTIF(ATATÜRK!$Z$5:$Z$200,"&lt;45")</f>
        <v>11</v>
      </c>
      <c r="E102" s="101">
        <f>COUNTIF(ATATÜRK!$AA$5:$AA$200,"&lt;45")</f>
        <v>0</v>
      </c>
      <c r="F102" s="101">
        <f>COUNTIF(ATATÜRK!$Z$5:$Z$200,"&lt;55")-COUNTIF(ATATÜRK!$Z$5:$Z$200,"&lt;45")</f>
        <v>4</v>
      </c>
      <c r="G102" s="101">
        <f>COUNTIF(ATATÜRK!$AA$5:$AA$200,"&lt;55")-COUNTIF(ATATÜRK!$AA$5:$AA$200,"&lt;45")</f>
        <v>0</v>
      </c>
      <c r="H102" s="101">
        <f>COUNTIF(ATATÜRK!$Z$5:$Z$200,"&lt;70")-COUNTIF(ATATÜRK!$Z$5:$Z$200,"&lt;55")</f>
        <v>14</v>
      </c>
      <c r="I102" s="101">
        <f>COUNTIF(ATATÜRK!$AA$5:$AA$200,"&lt;70")-COUNTIF(ATATÜRK!$AA$5:$AA$200,"&lt;55")</f>
        <v>0</v>
      </c>
      <c r="J102" s="101">
        <f>COUNTIF(ATATÜRK!$Z$5:$Z$200,"&lt;85")-COUNTIF(ATATÜRK!$Z$5:$Z$200,"&lt;70")</f>
        <v>9</v>
      </c>
      <c r="K102" s="101">
        <f>COUNTIF(ATATÜRK!$AA$5:$AA$200,"&lt;85")-COUNTIF(ATATÜRK!$AA$5:$AA$200,"&lt;70")</f>
        <v>0</v>
      </c>
      <c r="L102" s="101">
        <f>COUNTIF(ATATÜRK!$Z$5:$Z$200,"&lt;99")-COUNTIF(ATATÜRK!$Z$5:$Z$200,"&lt;85")</f>
        <v>12</v>
      </c>
      <c r="M102" s="101">
        <f>COUNTIF(ATATÜRK!$AA$5:$AA$200,"&lt;99")-COUNTIF(ATATÜRK!$AA$5:$AA$200,"&lt;85")</f>
        <v>0</v>
      </c>
      <c r="N102" s="102">
        <f>COUNTIF(ATATÜRK!$Z$5:$Z$200,"=100")</f>
        <v>5</v>
      </c>
      <c r="O102" s="102">
        <f>COUNTIF(ATATÜRK!$AA$5:$AA$200,"=100")</f>
        <v>0</v>
      </c>
    </row>
    <row r="103" spans="1:15" ht="20.25" customHeight="1" x14ac:dyDescent="0.25">
      <c r="A103" s="87">
        <v>2</v>
      </c>
      <c r="B103" s="80" t="s">
        <v>376</v>
      </c>
      <c r="C103" s="99">
        <f>Tablo1511[[#This Row],[1. DÖNEM]]+Tablo1511[[#This Row],[1. DÖNEM2]]+Tablo1511[[#This Row],[1. DÖNEM3]]+Tablo1511[[#This Row],[1. DÖNEM4]]+Tablo1511[[#This Row],[1. DÖNEM5]]+Tablo1511[[#This Row],[1. DÖNEM6]]</f>
        <v>19</v>
      </c>
      <c r="D103" s="101">
        <f>COUNTIF(CEVİZKENT!$Z$5:$Z$200,"&lt;45")</f>
        <v>1</v>
      </c>
      <c r="E103" s="101">
        <f>COUNTIF(CEVİZKENT!$AA$5:$AA$200,"&lt;45")</f>
        <v>0</v>
      </c>
      <c r="F103" s="101">
        <f>COUNTIF(CEVİZKENT!$Z$5:$Z$200,"&lt;55")-COUNTIF(CEVİZKENT!$Z$5:$Z$200,"&lt;45")</f>
        <v>0</v>
      </c>
      <c r="G103" s="101">
        <f>COUNTIF(CEVİZKENT!$AA$5:$AA$200,"&lt;55")-COUNTIF(CEVİZKENT!$AA$5:$AA$200,"&lt;45")</f>
        <v>0</v>
      </c>
      <c r="H103" s="101">
        <f>COUNTIF(CEVİZKENT!$Z$5:$Z$200,"&lt;70")-COUNTIF(CEVİZKENT!$Z$5:$Z$200,"&lt;55")</f>
        <v>2</v>
      </c>
      <c r="I103" s="101">
        <f>COUNTIF(CEVİZKENT!$AA$5:$AA$200,"&lt;70")-COUNTIF(CEVİZKENT!$AA$5:$AA$200,"&lt;55")</f>
        <v>0</v>
      </c>
      <c r="J103" s="101">
        <f>COUNTIF(CEVİZKENT!$Z$5:$Z$200,"&lt;85")-COUNTIF(CEVİZKENT!$Z$5:$Z$200,"&lt;70")</f>
        <v>3</v>
      </c>
      <c r="K103" s="101">
        <f>COUNTIF(CEVİZKENT!$AA$5:$AA$200,"&lt;85")-COUNTIF(CEVİZKENT!$AA$5:$AA$200,"&lt;70")</f>
        <v>0</v>
      </c>
      <c r="L103" s="101">
        <f>COUNTIF(CEVİZKENT!$Z$5:$Z$200,"&lt;99")-COUNTIF(CEVİZKENT!$Z$5:$Z$200,"&lt;85")</f>
        <v>5</v>
      </c>
      <c r="M103" s="102">
        <f>COUNTIF(CEVİZKENT!$AA$5:$AA$200,"&lt;99")-COUNTIF(CEVİZKENT!$AA$5:$AA$200,"&lt;85")</f>
        <v>0</v>
      </c>
      <c r="N103" s="102">
        <f>COUNTIF(CEVİZKENT!$Z$5:$Z$200,"=100")</f>
        <v>8</v>
      </c>
      <c r="O103" s="102">
        <f>COUNTIF(CEVİZKENT!$AA$5:$AA$200,"=100")</f>
        <v>0</v>
      </c>
    </row>
    <row r="104" spans="1:15" ht="20.25" customHeight="1" x14ac:dyDescent="0.25">
      <c r="A104" s="86">
        <v>3</v>
      </c>
      <c r="B104" s="80" t="s">
        <v>296</v>
      </c>
      <c r="C104" s="99">
        <f>Tablo1511[[#This Row],[1. DÖNEM]]+Tablo1511[[#This Row],[1. DÖNEM2]]+Tablo1511[[#This Row],[1. DÖNEM3]]+Tablo1511[[#This Row],[1. DÖNEM4]]+Tablo1511[[#This Row],[1. DÖNEM5]]+Tablo1511[[#This Row],[1. DÖNEM6]]</f>
        <v>10</v>
      </c>
      <c r="D104" s="101">
        <f>COUNTIF(ÇAĞIRKAN!$Z$5:$Z$200,"&lt;45")</f>
        <v>1</v>
      </c>
      <c r="E104" s="101">
        <f>COUNTIF(ÇAĞIRKAN!$AA$5:$AA$200,"&lt;45")</f>
        <v>0</v>
      </c>
      <c r="F104" s="101">
        <f>COUNTIF(ÇAĞIRKAN!$Z$5:$Z$200,"&lt;55")-COUNTIF(ÇAĞIRKAN!$Z$5:$Z$200,"&lt;45")</f>
        <v>0</v>
      </c>
      <c r="G104" s="101">
        <f>COUNTIF(ÇAĞIRKAN!$AA$5:$AA$200,"&lt;55")-COUNTIF(ÇAĞIRKAN!$AA$5:$AA$200,"&lt;45")</f>
        <v>0</v>
      </c>
      <c r="H104" s="101">
        <f>COUNTIF(ÇAĞIRKAN!$Z$5:$Z$200,"&lt;70")-COUNTIF(ÇAĞIRKAN!$Z$5:$Z$200,"&lt;55")</f>
        <v>0</v>
      </c>
      <c r="I104" s="101">
        <f>COUNTIF(ÇAĞIRKAN!$AA$5:$AA$200,"&lt;70")-COUNTIF(ÇAĞIRKAN!$AA$5:$AA$200,"&lt;55")</f>
        <v>0</v>
      </c>
      <c r="J104" s="101">
        <f>COUNTIF(ÇAĞIRKAN!$Z$5:$Z$200,"&lt;85")-COUNTIF(ÇAĞIRKAN!$Z$5:$Z$200,"&lt;70")</f>
        <v>2</v>
      </c>
      <c r="K104" s="101">
        <f>COUNTIF(ÇAĞIRKAN!$AA$5:$AA$200,"&lt;85")-COUNTIF(ÇAĞIRKAN!$AA$5:$AA$200,"&lt;70")</f>
        <v>0</v>
      </c>
      <c r="L104" s="101">
        <f>COUNTIF(ÇAĞIRKAN!$Z$5:$Z$200,"&lt;99")-COUNTIF(ÇAĞIRKAN!$Z$5:$Z$200,"&lt;85")</f>
        <v>6</v>
      </c>
      <c r="M104" s="102">
        <f>COUNTIF(ÇAĞIRKAN!$AA$5:$AA$200,"&lt;99")-COUNTIF(ÇAĞIRKAN!$AA$5:$AA$200,"&lt;85")</f>
        <v>0</v>
      </c>
      <c r="N104" s="102">
        <f>COUNTIF(ÇAĞIRKAN!$Z$5:$Z$200,"=100")</f>
        <v>1</v>
      </c>
      <c r="O104" s="102">
        <f>COUNTIF(ÇAĞIRKAN!$AA$5:$AA$200,"=100")</f>
        <v>0</v>
      </c>
    </row>
    <row r="105" spans="1:15" ht="20.25" customHeight="1" x14ac:dyDescent="0.25">
      <c r="A105" s="87">
        <v>4</v>
      </c>
      <c r="B105" s="80" t="s">
        <v>37</v>
      </c>
      <c r="C105" s="99">
        <f>Tablo1511[[#This Row],[1. DÖNEM]]+Tablo1511[[#This Row],[1. DÖNEM2]]+Tablo1511[[#This Row],[1. DÖNEM3]]+Tablo1511[[#This Row],[1. DÖNEM4]]+Tablo1511[[#This Row],[1. DÖNEM5]]+Tablo1511[[#This Row],[1. DÖNEM6]]</f>
        <v>14</v>
      </c>
      <c r="D105" s="101">
        <f>COUNTIF(DEMİRLİ!$Z$5:$Z$200,"&lt;45")</f>
        <v>2</v>
      </c>
      <c r="E105" s="101">
        <f>COUNTIF(DEMİRLİ!$AA$5:$AA$200,"&lt;45")</f>
        <v>0</v>
      </c>
      <c r="F105" s="101">
        <f>COUNTIF(DEMİRLİ!$Z$5:$Z$200,"&lt;55")-COUNTIF(DEMİRLİ!$Z$5:$Z$200,"&lt;45")</f>
        <v>1</v>
      </c>
      <c r="G105" s="101">
        <f>COUNTIF(DEMİRLİ!$AA$5:$AA$200,"&lt;55")-COUNTIF(DEMİRLİ!$AA$5:$AA$200,"&lt;45")</f>
        <v>0</v>
      </c>
      <c r="H105" s="101">
        <f>COUNTIF(DEMİRLİ!$Z$5:$Z$200,"&lt;70")-COUNTIF(DEMİRLİ!$Z$5:$Z$200,"&lt;55")</f>
        <v>1</v>
      </c>
      <c r="I105" s="101">
        <f>COUNTIF(DEMİRLİ!$AA$5:$AA$200,"&lt;70")-COUNTIF(DEMİRLİ!$AA$5:$AA$200,"&lt;55")</f>
        <v>0</v>
      </c>
      <c r="J105" s="101">
        <f>COUNTIF(DEMİRLİ!$Z$5:$Z$200,"&lt;85")-COUNTIF(DEMİRLİ!$Z$5:$Z$200,"&lt;70")</f>
        <v>2</v>
      </c>
      <c r="K105" s="101">
        <f>COUNTIF(DEMİRLİ!$AA$5:$AA$200,"&lt;85")-COUNTIF(DEMİRLİ!$AA$5:$AA$200,"&lt;70")</f>
        <v>0</v>
      </c>
      <c r="L105" s="101">
        <f>COUNTIF(DEMİRLİ!$Z$5:$Z$200,"&lt;99")-COUNTIF(DEMİRLİ!$Z$5:$Z$200,"&lt;85")</f>
        <v>5</v>
      </c>
      <c r="M105" s="102">
        <f>COUNTIF(DEMİRLİ!$AA$5:$AA$200,"&lt;99")-COUNTIF(DEMİRLİ!$AA$5:$AA$200,"&lt;85")</f>
        <v>0</v>
      </c>
      <c r="N105" s="102">
        <f>COUNTIF(DEMİRLİ!$Z$5:$Z$200,"=100")</f>
        <v>3</v>
      </c>
      <c r="O105" s="102">
        <f>COUNTIF(DEMİRLİ!$AA$5:$AA$200,"=100")</f>
        <v>0</v>
      </c>
    </row>
    <row r="106" spans="1:15" ht="20.25" customHeight="1" x14ac:dyDescent="0.25">
      <c r="A106" s="86">
        <v>5</v>
      </c>
      <c r="B106" s="80" t="s">
        <v>295</v>
      </c>
      <c r="C106" s="99">
        <f>Tablo1511[[#This Row],[1. DÖNEM]]+Tablo1511[[#This Row],[1. DÖNEM2]]+Tablo1511[[#This Row],[1. DÖNEM3]]+Tablo1511[[#This Row],[1. DÖNEM4]]+Tablo1511[[#This Row],[1. DÖNEM5]]+Tablo1511[[#This Row],[1. DÖNEM6]]</f>
        <v>12</v>
      </c>
      <c r="D106" s="101">
        <f>COUNTIF(HAMİT!$Z$5:$Z$200,"&lt;45")</f>
        <v>1</v>
      </c>
      <c r="E106" s="101">
        <f>COUNTIF(HAMİT!$AA$5:$AA$200,"&lt;45")</f>
        <v>0</v>
      </c>
      <c r="F106" s="101">
        <f>COUNTIF(HAMİT!$Z$5:$Z$200,"&lt;55")-COUNTIF(HAMİT!$Z$5:$Z$200,"&lt;45")</f>
        <v>0</v>
      </c>
      <c r="G106" s="101">
        <f>COUNTIF(HAMİT!$AA$5:$AA$200,"&lt;55")-COUNTIF(HAMİT!$AA$5:$AA$200,"&lt;45")</f>
        <v>0</v>
      </c>
      <c r="H106" s="101">
        <f>COUNTIF(HAMİT!$Z$5:$Z$200,"&lt;70")-COUNTIF(HAMİT!$Z$5:$Z$200,"&lt;55")</f>
        <v>0</v>
      </c>
      <c r="I106" s="101">
        <f>COUNTIF(HAMİT!$AA$5:$AA$200,"&lt;70")-COUNTIF(HAMİT!$AA$5:$AA$200,"&lt;55")</f>
        <v>0</v>
      </c>
      <c r="J106" s="101">
        <f>COUNTIF(HAMİT!$Z$5:$Z$200,"&lt;85")-COUNTIF(HAMİT!$Z$5:$Z$200,"&lt;70")</f>
        <v>1</v>
      </c>
      <c r="K106" s="101">
        <f>COUNTIF(HAMİT!$AA$5:$AA$200,"&lt;85")-COUNTIF(HAMİT!$AA$5:$AA$200,"&lt;70")</f>
        <v>0</v>
      </c>
      <c r="L106" s="101">
        <f>COUNTIF(HAMİT!$Z$5:$Z$200,"&lt;99")-COUNTIF(HAMİT!$Z$5:$Z$200,"&lt;85")</f>
        <v>8</v>
      </c>
      <c r="M106" s="102">
        <f>COUNTIF(HAMİT!$AA$5:$AA$200,"&lt;99")-COUNTIF(HAMİT!$AA$5:$AA$200,"&lt;85")</f>
        <v>0</v>
      </c>
      <c r="N106" s="102">
        <f>COUNTIF(HAMİT!$Z$5:$Z$200,"=100")</f>
        <v>2</v>
      </c>
      <c r="O106" s="102">
        <f>COUNTIF(HAMİT!$AA$5:$AA$200,"=100")</f>
        <v>0</v>
      </c>
    </row>
    <row r="107" spans="1:15" ht="20.25" customHeight="1" x14ac:dyDescent="0.25">
      <c r="A107" s="87">
        <v>6</v>
      </c>
      <c r="B107" s="80" t="s">
        <v>285</v>
      </c>
      <c r="C107" s="99">
        <f>Tablo1511[[#This Row],[1. DÖNEM]]+Tablo1511[[#This Row],[1. DÖNEM2]]+Tablo1511[[#This Row],[1. DÖNEM3]]+Tablo1511[[#This Row],[1. DÖNEM4]]+Tablo1511[[#This Row],[1. DÖNEM5]]+Tablo1511[[#This Row],[1. DÖNEM6]]</f>
        <v>9</v>
      </c>
      <c r="D107" s="101">
        <f>COUNTIF(İSAHOCALI!$Z$5:$Z$200,"&lt;45")</f>
        <v>2</v>
      </c>
      <c r="E107" s="101">
        <f>COUNTIF(İSAHOCALI!$AA$5:$AA$200,"&lt;45")</f>
        <v>0</v>
      </c>
      <c r="F107" s="101">
        <f>COUNTIF(İSAHOCALI!$Z$5:$Z$200,"&lt;55")-COUNTIF(İSAHOCALI!$Z$5:$Z$200,"&lt;45")</f>
        <v>0</v>
      </c>
      <c r="G107" s="101">
        <f>COUNTIF(İSAHOCALI!$AA$5:$AA$200,"&lt;55")-COUNTIF(İSAHOCALI!$AA$5:$AA$200,"&lt;45")</f>
        <v>0</v>
      </c>
      <c r="H107" s="101">
        <f>COUNTIF(İSAHOCALI!$Z$5:$Z$200,"&lt;70")-COUNTIF(İSAHOCALI!$Z$5:$Z$200,"&lt;55")</f>
        <v>0</v>
      </c>
      <c r="I107" s="101">
        <f>COUNTIF(İSAHOCALI!$AA$5:$AA$200,"&lt;70")-COUNTIF(İSAHOCALI!$AA$5:$AA$200,"&lt;55")</f>
        <v>0</v>
      </c>
      <c r="J107" s="101">
        <f>COUNTIF(İSAHOCALI!$Z$5:$Z$200,"&lt;85")-COUNTIF(İSAHOCALI!$Z$5:$Z$200,"&lt;70")</f>
        <v>6</v>
      </c>
      <c r="K107" s="101">
        <f>COUNTIF(İSAHOCALI!$AA$5:$AA$200,"&lt;85")-COUNTIF(İSAHOCALI!$AA$5:$AA$200,"&lt;70")</f>
        <v>0</v>
      </c>
      <c r="L107" s="101">
        <f>COUNTIF(İSAHOCALI!$Z$5:$Z$200,"&lt;99")-COUNTIF(İSAHOCALI!$Z$5:$Z$200,"&lt;85")</f>
        <v>1</v>
      </c>
      <c r="M107" s="102">
        <f>COUNTIF(İSAHOCALI!$AA$5:$AA$200,"&lt;99")-COUNTIF(İSAHOCALI!$AA$5:$AA$200,"&lt;85")</f>
        <v>0</v>
      </c>
      <c r="N107" s="102">
        <f>COUNTIF(İSAHOCALI!$Z$5:$Z$200,"=100")</f>
        <v>0</v>
      </c>
      <c r="O107" s="102">
        <f>COUNTIF(İSAHOCALI!$AA$5:$AA$200,"=100")</f>
        <v>0</v>
      </c>
    </row>
    <row r="108" spans="1:15" ht="20.25" customHeight="1" x14ac:dyDescent="0.25">
      <c r="A108" s="86">
        <v>7</v>
      </c>
      <c r="B108" s="80" t="s">
        <v>160</v>
      </c>
      <c r="C108" s="99">
        <f>Tablo1511[[#This Row],[1. DÖNEM]]+Tablo1511[[#This Row],[1. DÖNEM2]]+Tablo1511[[#This Row],[1. DÖNEM3]]+Tablo1511[[#This Row],[1. DÖNEM4]]+Tablo1511[[#This Row],[1. DÖNEM5]]+Tablo1511[[#This Row],[1. DÖNEM6]]</f>
        <v>135</v>
      </c>
      <c r="D108" s="101">
        <f>COUNTIF(KAMAN!$Z$5:$Z$200,"&lt;45")</f>
        <v>13</v>
      </c>
      <c r="E108" s="101">
        <f>COUNTIF(KAMAN!$AA$5:$AA$200,"&lt;45")</f>
        <v>0</v>
      </c>
      <c r="F108" s="101">
        <f>COUNTIF(KAMAN!$Z$5:$Z$200,"&lt;55")-COUNTIF(KAMAN!$Z$5:$Z$200,"&lt;45")</f>
        <v>6</v>
      </c>
      <c r="G108" s="101">
        <f>COUNTIF(KAMAN!$AA$5:$AA$200,"&lt;55")-COUNTIF(KAMAN!$AA$5:$AA$200,"&lt;45")</f>
        <v>0</v>
      </c>
      <c r="H108" s="101">
        <f>COUNTIF(KAMAN!$Z$5:$Z$200,"&lt;70")-COUNTIF(KAMAN!$Z$5:$Z$200,"&lt;55")</f>
        <v>13</v>
      </c>
      <c r="I108" s="101">
        <f>COUNTIF(KAMAN!$AA$5:$AA$200,"&lt;70")-COUNTIF(KAMAN!$AA$5:$AA$200,"&lt;55")</f>
        <v>0</v>
      </c>
      <c r="J108" s="101">
        <f>COUNTIF(KAMAN!$Z$5:$Z$200,"&lt;85")-COUNTIF(KAMAN!$Z$5:$Z$200,"&lt;70")</f>
        <v>10</v>
      </c>
      <c r="K108" s="101">
        <f>COUNTIF(KAMAN!$AA$5:$AA$200,"&lt;85")-COUNTIF(KAMAN!$AA$5:$AA$200,"&lt;70")</f>
        <v>0</v>
      </c>
      <c r="L108" s="101">
        <f>COUNTIF(KAMAN!$Z$5:$Z$200,"&lt;99")-COUNTIF(KAMAN!$Z$5:$Z$200,"&lt;85")</f>
        <v>51</v>
      </c>
      <c r="M108" s="102">
        <f>COUNTIF(KAMAN!$AA$5:$AA$200,"&lt;99")-COUNTIF(KAMAN!$AA$5:$AA$200,"&lt;85")</f>
        <v>0</v>
      </c>
      <c r="N108" s="102">
        <f>COUNTIF(KAMAN!$Z$5:$Z$200,"=100")</f>
        <v>42</v>
      </c>
      <c r="O108" s="102">
        <f>COUNTIF(KAMAN!$AA$5:$AA$200,"=100")</f>
        <v>0</v>
      </c>
    </row>
    <row r="109" spans="1:15" ht="20.25" customHeight="1" x14ac:dyDescent="0.25">
      <c r="A109" s="87">
        <v>8</v>
      </c>
      <c r="B109" s="80" t="s">
        <v>294</v>
      </c>
      <c r="C109" s="99">
        <f>Tablo1511[[#This Row],[1. DÖNEM]]+Tablo1511[[#This Row],[1. DÖNEM2]]+Tablo1511[[#This Row],[1. DÖNEM3]]+Tablo1511[[#This Row],[1. DÖNEM4]]+Tablo1511[[#This Row],[1. DÖNEM5]]+Tablo1511[[#This Row],[1. DÖNEM6]]</f>
        <v>19</v>
      </c>
      <c r="D109" s="101">
        <f>COUNTIF(YENİCE!$Z$5:$Z$200,"&lt;45")</f>
        <v>6</v>
      </c>
      <c r="E109" s="101">
        <f>COUNTIF(YENİCE!$AA$5:$AA$200,"&lt;45")</f>
        <v>0</v>
      </c>
      <c r="F109" s="101">
        <f>COUNTIF(YENİCE!$Z$5:$Z$200,"&lt;55")-COUNTIF(YENİCE!$Z$5:$Z$200,"&lt;45")</f>
        <v>1</v>
      </c>
      <c r="G109" s="101">
        <f>COUNTIF(YENİCE!$AA$5:$AA$200,"&lt;55")-COUNTIF(YENİCE!$AA$5:$AA$200,"&lt;45")</f>
        <v>0</v>
      </c>
      <c r="H109" s="101">
        <f>COUNTIF(YENİCE!$Z$5:$Z$200,"&lt;70")-COUNTIF(YENİCE!$Z$5:$Z$200,"&lt;55")</f>
        <v>4</v>
      </c>
      <c r="I109" s="101">
        <f>COUNTIF(YENİCE!$AA$5:$AA$200,"&lt;70")-COUNTIF(YENİCE!$AA$5:$AA$200,"&lt;55")</f>
        <v>0</v>
      </c>
      <c r="J109" s="101">
        <f>COUNTIF(YENİCE!$Z$5:$Z$200,"&lt;85")-COUNTIF(YENİCE!$Z$5:$Z$200,"&lt;70")</f>
        <v>3</v>
      </c>
      <c r="K109" s="101">
        <f>COUNTIF(YENİCE!$AA$5:$AA$200,"&lt;85")-COUNTIF(YENİCE!$AA$5:$AA$200,"&lt;70")</f>
        <v>0</v>
      </c>
      <c r="L109" s="101">
        <f>COUNTIF(YENİCE!$Z$5:$Z$200,"&lt;99")-COUNTIF(YENİCE!$Z$5:$Z$200,"&lt;85")</f>
        <v>5</v>
      </c>
      <c r="M109" s="102">
        <f>COUNTIF(YENİCE!$AA$5:$AA$200,"&lt;99")-COUNTIF(YENİCE!$AA$5:$AA$200,"&lt;85")</f>
        <v>0</v>
      </c>
      <c r="N109" s="102">
        <f>COUNTIF(YENİCE!$Z$5:$Z$200,"=100")</f>
        <v>0</v>
      </c>
      <c r="O109" s="102">
        <f>COUNTIF(YENİCE!$AA$5:$AA$200,"=100")</f>
        <v>0</v>
      </c>
    </row>
    <row r="110" spans="1:15" ht="20.25" customHeight="1" x14ac:dyDescent="0.25">
      <c r="A110" s="86">
        <v>9</v>
      </c>
      <c r="B110" s="80" t="s">
        <v>255</v>
      </c>
      <c r="C110" s="99">
        <f>Tablo1511[[#This Row],[1. DÖNEM]]+Tablo1511[[#This Row],[1. DÖNEM2]]+Tablo1511[[#This Row],[1. DÖNEM3]]+Tablo1511[[#This Row],[1. DÖNEM4]]+Tablo1511[[#This Row],[1. DÖNEM5]]+Tablo1511[[#This Row],[1. DÖNEM6]]</f>
        <v>31</v>
      </c>
      <c r="D110" s="101">
        <f>COUNTIF(KURANCILI!$Z$5:$Z$200,"&lt;45")</f>
        <v>2</v>
      </c>
      <c r="E110" s="101">
        <f>COUNTIF(KURANCILI!$AA$5:$AA$200,"&lt;45")</f>
        <v>0</v>
      </c>
      <c r="F110" s="101">
        <f>COUNTIF(KURANCILI!$Z$5:$Z$200,"&lt;55")-COUNTIF(KURANCILI!$Z$5:$Z$200,"&lt;45")</f>
        <v>0</v>
      </c>
      <c r="G110" s="101">
        <f>COUNTIF(KURANCILI!$AA$5:$AA$200,"&lt;55")-COUNTIF(KURANCILI!$AA$5:$AA$200,"&lt;45")</f>
        <v>0</v>
      </c>
      <c r="H110" s="101">
        <f>COUNTIF(KURANCILI!$Z$5:$Z$200,"&lt;70")-COUNTIF(KURANCILI!$Z$5:$Z$200,"&lt;55")</f>
        <v>0</v>
      </c>
      <c r="I110" s="101">
        <f>COUNTIF(KURANCILI!$AA$5:$AA$200,"&lt;70")-COUNTIF(KURANCILI!$AA$5:$AA$200,"&lt;55")</f>
        <v>0</v>
      </c>
      <c r="J110" s="101">
        <f>COUNTIF(KURANCILI!$Z$5:$Z$200,"&lt;85")-COUNTIF(KURANCILI!$Z$5:$Z$200,"&lt;70")</f>
        <v>5</v>
      </c>
      <c r="K110" s="101">
        <f>COUNTIF(KURANCILI!$AA$5:$AA$200,"&lt;85")-COUNTIF(KURANCILI!$AA$5:$AA$200,"&lt;70")</f>
        <v>0</v>
      </c>
      <c r="L110" s="101">
        <f>COUNTIF(KURANCILI!$Z$5:$Z$200,"&lt;99")-COUNTIF(KURANCILI!$Z$5:$Z$200,"&lt;85")</f>
        <v>22</v>
      </c>
      <c r="M110" s="102">
        <f>COUNTIF(KURANCILI!$AA$5:$AA$200,"&lt;99")-COUNTIF(KURANCILI!$AA$5:$AA$200,"&lt;85")</f>
        <v>0</v>
      </c>
      <c r="N110" s="102">
        <f>COUNTIF(KURANCILI!$Z$5:$Z$200,"=100")</f>
        <v>2</v>
      </c>
      <c r="O110" s="102">
        <f>COUNTIF(KURANCILI!$AA$5:$AA$200,"=100")</f>
        <v>0</v>
      </c>
    </row>
    <row r="111" spans="1:15" ht="20.25" customHeight="1" x14ac:dyDescent="0.25">
      <c r="A111" s="87">
        <v>10</v>
      </c>
      <c r="B111" s="80" t="s">
        <v>124</v>
      </c>
      <c r="C111" s="99">
        <f>Tablo1511[[#This Row],[1. DÖNEM]]+Tablo1511[[#This Row],[1. DÖNEM2]]+Tablo1511[[#This Row],[1. DÖNEM3]]+Tablo1511[[#This Row],[1. DÖNEM4]]+Tablo1511[[#This Row],[1. DÖNEM5]]+Tablo1511[[#This Row],[1. DÖNEM6]]</f>
        <v>81</v>
      </c>
      <c r="D111" s="101">
        <f>COUNTIF(MELİKŞAH!$Z$5:$Z$200,"&lt;45")</f>
        <v>9</v>
      </c>
      <c r="E111" s="101">
        <f>COUNTIF(MELİKŞAH!$AA$5:$AA$200,"&lt;45")</f>
        <v>0</v>
      </c>
      <c r="F111" s="101">
        <f>COUNTIF(MELİKŞAH!$Z$5:$Z$200,"&lt;55")-COUNTIF(MELİKŞAH!$Z$5:$Z$200,"&lt;45")</f>
        <v>2</v>
      </c>
      <c r="G111" s="101">
        <f>COUNTIF(MELİKŞAH!$AA$5:$AA$200,"&lt;55")-COUNTIF(MELİKŞAH!$AA$5:$AA$200,"&lt;45")</f>
        <v>0</v>
      </c>
      <c r="H111" s="101">
        <f>COUNTIF(MELİKŞAH!$Z$5:$Z$200,"&lt;70")-COUNTIF(MELİKŞAH!$Z$5:$Z$200,"&lt;55")</f>
        <v>6</v>
      </c>
      <c r="I111" s="101">
        <f>COUNTIF(MELİKŞAH!$AA$5:$AA$200,"&lt;70")-COUNTIF(MELİKŞAH!$AA$5:$AA$200,"&lt;55")</f>
        <v>0</v>
      </c>
      <c r="J111" s="101">
        <f>COUNTIF(MELİKŞAH!$Z$5:$Z$200,"&lt;85")-COUNTIF(MELİKŞAH!$Z$5:$Z$200,"&lt;70")</f>
        <v>23</v>
      </c>
      <c r="K111" s="101">
        <f>COUNTIF(MELİKŞAH!$AA$5:$AA$200,"&lt;85")-COUNTIF(MELİKŞAH!$AA$5:$AA$200,"&lt;70")</f>
        <v>0</v>
      </c>
      <c r="L111" s="101">
        <f>COUNTIF(MELİKŞAH!$Z$5:$Z$200,"&lt;99")-COUNTIF(MELİKŞAH!$Z$5:$Z$200,"&lt;85")</f>
        <v>25</v>
      </c>
      <c r="M111" s="102">
        <f>COUNTIF(MELİKŞAH!$AA$5:$AA$200,"&lt;99")-COUNTIF(MELİKŞAH!$AA$5:$AA$200,"&lt;85")</f>
        <v>0</v>
      </c>
      <c r="N111" s="102">
        <f>COUNTIF(MELİKŞAH!$Z$5:$Z$200,"=100")</f>
        <v>16</v>
      </c>
      <c r="O111" s="102">
        <f>COUNTIF(MELİKŞAH!$AA$5:$AA$200,"=100")</f>
        <v>0</v>
      </c>
    </row>
    <row r="112" spans="1:15" ht="20.25" customHeight="1" x14ac:dyDescent="0.25">
      <c r="A112" s="86">
        <v>11</v>
      </c>
      <c r="B112" s="80" t="s">
        <v>293</v>
      </c>
      <c r="C112" s="99">
        <f>Tablo1511[[#This Row],[1. DÖNEM]]+Tablo1511[[#This Row],[1. DÖNEM2]]+Tablo1511[[#This Row],[1. DÖNEM3]]+Tablo1511[[#This Row],[1. DÖNEM4]]+Tablo1511[[#This Row],[1. DÖNEM5]]+Tablo1511[[#This Row],[1. DÖNEM6]]</f>
        <v>20</v>
      </c>
      <c r="D112" s="101">
        <f>COUNTIF(ÖMERHACILI!$Z$5:$Z$200,"&lt;45")</f>
        <v>0</v>
      </c>
      <c r="E112" s="101">
        <f>COUNTIF(ÖMERHACILI!$AA$5:$AA$200,"&lt;45")</f>
        <v>0</v>
      </c>
      <c r="F112" s="101">
        <f>COUNTIF(ÖMERHACILI!$Z$5:$Z$200,"&lt;55")-COUNTIF(ÖMERHACILI!$Z$5:$Z$200,"&lt;45")</f>
        <v>2</v>
      </c>
      <c r="G112" s="101">
        <f>COUNTIF(ÖMERHACILI!$AA$5:$AA$200,"&lt;55")-COUNTIF(ÖMERHACILI!$AA$5:$AA$200,"&lt;45")</f>
        <v>0</v>
      </c>
      <c r="H112" s="101">
        <f>COUNTIF(ÖMERHACILI!$Z$5:$Z$200,"&lt;70")-COUNTIF(ÖMERHACILI!$Z$5:$Z$200,"&lt;55")</f>
        <v>3</v>
      </c>
      <c r="I112" s="101">
        <f>COUNTIF(ÖMERHACILI!$AA$5:$AA$200,"&lt;70")-COUNTIF(ÖMERHACILI!$AA$5:$AA$200,"&lt;55")</f>
        <v>0</v>
      </c>
      <c r="J112" s="101">
        <f>COUNTIF(ÖMERHACILI!$Z$5:$Z$200,"&lt;85")-COUNTIF(ÖMERHACILI!$Z$5:$Z$200,"&lt;70")</f>
        <v>6</v>
      </c>
      <c r="K112" s="101">
        <f>COUNTIF(ÖMERHACILI!$AA$5:$AA$200,"&lt;85")-COUNTIF(ÖMERHACILI!$AA$5:$AA$200,"&lt;70")</f>
        <v>0</v>
      </c>
      <c r="L112" s="101">
        <f>COUNTIF(ÖMERHACILI!$Z$5:$Z$200,"&lt;99")-COUNTIF(ÖMERHACILI!$Z$5:$Z$200,"&lt;85")</f>
        <v>4</v>
      </c>
      <c r="M112" s="102">
        <f>COUNTIF(ÖMERHACILI!$AA$5:$AA$200,"&lt;99")-COUNTIF(ÖMERHACILI!$AA$5:$AA$200,"&lt;85")</f>
        <v>0</v>
      </c>
      <c r="N112" s="102">
        <f>COUNTIF(ÖMERHACILI!$Z$5:$Z$200,"=100")</f>
        <v>5</v>
      </c>
      <c r="O112" s="102">
        <f>COUNTIF(ÖMERHACILI!$AA$5:$AA$200,"=100")</f>
        <v>0</v>
      </c>
    </row>
    <row r="113" spans="1:15" ht="20.25" customHeight="1" x14ac:dyDescent="0.25">
      <c r="A113" s="87">
        <v>12</v>
      </c>
      <c r="B113" s="80" t="s">
        <v>271</v>
      </c>
      <c r="C113" s="99">
        <f>Tablo1511[[#This Row],[1. DÖNEM]]+Tablo1511[[#This Row],[1. DÖNEM2]]+Tablo1511[[#This Row],[1. DÖNEM3]]+Tablo1511[[#This Row],[1. DÖNEM4]]+Tablo1511[[#This Row],[1. DÖNEM5]]+Tablo1511[[#This Row],[1. DÖNEM6]]</f>
        <v>14</v>
      </c>
      <c r="D113" s="101">
        <f>COUNTIF(SAVCILI!$Z$5:$Z$200,"&lt;45")</f>
        <v>0</v>
      </c>
      <c r="E113" s="101">
        <f>COUNTIF(SAVCILI!$AA$5:$AA$200,"&lt;45")</f>
        <v>0</v>
      </c>
      <c r="F113" s="101">
        <f>COUNTIF(SAVCILI!$Z$5:$Z$200,"&lt;55")-COUNTIF(SAVCILI!$Z$5:$Z$200,"&lt;45")</f>
        <v>0</v>
      </c>
      <c r="G113" s="101">
        <f>COUNTIF(SAVCILI!$AA$5:$AA$200,"&lt;55")-COUNTIF(SAVCILI!$AA$5:$AA$200,"&lt;45")</f>
        <v>0</v>
      </c>
      <c r="H113" s="101">
        <f>COUNTIF(SAVCILI!$Z$5:$Z$200,"&lt;70")-COUNTIF(SAVCILI!$Z$5:$Z$200,"&lt;55")</f>
        <v>0</v>
      </c>
      <c r="I113" s="101">
        <f>COUNTIF(SAVCILI!$AA$5:$AA$200,"&lt;70")-COUNTIF(SAVCILI!$AA$5:$AA$200,"&lt;55")</f>
        <v>0</v>
      </c>
      <c r="J113" s="101">
        <f>COUNTIF(SAVCILI!$Z$5:$Z$200,"&lt;85")-COUNTIF(SAVCILI!$Z$5:$Z$200,"&lt;70")</f>
        <v>1</v>
      </c>
      <c r="K113" s="101">
        <f>COUNTIF(SAVCILI!$AA$5:$AA$200,"&lt;85")-COUNTIF(SAVCILI!$AA$5:$AA$200,"&lt;70")</f>
        <v>0</v>
      </c>
      <c r="L113" s="101">
        <f>COUNTIF(SAVCILI!$Z$5:$Z$200,"&lt;99")-COUNTIF(SAVCILI!$Z$5:$Z$200,"&lt;85")</f>
        <v>9</v>
      </c>
      <c r="M113" s="102">
        <f>COUNTIF(SAVCILI!$AA$5:$AA$200,"&lt;99")-COUNTIF(SAVCILI!$AA$5:$AA$200,"&lt;85")</f>
        <v>0</v>
      </c>
      <c r="N113" s="102">
        <f>COUNTIF(SAVCILI!$Z$5:$Z$200,"=100")</f>
        <v>4</v>
      </c>
      <c r="O113" s="102">
        <f>COUNTIF(SAVCILI!$AA$5:$AA$200,"=100")</f>
        <v>0</v>
      </c>
    </row>
    <row r="114" spans="1:15" ht="20.25" customHeight="1" x14ac:dyDescent="0.25">
      <c r="A114" s="86">
        <v>13</v>
      </c>
      <c r="B114" s="80" t="s">
        <v>226</v>
      </c>
      <c r="C114" s="99">
        <f>Tablo1511[[#This Row],[1. DÖNEM]]+Tablo1511[[#This Row],[1. DÖNEM2]]+Tablo1511[[#This Row],[1. DÖNEM3]]+Tablo1511[[#This Row],[1. DÖNEM4]]+Tablo1511[[#This Row],[1. DÖNEM5]]+Tablo1511[[#This Row],[1. DÖNEM6]]</f>
        <v>77</v>
      </c>
      <c r="D114" s="101">
        <f>COUNTIF(YENİHAYAT!$Z$5:$Z$200,"&lt;45")</f>
        <v>1</v>
      </c>
      <c r="E114" s="101">
        <f>COUNTIF(YENİHAYAT!$AA$5:$AA$200,"&lt;45")</f>
        <v>0</v>
      </c>
      <c r="F114" s="101">
        <f>COUNTIF(YENİHAYAT!$Z$5:$Z$200,"&lt;55")-COUNTIF(YENİHAYAT!$Z$5:$Z$200,"&lt;45")</f>
        <v>3</v>
      </c>
      <c r="G114" s="101">
        <f>COUNTIF(YENİHAYAT!$AA$5:$AA$200,"&lt;55")-COUNTIF(YENİHAYAT!$AA$5:$AA$200,"&lt;45")</f>
        <v>0</v>
      </c>
      <c r="H114" s="101">
        <f>COUNTIF(YENİHAYAT!$Z$5:$Z$200,"&lt;70")-COUNTIF(YENİHAYAT!$Z$5:$Z$200,"&lt;55")</f>
        <v>9</v>
      </c>
      <c r="I114" s="101">
        <f>COUNTIF(YENİHAYAT!$AA$5:$AA$200,"&lt;70")-COUNTIF(YENİHAYAT!$AA$5:$AA$200,"&lt;55")</f>
        <v>0</v>
      </c>
      <c r="J114" s="101">
        <f>COUNTIF(YENİHAYAT!$Z$5:$Z$200,"&lt;85")-COUNTIF(YENİHAYAT!$Z$5:$Z$200,"&lt;70")</f>
        <v>18</v>
      </c>
      <c r="K114" s="101">
        <f>COUNTIF(YENİHAYAT!$AA$5:$AA$200,"&lt;85")-COUNTIF(YENİHAYAT!$AA$5:$AA$200,"&lt;70")</f>
        <v>0</v>
      </c>
      <c r="L114" s="101">
        <f>COUNTIF(YENİHAYAT!$Z$5:$Z$200,"&lt;99")-COUNTIF(YENİHAYAT!$Z$5:$Z$200,"&lt;85")</f>
        <v>22</v>
      </c>
      <c r="M114" s="102">
        <f>COUNTIF(YENİHAYAT!$AA$5:$AA$200,"&lt;99")-COUNTIF(YENİHAYAT!$AA$5:$AA$200,"&lt;85")</f>
        <v>0</v>
      </c>
      <c r="N114" s="102">
        <f>COUNTIF(YENİHAYAT!$Z$5:$Z$200,"=100")</f>
        <v>24</v>
      </c>
      <c r="O114" s="102">
        <f>COUNTIF(YENİHAYAT!$AA$5:$AA$200,"=100")</f>
        <v>0</v>
      </c>
    </row>
    <row r="115" spans="1:15" ht="20.25" customHeight="1" x14ac:dyDescent="0.25">
      <c r="A115" s="87">
        <v>14</v>
      </c>
      <c r="B115" s="100" t="s">
        <v>337</v>
      </c>
      <c r="C115" s="178">
        <f>Tablo1511[[#This Row],[1. DÖNEM]]+Tablo1511[[#This Row],[1. DÖNEM2]]+Tablo1511[[#This Row],[1. DÖNEM3]]+Tablo1511[[#This Row],[1. DÖNEM4]]+Tablo1511[[#This Row],[1. DÖNEM5]]+Tablo1511[[#This Row],[1. DÖNEM6]]</f>
        <v>496</v>
      </c>
      <c r="D115" s="103">
        <f>SUBTOTAL(109,D102:D114)</f>
        <v>49</v>
      </c>
      <c r="E115" s="104">
        <f>SUBTOTAL(109,E102:E114)</f>
        <v>0</v>
      </c>
      <c r="F115" s="104">
        <f t="shared" ref="F115" si="41">SUBTOTAL(109,F102:F114)</f>
        <v>19</v>
      </c>
      <c r="G115" s="104">
        <f t="shared" ref="G115" si="42">SUBTOTAL(109,G102:G114)</f>
        <v>0</v>
      </c>
      <c r="H115" s="104">
        <f t="shared" ref="H115" si="43">SUBTOTAL(109,H102:H114)</f>
        <v>52</v>
      </c>
      <c r="I115" s="104">
        <f t="shared" ref="I115" si="44">SUBTOTAL(109,I102:I114)</f>
        <v>0</v>
      </c>
      <c r="J115" s="104">
        <f t="shared" ref="J115" si="45">SUBTOTAL(109,J102:J114)</f>
        <v>89</v>
      </c>
      <c r="K115" s="104">
        <f t="shared" ref="K115" si="46">SUBTOTAL(109,K102:K114)</f>
        <v>0</v>
      </c>
      <c r="L115" s="104">
        <f t="shared" ref="L115" si="47">SUBTOTAL(109,L102:L114)</f>
        <v>175</v>
      </c>
      <c r="M115" s="104">
        <f t="shared" ref="M115" si="48">SUBTOTAL(109,M102:M114)</f>
        <v>0</v>
      </c>
      <c r="N115" s="104">
        <f t="shared" ref="N115" si="49">SUBTOTAL(109,N102:N114)</f>
        <v>112</v>
      </c>
      <c r="O115" s="104">
        <f t="shared" ref="O115" si="50">SUBTOTAL(109,O102:O114)</f>
        <v>0</v>
      </c>
    </row>
  </sheetData>
  <mergeCells count="49">
    <mergeCell ref="A4:N4"/>
    <mergeCell ref="A2:N2"/>
    <mergeCell ref="D5:E5"/>
    <mergeCell ref="F5:G5"/>
    <mergeCell ref="H5:I5"/>
    <mergeCell ref="J5:K5"/>
    <mergeCell ref="L5:M5"/>
    <mergeCell ref="N5:O5"/>
    <mergeCell ref="A5:B5"/>
    <mergeCell ref="A23:N23"/>
    <mergeCell ref="A24:B24"/>
    <mergeCell ref="D24:E24"/>
    <mergeCell ref="F24:G24"/>
    <mergeCell ref="H24:I24"/>
    <mergeCell ref="J24:K24"/>
    <mergeCell ref="L24:M24"/>
    <mergeCell ref="N24:O24"/>
    <mergeCell ref="A42:N42"/>
    <mergeCell ref="A43:B43"/>
    <mergeCell ref="D43:E43"/>
    <mergeCell ref="F43:G43"/>
    <mergeCell ref="H43:I43"/>
    <mergeCell ref="J43:K43"/>
    <mergeCell ref="L43:M43"/>
    <mergeCell ref="N43:O43"/>
    <mergeCell ref="A61:N61"/>
    <mergeCell ref="A62:B62"/>
    <mergeCell ref="D62:E62"/>
    <mergeCell ref="F62:G62"/>
    <mergeCell ref="H62:I62"/>
    <mergeCell ref="J62:K62"/>
    <mergeCell ref="L62:M62"/>
    <mergeCell ref="N62:O62"/>
    <mergeCell ref="A80:N80"/>
    <mergeCell ref="A81:B81"/>
    <mergeCell ref="D81:E81"/>
    <mergeCell ref="F81:G81"/>
    <mergeCell ref="H81:I81"/>
    <mergeCell ref="J81:K81"/>
    <mergeCell ref="L81:M81"/>
    <mergeCell ref="N81:O81"/>
    <mergeCell ref="A99:N99"/>
    <mergeCell ref="A100:B100"/>
    <mergeCell ref="D100:E100"/>
    <mergeCell ref="F100:G100"/>
    <mergeCell ref="H100:I100"/>
    <mergeCell ref="J100:K100"/>
    <mergeCell ref="L100:M100"/>
    <mergeCell ref="N100:O100"/>
  </mergeCells>
  <pageMargins left="0.7" right="0.7" top="0.75" bottom="0.75" header="0.3" footer="0.3"/>
  <pageSetup paperSize="9" scale="79" fitToHeight="0" orientation="landscape" r:id="rId1"/>
  <rowBreaks count="5" manualBreakCount="5">
    <brk id="20" max="16383" man="1"/>
    <brk id="39" max="16383" man="1"/>
    <brk id="58" max="16383" man="1"/>
    <brk id="77" max="16383" man="1"/>
    <brk id="96" max="16383" man="1"/>
  </rowBreaks>
  <ignoredErrors>
    <ignoredError sqref="D8:E8 D9:O20 F8:O8 D39:O39 D26:O38" calculatedColumn="1"/>
  </ignoredErrors>
  <tableParts count="6">
    <tablePart r:id="rId2"/>
    <tablePart r:id="rId3"/>
    <tablePart r:id="rId4"/>
    <tablePart r:id="rId5"/>
    <tablePart r:id="rId6"/>
    <tablePart r:id="rId7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</sheetPr>
  <dimension ref="A1:E19"/>
  <sheetViews>
    <sheetView zoomScaleNormal="100" workbookViewId="0">
      <pane ySplit="1" topLeftCell="A2" activePane="bottomLeft" state="frozen"/>
      <selection pane="bottomLeft" sqref="A1:XFD1"/>
    </sheetView>
  </sheetViews>
  <sheetFormatPr defaultRowHeight="15" x14ac:dyDescent="0.25"/>
  <cols>
    <col min="2" max="2" width="35.85546875" bestFit="1" customWidth="1"/>
    <col min="3" max="5" width="28.5703125" style="25" customWidth="1"/>
  </cols>
  <sheetData>
    <row r="1" spans="1:5" ht="37.5" customHeight="1" x14ac:dyDescent="0.25">
      <c r="A1" s="372" t="s">
        <v>313</v>
      </c>
      <c r="B1" s="373"/>
      <c r="C1" s="373"/>
      <c r="D1" s="373"/>
      <c r="E1" s="373"/>
    </row>
    <row r="2" spans="1:5" ht="18" customHeight="1" x14ac:dyDescent="0.25">
      <c r="A2" s="73"/>
      <c r="B2" s="73"/>
      <c r="C2" s="78"/>
      <c r="D2" s="78"/>
      <c r="E2" s="78"/>
    </row>
    <row r="3" spans="1:5" ht="52.5" customHeight="1" x14ac:dyDescent="0.25">
      <c r="A3" s="85" t="s">
        <v>5</v>
      </c>
      <c r="B3" s="79" t="s">
        <v>297</v>
      </c>
      <c r="C3" s="88" t="s">
        <v>315</v>
      </c>
      <c r="D3" s="88" t="s">
        <v>314</v>
      </c>
      <c r="E3" s="88" t="s">
        <v>316</v>
      </c>
    </row>
    <row r="4" spans="1:5" ht="20.25" customHeight="1" x14ac:dyDescent="0.25">
      <c r="A4" s="86">
        <v>1</v>
      </c>
      <c r="B4" s="80" t="s">
        <v>65</v>
      </c>
      <c r="C4" s="89">
        <f>AVERAGE(ATATÜRK!AB$5:AB$200)</f>
        <v>260.34246575342462</v>
      </c>
      <c r="D4" s="89">
        <f>AVERAGE(ATATÜRK!AC$5:AC$200)</f>
        <v>0</v>
      </c>
      <c r="E4" s="89">
        <f>AVERAGE(ATATÜRK!AE$5:AE$200)</f>
        <v>180.68978972602739</v>
      </c>
    </row>
    <row r="5" spans="1:5" ht="20.25" customHeight="1" x14ac:dyDescent="0.25">
      <c r="A5" s="87">
        <v>2</v>
      </c>
      <c r="B5" s="80" t="s">
        <v>124</v>
      </c>
      <c r="C5" s="89">
        <f>AVERAGE(MELİKŞAH!AB$5:AB$200)</f>
        <v>403.64700374531839</v>
      </c>
      <c r="D5" s="89">
        <f>AVERAGE(MELİKŞAH!AC$5:AC$200)</f>
        <v>0</v>
      </c>
      <c r="E5" s="89">
        <f>AVERAGE(MELİKŞAH!AE$5:AE$200)</f>
        <v>271.30749063670424</v>
      </c>
    </row>
    <row r="6" spans="1:5" ht="20.25" customHeight="1" x14ac:dyDescent="0.25">
      <c r="A6" s="86">
        <v>3</v>
      </c>
      <c r="B6" s="80" t="s">
        <v>160</v>
      </c>
      <c r="C6" s="89">
        <f>AVERAGE(KAMAN!AB$5:AB$200)</f>
        <v>428.89649923896508</v>
      </c>
      <c r="D6" s="89">
        <f>AVERAGE(KAMAN!AC$5:AC$200)</f>
        <v>0</v>
      </c>
      <c r="E6" s="89" t="e">
        <f>AVERAGE(KAMAN!AE$5:AE$200)</f>
        <v>#VALUE!</v>
      </c>
    </row>
    <row r="7" spans="1:5" ht="20.25" customHeight="1" x14ac:dyDescent="0.25">
      <c r="A7" s="87">
        <v>4</v>
      </c>
      <c r="B7" s="80" t="s">
        <v>226</v>
      </c>
      <c r="C7" s="89">
        <f>AVERAGE(YENİHAYAT!AB$5:AB$200)</f>
        <v>388.62671660424473</v>
      </c>
      <c r="D7" s="89">
        <f>AVERAGE(YENİHAYAT!AC$5:AC$200)</f>
        <v>0</v>
      </c>
      <c r="E7" s="89">
        <f>AVERAGE(YENİHAYAT!AE$5:AE$200)</f>
        <v>259.67965043695386</v>
      </c>
    </row>
    <row r="8" spans="1:5" ht="20.25" customHeight="1" x14ac:dyDescent="0.25">
      <c r="A8" s="86">
        <v>5</v>
      </c>
      <c r="B8" s="80" t="s">
        <v>296</v>
      </c>
      <c r="C8" s="89">
        <f>AVERAGE(ÇAĞIRKAN!AB$5:AB$200)</f>
        <v>391.01010101010104</v>
      </c>
      <c r="D8" s="89">
        <f>AVERAGE(ÇAĞIRKAN!AC$5:AC$200)</f>
        <v>0</v>
      </c>
      <c r="E8" s="89" t="e">
        <f>AVERAGE(ÇAĞIRKAN!AE$5:AE$200)</f>
        <v>#VALUE!</v>
      </c>
    </row>
    <row r="9" spans="1:5" ht="20.25" customHeight="1" x14ac:dyDescent="0.25">
      <c r="A9" s="87">
        <v>6</v>
      </c>
      <c r="B9" s="80" t="s">
        <v>37</v>
      </c>
      <c r="C9" s="89">
        <f>AVERAGE(DEMİRLİ!AB$5:AB$200)</f>
        <v>407.15277777777783</v>
      </c>
      <c r="D9" s="89">
        <f>AVERAGE(DEMİRLİ!AC$5:AC$200)</f>
        <v>0</v>
      </c>
      <c r="E9" s="89">
        <f>AVERAGE(DEMİRLİ!AE$5:AE$200)</f>
        <v>271.85960317460319</v>
      </c>
    </row>
    <row r="10" spans="1:5" ht="20.25" customHeight="1" x14ac:dyDescent="0.25">
      <c r="A10" s="86">
        <v>7</v>
      </c>
      <c r="B10" s="80" t="s">
        <v>295</v>
      </c>
      <c r="C10" s="89">
        <f>AVERAGE(HAMİT!AB$5:AB$200)</f>
        <v>443.0092592592593</v>
      </c>
      <c r="D10" s="89">
        <f>AVERAGE(HAMİT!AC$5:AC$200)</f>
        <v>0</v>
      </c>
      <c r="E10" s="89">
        <f>AVERAGE(HAMİT!AE$5:AE$200)</f>
        <v>330.09879629629626</v>
      </c>
    </row>
    <row r="11" spans="1:5" ht="20.25" customHeight="1" x14ac:dyDescent="0.25">
      <c r="A11" s="87">
        <v>8</v>
      </c>
      <c r="B11" s="80" t="s">
        <v>285</v>
      </c>
      <c r="C11" s="89">
        <f>AVERAGE(İSAHOCALI!AB$5:AB$200)</f>
        <v>281.76767676767679</v>
      </c>
      <c r="D11" s="89">
        <f>AVERAGE(İSAHOCALI!AC$5:AC$200)</f>
        <v>0</v>
      </c>
      <c r="E11" s="89">
        <f>AVERAGE(İSAHOCALI!AE$5:AE$200)</f>
        <v>198.4892929292929</v>
      </c>
    </row>
    <row r="12" spans="1:5" ht="20.25" customHeight="1" x14ac:dyDescent="0.25">
      <c r="A12" s="86">
        <v>9</v>
      </c>
      <c r="B12" s="80" t="s">
        <v>294</v>
      </c>
      <c r="C12" s="89">
        <f>AVERAGE(YENİCE!AB$5:AB$200)</f>
        <v>292.40740740740745</v>
      </c>
      <c r="D12" s="89">
        <f>AVERAGE(YENİCE!AC$5:AC$200)</f>
        <v>0</v>
      </c>
      <c r="E12" s="89">
        <f>AVERAGE(YENİCE!AE$5:AE$200)</f>
        <v>210.31608465608466</v>
      </c>
    </row>
    <row r="13" spans="1:5" ht="20.25" customHeight="1" x14ac:dyDescent="0.25">
      <c r="A13" s="87">
        <v>10</v>
      </c>
      <c r="B13" s="80" t="s">
        <v>255</v>
      </c>
      <c r="C13" s="89">
        <f>AVERAGE(KURANCILI!AB$5:AB$200)</f>
        <v>440.50505050505046</v>
      </c>
      <c r="D13" s="89">
        <f>AVERAGE(KURANCILI!AC$5:AC$200)</f>
        <v>0</v>
      </c>
      <c r="E13" s="89">
        <f>AVERAGE(KURANCILI!AE$5:AE$200)</f>
        <v>332.28676767676768</v>
      </c>
    </row>
    <row r="14" spans="1:5" ht="20.25" customHeight="1" x14ac:dyDescent="0.25">
      <c r="A14" s="86">
        <v>11</v>
      </c>
      <c r="B14" s="80" t="s">
        <v>293</v>
      </c>
      <c r="C14" s="89">
        <f>AVERAGE(ÖMERHACILI!AB$5:AB$200)</f>
        <v>381.8888888888888</v>
      </c>
      <c r="D14" s="89">
        <f>AVERAGE(ÖMERHACILI!AC$5:AC$200)</f>
        <v>0</v>
      </c>
      <c r="E14" s="89">
        <f>AVERAGE(ÖMERHACILI!AE$5:AE$200)</f>
        <v>298.25919444444446</v>
      </c>
    </row>
    <row r="15" spans="1:5" ht="20.25" customHeight="1" x14ac:dyDescent="0.25">
      <c r="A15" s="87">
        <v>12</v>
      </c>
      <c r="B15" s="80" t="s">
        <v>271</v>
      </c>
      <c r="C15" s="89">
        <f>AVERAGE(SAVCILI!AB$5:AB$200)</f>
        <v>264.44444444444446</v>
      </c>
      <c r="D15" s="89">
        <f>AVERAGE(SAVCILI!AC$5:AC$200)</f>
        <v>0</v>
      </c>
      <c r="E15" s="89">
        <f>AVERAGE(SAVCILI!AE$5:AE$200)</f>
        <v>173.91851851851854</v>
      </c>
    </row>
    <row r="16" spans="1:5" ht="20.25" customHeight="1" x14ac:dyDescent="0.25">
      <c r="A16" s="86">
        <v>13</v>
      </c>
      <c r="B16" s="80" t="s">
        <v>276</v>
      </c>
      <c r="C16" s="89">
        <f>AVERAGE(CEVİZKENT!AB$5:AB$200)</f>
        <v>428.51973684210526</v>
      </c>
      <c r="D16" s="89">
        <f>AVERAGE(CEVİZKENT!AC$5:AC$200)</f>
        <v>0</v>
      </c>
      <c r="E16" s="89">
        <f>AVERAGE(CEVİZKENT!AE$5:AE$200)</f>
        <v>289.48460526315785</v>
      </c>
    </row>
    <row r="17" spans="1:5" ht="20.25" customHeight="1" x14ac:dyDescent="0.25">
      <c r="A17" s="87">
        <v>14</v>
      </c>
      <c r="B17" s="83" t="s">
        <v>298</v>
      </c>
      <c r="C17" s="90">
        <f>AVERAGE(ÇAĞIRKAN!AB$5:AB$200,DEMİRLİ!AB$5:AB$200,HAMİT!AB$5:AB$200,İSAHOCALI!AB$5:AB$200,ATATÜRK!AB$5:AB$200,MELİKŞAH!AB$5:AB$200,KAMAN!AB$5:AB$200,YENİHAYAT!AB$5:AB$200,YENİCE!AB$5:AB$200,KURANCILI!AB$5:AB$200,ÖMERHACILI!AB$5:AB$200,SAVCILI!AB$5:AB$200,CEVİZKENT!AB$5:AB$200)</f>
        <v>379.02642576204522</v>
      </c>
      <c r="D17" s="90">
        <f>AVERAGE(ÇAĞIRKAN!AC$5:AC$200,DEMİRLİ!AC$5:AC$200,HAMİT!AC$5:AC$200,İSAHOCALI!AC$5:AC$200,ATATÜRK!AC$5:AC$200,MELİKŞAH!AC$5:AC$200,KAMAN!AC$5:AC$200,YENİHAYAT!AC$5:AC$200,YENİCE!AC$5:AC$200,KURANCILI!AC$5:AC$200,ÖMERHACILI!AC$5:AC$200,SAVCILI!AC$5:AC$200,CEVİZKENT!AC$5:AC$200)</f>
        <v>0</v>
      </c>
      <c r="E17" s="90" t="e">
        <f>AVERAGE(ÇAĞIRKAN!AE$5:AE$200,DEMİRLİ!AE$5:AE$200,HAMİT!AE$5:AE$200,İSAHOCALI!AE$5:AE$200,ATATÜRK!AE$5:AE$200,MELİKŞAH!AE$5:AE$200,KAMAN!AE$5:AE$200,YENİHAYAT!AE$5:AE$200,YENİCE!AE$5:AE$200,KURANCILI!AE$5:AE$200,ÖMERHACILI!AE$5:AE$200,SAVCILI!AE$5:AE$200,CEVİZKENT!AE$5:AE$200)</f>
        <v>#VALUE!</v>
      </c>
    </row>
    <row r="18" spans="1:5" ht="20.25" customHeight="1" x14ac:dyDescent="0.25">
      <c r="A18" s="86">
        <v>15</v>
      </c>
      <c r="B18" s="94" t="s">
        <v>328</v>
      </c>
      <c r="C18" s="96">
        <v>419.86099999999999</v>
      </c>
      <c r="D18" s="86" t="s">
        <v>330</v>
      </c>
      <c r="E18" s="86" t="s">
        <v>330</v>
      </c>
    </row>
    <row r="19" spans="1:5" ht="20.25" customHeight="1" x14ac:dyDescent="0.25">
      <c r="A19" s="87">
        <v>16</v>
      </c>
      <c r="B19" s="95" t="s">
        <v>329</v>
      </c>
      <c r="C19" s="97">
        <v>429.09899999999999</v>
      </c>
      <c r="D19" s="87" t="s">
        <v>330</v>
      </c>
      <c r="E19" s="87" t="s">
        <v>330</v>
      </c>
    </row>
  </sheetData>
  <mergeCells count="1">
    <mergeCell ref="A1:E1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544"/>
  <sheetViews>
    <sheetView zoomScaleNormal="100" workbookViewId="0">
      <pane ySplit="1" topLeftCell="A2" activePane="bottomLeft" state="frozen"/>
      <selection pane="bottomLeft" activeCell="G492" sqref="G492"/>
    </sheetView>
  </sheetViews>
  <sheetFormatPr defaultRowHeight="15" x14ac:dyDescent="0.25"/>
  <cols>
    <col min="2" max="2" width="35.85546875" bestFit="1" customWidth="1"/>
    <col min="3" max="3" width="11.7109375" style="1" bestFit="1" customWidth="1"/>
    <col min="4" max="4" width="18.5703125" bestFit="1" customWidth="1"/>
    <col min="5" max="5" width="16.85546875" bestFit="1" customWidth="1"/>
    <col min="6" max="8" width="23.7109375" style="25" customWidth="1"/>
  </cols>
  <sheetData>
    <row r="1" spans="1:8" ht="75" hidden="1" customHeight="1" x14ac:dyDescent="0.25">
      <c r="A1" s="386" t="s">
        <v>289</v>
      </c>
      <c r="B1" s="387"/>
      <c r="C1" s="387"/>
      <c r="D1" s="387"/>
      <c r="E1" s="91"/>
      <c r="F1" s="91"/>
      <c r="G1" s="91"/>
      <c r="H1" s="91"/>
    </row>
    <row r="2" spans="1:8" ht="37.5" customHeight="1" x14ac:dyDescent="0.25">
      <c r="A2" s="388" t="s">
        <v>853</v>
      </c>
      <c r="B2" s="389"/>
      <c r="C2" s="389"/>
      <c r="D2" s="389"/>
      <c r="E2" s="389"/>
      <c r="F2" s="389"/>
      <c r="G2" s="175"/>
      <c r="H2" s="176"/>
    </row>
    <row r="3" spans="1:8" ht="18" customHeight="1" x14ac:dyDescent="0.25">
      <c r="A3" s="73"/>
      <c r="B3" s="73"/>
      <c r="C3" s="98"/>
      <c r="D3" s="73"/>
      <c r="E3" s="73"/>
      <c r="F3" s="78"/>
      <c r="G3" s="78"/>
      <c r="H3" s="78"/>
    </row>
    <row r="4" spans="1:8" ht="52.5" customHeight="1" x14ac:dyDescent="0.25">
      <c r="A4" s="85" t="s">
        <v>5</v>
      </c>
      <c r="B4" s="79" t="s">
        <v>297</v>
      </c>
      <c r="C4" s="79" t="s">
        <v>331</v>
      </c>
      <c r="D4" s="79" t="s">
        <v>11</v>
      </c>
      <c r="E4" s="79" t="s">
        <v>12</v>
      </c>
      <c r="F4" s="88" t="s">
        <v>315</v>
      </c>
      <c r="G4" s="88" t="s">
        <v>314</v>
      </c>
      <c r="H4" s="88" t="s">
        <v>316</v>
      </c>
    </row>
    <row r="5" spans="1:8" ht="20.25" customHeight="1" x14ac:dyDescent="0.25">
      <c r="A5" s="86">
        <v>1</v>
      </c>
      <c r="B5" s="80" t="str">
        <f>KAMAN!B64</f>
        <v>KAMAN ORTAOKULU</v>
      </c>
      <c r="C5" s="80" t="str">
        <f>KAMAN!C64</f>
        <v>8-C</v>
      </c>
      <c r="D5" s="80" t="str">
        <f>KAMAN!E64</f>
        <v>BEYZA</v>
      </c>
      <c r="E5" s="80" t="str">
        <f>KAMAN!F64</f>
        <v>SARI</v>
      </c>
      <c r="F5" s="89">
        <f>KAMAN!AB64</f>
        <v>700</v>
      </c>
      <c r="G5" s="89">
        <f>KAMAN!AC64</f>
        <v>0</v>
      </c>
      <c r="H5" s="89">
        <f>KAMAN!AE64</f>
        <v>350</v>
      </c>
    </row>
    <row r="6" spans="1:8" ht="20.25" customHeight="1" x14ac:dyDescent="0.25">
      <c r="A6" s="87">
        <v>2</v>
      </c>
      <c r="B6" s="80" t="str">
        <f>KAMAN!B78</f>
        <v>KAMAN ORTAOKULU</v>
      </c>
      <c r="C6" s="80" t="str">
        <f>KAMAN!C78</f>
        <v>8-D</v>
      </c>
      <c r="D6" s="80" t="str">
        <f>KAMAN!E78</f>
        <v>GÖKSU</v>
      </c>
      <c r="E6" s="80" t="str">
        <f>KAMAN!F78</f>
        <v>AYDIN</v>
      </c>
      <c r="F6" s="89">
        <f>KAMAN!AB78</f>
        <v>700</v>
      </c>
      <c r="G6" s="89">
        <f>KAMAN!AC78</f>
        <v>0</v>
      </c>
      <c r="H6" s="89">
        <f>KAMAN!AE78</f>
        <v>350</v>
      </c>
    </row>
    <row r="7" spans="1:8" ht="20.25" customHeight="1" x14ac:dyDescent="0.25">
      <c r="A7" s="86">
        <v>3</v>
      </c>
      <c r="B7" s="80" t="str">
        <f>KAMAN!B124</f>
        <v>KAMAN ORTAOKULU</v>
      </c>
      <c r="C7" s="80" t="str">
        <f>KAMAN!C124</f>
        <v>8-F</v>
      </c>
      <c r="D7" s="80" t="str">
        <f>KAMAN!E124</f>
        <v>SENA</v>
      </c>
      <c r="E7" s="80" t="str">
        <f>KAMAN!F124</f>
        <v>ŞERBETCİOĞLU</v>
      </c>
      <c r="F7" s="89">
        <f>KAMAN!AB124</f>
        <v>700</v>
      </c>
      <c r="G7" s="89">
        <f>KAMAN!AC124</f>
        <v>0</v>
      </c>
      <c r="H7" s="89">
        <f>KAMAN!AE124</f>
        <v>350</v>
      </c>
    </row>
    <row r="8" spans="1:8" ht="20.25" customHeight="1" x14ac:dyDescent="0.25">
      <c r="A8" s="87">
        <v>4</v>
      </c>
      <c r="B8" s="80" t="str">
        <f>MELİKŞAH!B71</f>
        <v>MELİKŞAH ORTAOKULU</v>
      </c>
      <c r="C8" s="80" t="str">
        <f>MELİKŞAH!C71</f>
        <v>8. Sınıf / D Şubesi</v>
      </c>
      <c r="D8" s="80" t="str">
        <f>MELİKŞAH!E71</f>
        <v>EMİNE</v>
      </c>
      <c r="E8" s="80" t="str">
        <f>MELİKŞAH!F71</f>
        <v>ÖZ</v>
      </c>
      <c r="F8" s="89">
        <f>MELİKŞAH!AB71</f>
        <v>692.22222222222217</v>
      </c>
      <c r="G8" s="89">
        <f>MELİKŞAH!AC71</f>
        <v>0</v>
      </c>
      <c r="H8" s="89">
        <f>MELİKŞAH!AE71</f>
        <v>445.5311111111111</v>
      </c>
    </row>
    <row r="9" spans="1:8" ht="20.25" customHeight="1" x14ac:dyDescent="0.25">
      <c r="A9" s="86">
        <v>5</v>
      </c>
      <c r="B9" s="80" t="str">
        <f>YENİHAYAT!B78</f>
        <v>YENİHAYAT ORTAOKULU</v>
      </c>
      <c r="C9" s="80" t="str">
        <f>YENİHAYAT!C78</f>
        <v>8/C</v>
      </c>
      <c r="D9" s="80" t="str">
        <f>YENİHAYAT!E78</f>
        <v>MERYEM</v>
      </c>
      <c r="E9" s="80" t="str">
        <f>YENİHAYAT!F78</f>
        <v>YİĞİT</v>
      </c>
      <c r="F9" s="89">
        <f>YENİHAYAT!AB78</f>
        <v>692.22222222222217</v>
      </c>
      <c r="G9" s="89">
        <f>YENİHAYAT!AC78</f>
        <v>0</v>
      </c>
      <c r="H9" s="89">
        <f>YENİHAYAT!AE78</f>
        <v>443.91611111111109</v>
      </c>
    </row>
    <row r="10" spans="1:8" ht="20.25" customHeight="1" x14ac:dyDescent="0.25">
      <c r="A10" s="87">
        <v>6</v>
      </c>
      <c r="B10" s="80" t="str">
        <f>YENİHAYAT!B67</f>
        <v>YENİHAYAT ORTAOKULU</v>
      </c>
      <c r="C10" s="80" t="str">
        <f>YENİHAYAT!C67</f>
        <v>8/C</v>
      </c>
      <c r="D10" s="80" t="str">
        <f>YENİHAYAT!E67</f>
        <v>GİZEM</v>
      </c>
      <c r="E10" s="80" t="str">
        <f>YENİHAYAT!F67</f>
        <v>BAHATAN</v>
      </c>
      <c r="F10" s="89">
        <f>YENİHAYAT!AB67</f>
        <v>688.33333333333326</v>
      </c>
      <c r="G10" s="89">
        <f>YENİHAYAT!AC67</f>
        <v>0</v>
      </c>
      <c r="H10" s="89">
        <f>YENİHAYAT!AE67</f>
        <v>440.90166666666664</v>
      </c>
    </row>
    <row r="11" spans="1:8" ht="20.25" customHeight="1" x14ac:dyDescent="0.25">
      <c r="A11" s="86">
        <v>7</v>
      </c>
      <c r="B11" s="80" t="str">
        <f>MELİKŞAH!B29</f>
        <v>MELİKŞAH ORTAOKULU</v>
      </c>
      <c r="C11" s="80" t="str">
        <f>MELİKŞAH!C29</f>
        <v>8. Sınıf / B Şubesi</v>
      </c>
      <c r="D11" s="80" t="str">
        <f>MELİKŞAH!E29</f>
        <v>BETÜL</v>
      </c>
      <c r="E11" s="80" t="str">
        <f>MELİKŞAH!F29</f>
        <v>AKDENİZ</v>
      </c>
      <c r="F11" s="89">
        <f>MELİKŞAH!AB29</f>
        <v>684.44444444444446</v>
      </c>
      <c r="G11" s="89">
        <f>MELİKŞAH!AC29</f>
        <v>0</v>
      </c>
      <c r="H11" s="89">
        <f>MELİKŞAH!AE29</f>
        <v>439.76722222222224</v>
      </c>
    </row>
    <row r="12" spans="1:8" ht="20.25" customHeight="1" x14ac:dyDescent="0.25">
      <c r="A12" s="87">
        <v>8</v>
      </c>
      <c r="B12" s="80" t="str">
        <f>YENİHAYAT!B68</f>
        <v>YENİHAYAT ORTAOKULU</v>
      </c>
      <c r="C12" s="80" t="str">
        <f>YENİHAYAT!C68</f>
        <v>8/C</v>
      </c>
      <c r="D12" s="80" t="str">
        <f>YENİHAYAT!E68</f>
        <v>GÜLSEREN</v>
      </c>
      <c r="E12" s="80" t="str">
        <f>YENİHAYAT!F68</f>
        <v>GÖNÇ</v>
      </c>
      <c r="F12" s="89">
        <f>YENİHAYAT!AB68</f>
        <v>684.44444444444446</v>
      </c>
      <c r="G12" s="89">
        <f>YENİHAYAT!AC68</f>
        <v>0</v>
      </c>
      <c r="H12" s="89">
        <f>YENİHAYAT!AE68</f>
        <v>439.20722222222224</v>
      </c>
    </row>
    <row r="13" spans="1:8" ht="20.25" customHeight="1" x14ac:dyDescent="0.25">
      <c r="A13" s="86">
        <v>9</v>
      </c>
      <c r="B13" s="80" t="str">
        <f>YENİHAYAT!B70</f>
        <v>YENİHAYAT ORTAOKULU</v>
      </c>
      <c r="C13" s="80" t="str">
        <f>YENİHAYAT!C70</f>
        <v>8/C</v>
      </c>
      <c r="D13" s="80" t="str">
        <f>YENİHAYAT!E70</f>
        <v>KADİR</v>
      </c>
      <c r="E13" s="80" t="str">
        <f>YENİHAYAT!F70</f>
        <v>KUŞ</v>
      </c>
      <c r="F13" s="89">
        <f>YENİHAYAT!AB70</f>
        <v>684.44444444444446</v>
      </c>
      <c r="G13" s="89">
        <f>YENİHAYAT!AC70</f>
        <v>0</v>
      </c>
      <c r="H13" s="89">
        <f>YENİHAYAT!AE70</f>
        <v>440.83222222222224</v>
      </c>
    </row>
    <row r="14" spans="1:8" ht="20.25" customHeight="1" x14ac:dyDescent="0.25">
      <c r="A14" s="87">
        <v>10</v>
      </c>
      <c r="B14" s="80" t="str">
        <f>KAMAN!B43</f>
        <v>KAMAN ORTAOKULU</v>
      </c>
      <c r="C14" s="80" t="str">
        <f>KAMAN!C43</f>
        <v>8-B</v>
      </c>
      <c r="D14" s="80" t="str">
        <f>KAMAN!E43</f>
        <v>AYŞE SULTAN</v>
      </c>
      <c r="E14" s="80" t="str">
        <f>KAMAN!F43</f>
        <v>DUMAN</v>
      </c>
      <c r="F14" s="89">
        <f>KAMAN!AB43</f>
        <v>684.44444444444446</v>
      </c>
      <c r="G14" s="89">
        <f>KAMAN!AC43</f>
        <v>0</v>
      </c>
      <c r="H14" s="89">
        <f>KAMAN!AE43</f>
        <v>342.22222222222223</v>
      </c>
    </row>
    <row r="15" spans="1:8" ht="20.25" customHeight="1" x14ac:dyDescent="0.25">
      <c r="A15" s="86">
        <v>11</v>
      </c>
      <c r="B15" s="80" t="str">
        <f>MELİKŞAH!B30</f>
        <v>MELİKŞAH ORTAOKULU</v>
      </c>
      <c r="C15" s="80" t="str">
        <f>MELİKŞAH!C30</f>
        <v>8. Sınıf / B Şubesi</v>
      </c>
      <c r="D15" s="80" t="str">
        <f>MELİKŞAH!E30</f>
        <v>BÜŞRA</v>
      </c>
      <c r="E15" s="80" t="str">
        <f>MELİKŞAH!F30</f>
        <v>AKTUĞ</v>
      </c>
      <c r="F15" s="89">
        <f>MELİKŞAH!AB30</f>
        <v>680.55555555555566</v>
      </c>
      <c r="G15" s="89">
        <f>MELİKŞAH!AC30</f>
        <v>0</v>
      </c>
      <c r="H15" s="89">
        <f>MELİKŞAH!AE30</f>
        <v>437.20277777777784</v>
      </c>
    </row>
    <row r="16" spans="1:8" ht="20.25" customHeight="1" x14ac:dyDescent="0.25">
      <c r="A16" s="87">
        <v>12</v>
      </c>
      <c r="B16" s="80" t="str">
        <f>MELİKŞAH!B41</f>
        <v>MELİKŞAH ORTAOKULU</v>
      </c>
      <c r="C16" s="80" t="str">
        <f>MELİKŞAH!C41</f>
        <v>8. Sınıf / B Şubesi</v>
      </c>
      <c r="D16" s="80" t="str">
        <f>MELİKŞAH!E41</f>
        <v>RÜMEYSA</v>
      </c>
      <c r="E16" s="80" t="str">
        <f>MELİKŞAH!F41</f>
        <v>TABAN</v>
      </c>
      <c r="F16" s="89">
        <f>MELİKŞAH!AB41</f>
        <v>680.55555555555566</v>
      </c>
      <c r="G16" s="89">
        <f>MELİKŞAH!AC41</f>
        <v>0</v>
      </c>
      <c r="H16" s="89">
        <f>MELİKŞAH!AE41</f>
        <v>436.61277777777786</v>
      </c>
    </row>
    <row r="17" spans="1:8" ht="20.25" customHeight="1" x14ac:dyDescent="0.25">
      <c r="A17" s="86">
        <v>13</v>
      </c>
      <c r="B17" s="80" t="str">
        <f>MELİKŞAH!B73</f>
        <v>MELİKŞAH ORTAOKULU</v>
      </c>
      <c r="C17" s="80" t="str">
        <f>MELİKŞAH!C73</f>
        <v>8. Sınıf / D Şubesi</v>
      </c>
      <c r="D17" s="80" t="str">
        <f>MELİKŞAH!E73</f>
        <v>İBRAHİM</v>
      </c>
      <c r="E17" s="80" t="str">
        <f>MELİKŞAH!F73</f>
        <v>DEDE</v>
      </c>
      <c r="F17" s="89">
        <f>MELİKŞAH!AB73</f>
        <v>680.55555555555566</v>
      </c>
      <c r="G17" s="89">
        <f>MELİKŞAH!AC73</f>
        <v>0</v>
      </c>
      <c r="H17" s="89">
        <f>MELİKŞAH!AE73</f>
        <v>436.54277777777781</v>
      </c>
    </row>
    <row r="18" spans="1:8" ht="20.25" customHeight="1" x14ac:dyDescent="0.25">
      <c r="A18" s="87">
        <v>14</v>
      </c>
      <c r="B18" s="80" t="str">
        <f>KAMAN!B52</f>
        <v>KAMAN ORTAOKULU</v>
      </c>
      <c r="C18" s="80" t="str">
        <f>KAMAN!C52</f>
        <v>8-C</v>
      </c>
      <c r="D18" s="80" t="str">
        <f>KAMAN!E52</f>
        <v>FURKAN</v>
      </c>
      <c r="E18" s="80" t="str">
        <f>KAMAN!F52</f>
        <v>SEVEN</v>
      </c>
      <c r="F18" s="89">
        <f>KAMAN!AB52</f>
        <v>680.55555555555566</v>
      </c>
      <c r="G18" s="89">
        <f>KAMAN!AC52</f>
        <v>0</v>
      </c>
      <c r="H18" s="89">
        <f>KAMAN!AE52</f>
        <v>340.27777777777783</v>
      </c>
    </row>
    <row r="19" spans="1:8" ht="20.25" customHeight="1" x14ac:dyDescent="0.25">
      <c r="A19" s="86">
        <v>15</v>
      </c>
      <c r="B19" s="80" t="str">
        <f>KAMAN!B56</f>
        <v>KAMAN ORTAOKULU</v>
      </c>
      <c r="C19" s="80" t="str">
        <f>KAMAN!C56</f>
        <v>8-C</v>
      </c>
      <c r="D19" s="80" t="str">
        <f>KAMAN!E56</f>
        <v>YASİN</v>
      </c>
      <c r="E19" s="80" t="str">
        <f>KAMAN!F56</f>
        <v>AKTÜRK</v>
      </c>
      <c r="F19" s="89">
        <f>KAMAN!AB56</f>
        <v>680.55555555555566</v>
      </c>
      <c r="G19" s="89">
        <f>KAMAN!AC56</f>
        <v>0</v>
      </c>
      <c r="H19" s="89">
        <f>KAMAN!AE56</f>
        <v>340.27777777777783</v>
      </c>
    </row>
    <row r="20" spans="1:8" ht="20.25" customHeight="1" x14ac:dyDescent="0.25">
      <c r="A20" s="87">
        <v>16</v>
      </c>
      <c r="B20" s="80" t="str">
        <f>KAMAN!B75</f>
        <v>KAMAN ORTAOKULU</v>
      </c>
      <c r="C20" s="80" t="str">
        <f>KAMAN!C75</f>
        <v>8-D</v>
      </c>
      <c r="D20" s="80" t="str">
        <f>KAMAN!E75</f>
        <v>BÜŞRA</v>
      </c>
      <c r="E20" s="80" t="str">
        <f>KAMAN!F75</f>
        <v>ARSLAN</v>
      </c>
      <c r="F20" s="89">
        <f>KAMAN!AB75</f>
        <v>676.66666666666663</v>
      </c>
      <c r="G20" s="89">
        <f>KAMAN!AC75</f>
        <v>0</v>
      </c>
      <c r="H20" s="89">
        <f>KAMAN!AE75</f>
        <v>338.33333333333331</v>
      </c>
    </row>
    <row r="21" spans="1:8" ht="20.25" customHeight="1" x14ac:dyDescent="0.25">
      <c r="A21" s="86">
        <v>17</v>
      </c>
      <c r="B21" s="80" t="str">
        <f>YENİHAYAT!B55</f>
        <v>YENİHAYAT ORTAOKULU</v>
      </c>
      <c r="C21" s="80" t="str">
        <f>YENİHAYAT!C55</f>
        <v>8/C</v>
      </c>
      <c r="D21" s="80" t="str">
        <f>YENİHAYAT!E55</f>
        <v>AYSILA</v>
      </c>
      <c r="E21" s="80" t="str">
        <f>YENİHAYAT!F55</f>
        <v>GÜNDEDE</v>
      </c>
      <c r="F21" s="89">
        <f>YENİHAYAT!AB55</f>
        <v>672.77777777777783</v>
      </c>
      <c r="G21" s="89">
        <f>YENİHAYAT!AC55</f>
        <v>0</v>
      </c>
      <c r="H21" s="89">
        <f>YENİHAYAT!AE55</f>
        <v>431.29388888888889</v>
      </c>
    </row>
    <row r="22" spans="1:8" ht="20.25" customHeight="1" x14ac:dyDescent="0.25">
      <c r="A22" s="87">
        <v>18</v>
      </c>
      <c r="B22" s="80" t="str">
        <f>YENİHAYAT!B60</f>
        <v>YENİHAYAT ORTAOKULU</v>
      </c>
      <c r="C22" s="80" t="str">
        <f>YENİHAYAT!C60</f>
        <v>8/C</v>
      </c>
      <c r="D22" s="80" t="str">
        <f>YENİHAYAT!E60</f>
        <v>NURAN</v>
      </c>
      <c r="E22" s="80" t="str">
        <f>YENİHAYAT!F60</f>
        <v>UÇAR</v>
      </c>
      <c r="F22" s="89">
        <f>YENİHAYAT!AB60</f>
        <v>672.77777777777783</v>
      </c>
      <c r="G22" s="89">
        <f>YENİHAYAT!AC60</f>
        <v>0</v>
      </c>
      <c r="H22" s="89">
        <f>YENİHAYAT!AE60</f>
        <v>429.97888888888895</v>
      </c>
    </row>
    <row r="23" spans="1:8" ht="20.25" customHeight="1" x14ac:dyDescent="0.25">
      <c r="A23" s="86">
        <v>19</v>
      </c>
      <c r="B23" s="80" t="str">
        <f>YENİHAYAT!B76</f>
        <v>YENİHAYAT ORTAOKULU</v>
      </c>
      <c r="C23" s="80" t="str">
        <f>YENİHAYAT!C76</f>
        <v>8/C</v>
      </c>
      <c r="D23" s="80" t="str">
        <f>YENİHAYAT!E76</f>
        <v>UFUK</v>
      </c>
      <c r="E23" s="80" t="str">
        <f>YENİHAYAT!F76</f>
        <v>AKÇA</v>
      </c>
      <c r="F23" s="89">
        <f>YENİHAYAT!AB76</f>
        <v>672.77777777777783</v>
      </c>
      <c r="G23" s="89">
        <f>YENİHAYAT!AC76</f>
        <v>0</v>
      </c>
      <c r="H23" s="89">
        <f>YENİHAYAT!AE76</f>
        <v>428.74388888888893</v>
      </c>
    </row>
    <row r="24" spans="1:8" ht="20.25" customHeight="1" x14ac:dyDescent="0.25">
      <c r="A24" s="87">
        <v>20</v>
      </c>
      <c r="B24" s="80" t="str">
        <f>KAMAN!B57</f>
        <v>KAMAN ORTAOKULU</v>
      </c>
      <c r="C24" s="80" t="str">
        <f>KAMAN!C57</f>
        <v>8-C</v>
      </c>
      <c r="D24" s="80" t="str">
        <f>KAMAN!E57</f>
        <v>ENGİN CAN</v>
      </c>
      <c r="E24" s="80" t="str">
        <f>KAMAN!F57</f>
        <v>METİN</v>
      </c>
      <c r="F24" s="89">
        <f>KAMAN!AB57</f>
        <v>672.77777777777783</v>
      </c>
      <c r="G24" s="89">
        <f>KAMAN!AC57</f>
        <v>0</v>
      </c>
      <c r="H24" s="89">
        <f>KAMAN!AE57</f>
        <v>336.38888888888891</v>
      </c>
    </row>
    <row r="25" spans="1:8" ht="20.25" customHeight="1" x14ac:dyDescent="0.25">
      <c r="A25" s="86">
        <v>21</v>
      </c>
      <c r="B25" s="80" t="str">
        <f>KAMAN!B121</f>
        <v>KAMAN ORTAOKULU</v>
      </c>
      <c r="C25" s="80" t="str">
        <f>KAMAN!C121</f>
        <v>8-F</v>
      </c>
      <c r="D25" s="80" t="str">
        <f>KAMAN!E121</f>
        <v>SAMET OKAN</v>
      </c>
      <c r="E25" s="80" t="str">
        <f>KAMAN!F121</f>
        <v>KARAEMİR</v>
      </c>
      <c r="F25" s="89">
        <f>KAMAN!AB121</f>
        <v>672.77777777777783</v>
      </c>
      <c r="G25" s="89">
        <f>KAMAN!AC121</f>
        <v>0</v>
      </c>
      <c r="H25" s="89">
        <f>KAMAN!AE121</f>
        <v>336.38888888888891</v>
      </c>
    </row>
    <row r="26" spans="1:8" ht="20.25" customHeight="1" x14ac:dyDescent="0.25">
      <c r="A26" s="87">
        <v>22</v>
      </c>
      <c r="B26" s="80" t="str">
        <f>MELİKŞAH!B69</f>
        <v>MELİKŞAH ORTAOKULU</v>
      </c>
      <c r="C26" s="80" t="str">
        <f>MELİKŞAH!C69</f>
        <v>8. Sınıf / D Şubesi</v>
      </c>
      <c r="D26" s="80" t="str">
        <f>MELİKŞAH!E69</f>
        <v>EDA NUR</v>
      </c>
      <c r="E26" s="80" t="str">
        <f>MELİKŞAH!F69</f>
        <v>ÇELİK</v>
      </c>
      <c r="F26" s="89">
        <f>MELİKŞAH!AB69</f>
        <v>668.88888888888891</v>
      </c>
      <c r="G26" s="89">
        <f>MELİKŞAH!AC69</f>
        <v>0</v>
      </c>
      <c r="H26" s="89">
        <f>MELİKŞAH!AE69</f>
        <v>433.36944444444447</v>
      </c>
    </row>
    <row r="27" spans="1:8" ht="20.25" customHeight="1" x14ac:dyDescent="0.25">
      <c r="A27" s="86">
        <v>23</v>
      </c>
      <c r="B27" s="80" t="str">
        <f>MELİKŞAH!B81</f>
        <v>MELİKŞAH ORTAOKULU</v>
      </c>
      <c r="C27" s="80" t="str">
        <f>MELİKŞAH!C81</f>
        <v>8. Sınıf / D Şubesi</v>
      </c>
      <c r="D27" s="80" t="str">
        <f>MELİKŞAH!E81</f>
        <v>PINAR</v>
      </c>
      <c r="E27" s="80" t="str">
        <f>MELİKŞAH!F81</f>
        <v>KESKİN</v>
      </c>
      <c r="F27" s="89">
        <f>MELİKŞAH!AB81</f>
        <v>668.88888888888891</v>
      </c>
      <c r="G27" s="89">
        <f>MELİKŞAH!AC81</f>
        <v>0</v>
      </c>
      <c r="H27" s="89">
        <f>MELİKŞAH!AE81</f>
        <v>433.39444444444445</v>
      </c>
    </row>
    <row r="28" spans="1:8" ht="20.25" customHeight="1" x14ac:dyDescent="0.25">
      <c r="A28" s="87">
        <v>24</v>
      </c>
      <c r="B28" s="80" t="str">
        <f>KAMAN!B138</f>
        <v>KAMAN ORTAOKULU</v>
      </c>
      <c r="C28" s="80" t="str">
        <f>KAMAN!C138</f>
        <v>8-F</v>
      </c>
      <c r="D28" s="80" t="str">
        <f>KAMAN!E138</f>
        <v>HALİTCAN</v>
      </c>
      <c r="E28" s="80" t="str">
        <f>KAMAN!F138</f>
        <v>KILIÇ</v>
      </c>
      <c r="F28" s="89">
        <f>KAMAN!AB138</f>
        <v>665</v>
      </c>
      <c r="G28" s="89">
        <f>KAMAN!AC138</f>
        <v>0</v>
      </c>
      <c r="H28" s="89">
        <f>KAMAN!AE138</f>
        <v>332.5</v>
      </c>
    </row>
    <row r="29" spans="1:8" ht="20.25" customHeight="1" x14ac:dyDescent="0.25">
      <c r="A29" s="86">
        <v>25</v>
      </c>
      <c r="B29" s="80" t="str">
        <f>YENİHAYAT!B59</f>
        <v>YENİHAYAT ORTAOKULU</v>
      </c>
      <c r="C29" s="80" t="str">
        <f>YENİHAYAT!C59</f>
        <v>8/C</v>
      </c>
      <c r="D29" s="80" t="str">
        <f>YENİHAYAT!E59</f>
        <v>HALİL</v>
      </c>
      <c r="E29" s="80" t="str">
        <f>YENİHAYAT!F59</f>
        <v>KANTEMİR</v>
      </c>
      <c r="F29" s="89">
        <f>YENİHAYAT!AB59</f>
        <v>661.11111111111109</v>
      </c>
      <c r="G29" s="89">
        <f>YENİHAYAT!AC59</f>
        <v>0</v>
      </c>
      <c r="H29" s="89">
        <f>YENİHAYAT!AE59</f>
        <v>421.83555555555552</v>
      </c>
    </row>
    <row r="30" spans="1:8" ht="20.25" customHeight="1" x14ac:dyDescent="0.25">
      <c r="A30" s="87">
        <v>26</v>
      </c>
      <c r="B30" s="80" t="str">
        <f>KAMAN!B89</f>
        <v>KAMAN ORTAOKULU</v>
      </c>
      <c r="C30" s="80" t="str">
        <f>KAMAN!C89</f>
        <v>8-D</v>
      </c>
      <c r="D30" s="80" t="str">
        <f>KAMAN!E89</f>
        <v>FATMA NUR</v>
      </c>
      <c r="E30" s="80" t="str">
        <f>KAMAN!F89</f>
        <v>TÜRKOĞLU</v>
      </c>
      <c r="F30" s="89">
        <f>KAMAN!AB89</f>
        <v>661.11111111111109</v>
      </c>
      <c r="G30" s="89">
        <f>KAMAN!AC89</f>
        <v>0</v>
      </c>
      <c r="H30" s="89">
        <f>KAMAN!AE89</f>
        <v>330.55555555555554</v>
      </c>
    </row>
    <row r="31" spans="1:8" ht="20.25" customHeight="1" x14ac:dyDescent="0.25">
      <c r="A31" s="86">
        <v>27</v>
      </c>
      <c r="B31" s="80" t="str">
        <f>KAMAN!B95</f>
        <v>KAMAN ORTAOKULU</v>
      </c>
      <c r="C31" s="80" t="str">
        <f>KAMAN!C95</f>
        <v>8-E</v>
      </c>
      <c r="D31" s="80" t="str">
        <f>KAMAN!E95</f>
        <v>CEMRE</v>
      </c>
      <c r="E31" s="80" t="str">
        <f>KAMAN!F95</f>
        <v>KARAHAN</v>
      </c>
      <c r="F31" s="89">
        <f>KAMAN!AB95</f>
        <v>661.11111111111109</v>
      </c>
      <c r="G31" s="89">
        <f>KAMAN!AC95</f>
        <v>0</v>
      </c>
      <c r="H31" s="89">
        <f>KAMAN!AE95</f>
        <v>330.55555555555554</v>
      </c>
    </row>
    <row r="32" spans="1:8" ht="20.25" customHeight="1" x14ac:dyDescent="0.25">
      <c r="A32" s="87">
        <v>28</v>
      </c>
      <c r="B32" s="80" t="str">
        <f>DEMİRLİ!B8</f>
        <v>DEMİRLİ ORTAOKULU</v>
      </c>
      <c r="C32" s="99" t="str">
        <f>DEMİRLİ!C8</f>
        <v>8/A</v>
      </c>
      <c r="D32" s="80" t="str">
        <f>DEMİRLİ!E8</f>
        <v xml:space="preserve">DÖNÜŞ </v>
      </c>
      <c r="E32" s="80" t="str">
        <f>DEMİRLİ!F8</f>
        <v>KOÇYİĞİT</v>
      </c>
      <c r="F32" s="89">
        <f>DEMİRLİ!AB8</f>
        <v>657.22222222222217</v>
      </c>
      <c r="G32" s="89">
        <f>DEMİRLİ!AC8</f>
        <v>0</v>
      </c>
      <c r="H32" s="89">
        <f>DEMİRLİ!AE8</f>
        <v>420.18611111111107</v>
      </c>
    </row>
    <row r="33" spans="1:8" ht="20.25" customHeight="1" x14ac:dyDescent="0.25">
      <c r="A33" s="86">
        <v>29</v>
      </c>
      <c r="B33" s="80" t="str">
        <f>MELİKŞAH!B74</f>
        <v>MELİKŞAH ORTAOKULU</v>
      </c>
      <c r="C33" s="80" t="str">
        <f>MELİKŞAH!C74</f>
        <v>8. Sınıf / D Şubesi</v>
      </c>
      <c r="D33" s="80" t="str">
        <f>MELİKŞAH!E74</f>
        <v>MERVE</v>
      </c>
      <c r="E33" s="80" t="str">
        <f>MELİKŞAH!F74</f>
        <v>DOĞAN</v>
      </c>
      <c r="F33" s="89">
        <f>MELİKŞAH!AB74</f>
        <v>657.22222222222217</v>
      </c>
      <c r="G33" s="89">
        <f>MELİKŞAH!AC74</f>
        <v>0</v>
      </c>
      <c r="H33" s="89">
        <f>MELİKŞAH!AE74</f>
        <v>426.39111111111106</v>
      </c>
    </row>
    <row r="34" spans="1:8" ht="20.25" customHeight="1" x14ac:dyDescent="0.25">
      <c r="A34" s="87">
        <v>30</v>
      </c>
      <c r="B34" s="80" t="str">
        <f>KURANCILI!B35</f>
        <v>KURANCILI ORTAOKULU</v>
      </c>
      <c r="C34" s="80" t="str">
        <f>KURANCILI!C35</f>
        <v>8/B</v>
      </c>
      <c r="D34" s="80" t="str">
        <f>KURANCILI!E35</f>
        <v>TUĞBA</v>
      </c>
      <c r="E34" s="80" t="str">
        <f>KURANCILI!F35</f>
        <v>TEKEŞ</v>
      </c>
      <c r="F34" s="89">
        <f>KURANCILI!AB35</f>
        <v>657.22222222222217</v>
      </c>
      <c r="G34" s="89">
        <f>KURANCILI!AC35</f>
        <v>0</v>
      </c>
      <c r="H34" s="89">
        <f>KURANCILI!AE35</f>
        <v>468.0911111111111</v>
      </c>
    </row>
    <row r="35" spans="1:8" ht="20.25" customHeight="1" x14ac:dyDescent="0.25">
      <c r="A35" s="86">
        <v>31</v>
      </c>
      <c r="B35" s="80" t="str">
        <f>ÖMERHACILI!B17</f>
        <v xml:space="preserve">ÖMERHACILI Ş.N.A ORTAOKULU </v>
      </c>
      <c r="C35" s="80" t="str">
        <f>ÖMERHACILI!C17</f>
        <v>8/A</v>
      </c>
      <c r="D35" s="80" t="str">
        <f>ÖMERHACILI!E17</f>
        <v xml:space="preserve">ÖZGE </v>
      </c>
      <c r="E35" s="80" t="str">
        <f>ÖMERHACILI!F17</f>
        <v>ÜNLÜ</v>
      </c>
      <c r="F35" s="89">
        <f>ÖMERHACILI!AB17</f>
        <v>657.22222222222217</v>
      </c>
      <c r="G35" s="89">
        <f>ÖMERHACILI!AC17</f>
        <v>0</v>
      </c>
      <c r="H35" s="89">
        <f>ÖMERHACILI!AE17</f>
        <v>473.5311111111111</v>
      </c>
    </row>
    <row r="36" spans="1:8" ht="20.25" customHeight="1" x14ac:dyDescent="0.25">
      <c r="A36" s="87">
        <v>32</v>
      </c>
      <c r="B36" s="80" t="str">
        <f>KAMAN!B45</f>
        <v>KAMAN ORTAOKULU</v>
      </c>
      <c r="C36" s="80" t="str">
        <f>KAMAN!C45</f>
        <v>8-B</v>
      </c>
      <c r="D36" s="80" t="str">
        <f>KAMAN!E45</f>
        <v>YAREN</v>
      </c>
      <c r="E36" s="80" t="str">
        <f>KAMAN!F45</f>
        <v>SARI</v>
      </c>
      <c r="F36" s="89">
        <f>KAMAN!AB45</f>
        <v>657.22222222222217</v>
      </c>
      <c r="G36" s="89">
        <f>KAMAN!AC45</f>
        <v>0</v>
      </c>
      <c r="H36" s="89">
        <f>KAMAN!AE45</f>
        <v>328.61111111111109</v>
      </c>
    </row>
    <row r="37" spans="1:8" ht="20.25" customHeight="1" x14ac:dyDescent="0.25">
      <c r="A37" s="86">
        <v>33</v>
      </c>
      <c r="B37" s="80" t="str">
        <f>YENİHAYAT!B80</f>
        <v>YENİHAYAT ORTAOKULU</v>
      </c>
      <c r="C37" s="80" t="str">
        <f>YENİHAYAT!C80</f>
        <v>8/C</v>
      </c>
      <c r="D37" s="80" t="str">
        <f>YENİHAYAT!E80</f>
        <v>METİN</v>
      </c>
      <c r="E37" s="80" t="str">
        <f>YENİHAYAT!F80</f>
        <v>GÜZEL</v>
      </c>
      <c r="F37" s="89">
        <f>YENİHAYAT!AB80</f>
        <v>653.33333333333326</v>
      </c>
      <c r="G37" s="89">
        <f>YENİHAYAT!AC80</f>
        <v>0</v>
      </c>
      <c r="H37" s="89">
        <f>YENİHAYAT!AE80</f>
        <v>421.48666666666662</v>
      </c>
    </row>
    <row r="38" spans="1:8" ht="20.25" customHeight="1" x14ac:dyDescent="0.25">
      <c r="A38" s="87">
        <v>34</v>
      </c>
      <c r="B38" s="80" t="str">
        <f>KAMAN!B73</f>
        <v>KAMAN ORTAOKULU</v>
      </c>
      <c r="C38" s="80" t="str">
        <f>KAMAN!C73</f>
        <v>8-D</v>
      </c>
      <c r="D38" s="80" t="str">
        <f>KAMAN!E73</f>
        <v>GÜLSUDE</v>
      </c>
      <c r="E38" s="80" t="str">
        <f>KAMAN!F73</f>
        <v>ARSLAN</v>
      </c>
      <c r="F38" s="89">
        <f>KAMAN!AB73</f>
        <v>653.33333333333326</v>
      </c>
      <c r="G38" s="89">
        <f>KAMAN!AC73</f>
        <v>0</v>
      </c>
      <c r="H38" s="89">
        <f>KAMAN!AE73</f>
        <v>326.66666666666663</v>
      </c>
    </row>
    <row r="39" spans="1:8" ht="20.25" customHeight="1" x14ac:dyDescent="0.25">
      <c r="A39" s="86">
        <v>35</v>
      </c>
      <c r="B39" s="80" t="str">
        <f>ATATÜRK!B22</f>
        <v>ATATÜRK ORTAOKULU</v>
      </c>
      <c r="C39" s="80" t="str">
        <f>ATATÜRK!C22</f>
        <v>8/A</v>
      </c>
      <c r="D39" s="80" t="str">
        <f>ATATÜRK!E22</f>
        <v>MERTCAN</v>
      </c>
      <c r="E39" s="80" t="str">
        <f>ATATÜRK!F22</f>
        <v>DOĞANAY</v>
      </c>
      <c r="F39" s="89">
        <f>ATATÜRK!AB22</f>
        <v>649.44444444444434</v>
      </c>
      <c r="G39" s="89">
        <f>ATATÜRK!AC22</f>
        <v>0</v>
      </c>
      <c r="H39" s="89">
        <f>ATATÜRK!AE22</f>
        <v>419.36967222222216</v>
      </c>
    </row>
    <row r="40" spans="1:8" ht="20.25" customHeight="1" x14ac:dyDescent="0.25">
      <c r="A40" s="87">
        <v>36</v>
      </c>
      <c r="B40" s="80" t="str">
        <f>MELİKŞAH!B84</f>
        <v>MELİKŞAH ORTAOKULU</v>
      </c>
      <c r="C40" s="80" t="str">
        <f>MELİKŞAH!C84</f>
        <v>8. Sınıf / D Şubesi</v>
      </c>
      <c r="D40" s="80" t="str">
        <f>MELİKŞAH!E84</f>
        <v>ŞEVKET</v>
      </c>
      <c r="E40" s="80" t="str">
        <f>MELİKŞAH!F84</f>
        <v>UÇAR</v>
      </c>
      <c r="F40" s="89">
        <f>MELİKŞAH!AB84</f>
        <v>649.44444444444434</v>
      </c>
      <c r="G40" s="89">
        <f>MELİKŞAH!AC84</f>
        <v>0</v>
      </c>
      <c r="H40" s="89">
        <f>MELİKŞAH!AE84</f>
        <v>417.95222222222219</v>
      </c>
    </row>
    <row r="41" spans="1:8" ht="20.25" customHeight="1" x14ac:dyDescent="0.25">
      <c r="A41" s="86">
        <v>37</v>
      </c>
      <c r="B41" s="80" t="str">
        <f>YENİHAYAT!B73</f>
        <v>YENİHAYAT ORTAOKULU</v>
      </c>
      <c r="C41" s="80" t="str">
        <f>YENİHAYAT!C73</f>
        <v>8/C</v>
      </c>
      <c r="D41" s="80" t="str">
        <f>YENİHAYAT!E73</f>
        <v>SEFER</v>
      </c>
      <c r="E41" s="80" t="str">
        <f>YENİHAYAT!F73</f>
        <v>BAYRAM</v>
      </c>
      <c r="F41" s="89">
        <f>YENİHAYAT!AB73</f>
        <v>649.44444444444434</v>
      </c>
      <c r="G41" s="89">
        <f>YENİHAYAT!AC73</f>
        <v>0</v>
      </c>
      <c r="H41" s="89">
        <f>YENİHAYAT!AE73</f>
        <v>416.04222222222216</v>
      </c>
    </row>
    <row r="42" spans="1:8" ht="20.25" customHeight="1" x14ac:dyDescent="0.25">
      <c r="A42" s="87">
        <v>38</v>
      </c>
      <c r="B42" s="80" t="str">
        <f>KAMAN!B109</f>
        <v>KAMAN ORTAOKULU</v>
      </c>
      <c r="C42" s="80" t="str">
        <f>KAMAN!C109</f>
        <v>8-E</v>
      </c>
      <c r="D42" s="80" t="str">
        <f>KAMAN!E109</f>
        <v>HAKİME</v>
      </c>
      <c r="E42" s="80" t="str">
        <f>KAMAN!F109</f>
        <v>TURSUN</v>
      </c>
      <c r="F42" s="89">
        <f>KAMAN!AB109</f>
        <v>649.44444444444434</v>
      </c>
      <c r="G42" s="89">
        <f>KAMAN!AC109</f>
        <v>0</v>
      </c>
      <c r="H42" s="89">
        <f>KAMAN!AE109</f>
        <v>324.72222222222217</v>
      </c>
    </row>
    <row r="43" spans="1:8" ht="20.25" customHeight="1" x14ac:dyDescent="0.25">
      <c r="A43" s="86">
        <v>39</v>
      </c>
      <c r="B43" s="80" t="str">
        <f>KAMAN!B118</f>
        <v>KAMAN ORTAOKULU</v>
      </c>
      <c r="C43" s="80" t="str">
        <f>KAMAN!C118</f>
        <v>8-F</v>
      </c>
      <c r="D43" s="80" t="str">
        <f>KAMAN!E118</f>
        <v>ASLIHAN BUSE</v>
      </c>
      <c r="E43" s="80" t="str">
        <f>KAMAN!F118</f>
        <v>COŞKUN</v>
      </c>
      <c r="F43" s="89">
        <f>KAMAN!AB118</f>
        <v>649.44444444444434</v>
      </c>
      <c r="G43" s="89">
        <f>KAMAN!AC118</f>
        <v>0</v>
      </c>
      <c r="H43" s="89">
        <f>KAMAN!AE118</f>
        <v>324.72222222222217</v>
      </c>
    </row>
    <row r="44" spans="1:8" ht="20.25" customHeight="1" x14ac:dyDescent="0.25">
      <c r="A44" s="87">
        <v>40</v>
      </c>
      <c r="B44" s="80" t="str">
        <f>HAMİT!B7</f>
        <v>Hamit Şehit Er Vemin Doğan Ortaokulu</v>
      </c>
      <c r="C44" s="99" t="str">
        <f>HAMİT!C7</f>
        <v>8/A</v>
      </c>
      <c r="D44" s="80" t="str">
        <f>HAMİT!E7</f>
        <v>GİZEM</v>
      </c>
      <c r="E44" s="80" t="str">
        <f>HAMİT!F7</f>
        <v>DURMUŞ</v>
      </c>
      <c r="F44" s="89">
        <f>HAMİT!AB7</f>
        <v>645.55555555555554</v>
      </c>
      <c r="G44" s="89">
        <f>HAMİT!AC7</f>
        <v>0</v>
      </c>
      <c r="H44" s="89">
        <f>HAMİT!AE7</f>
        <v>460.3127777777778</v>
      </c>
    </row>
    <row r="45" spans="1:8" ht="20.25" customHeight="1" x14ac:dyDescent="0.25">
      <c r="A45" s="86">
        <v>41</v>
      </c>
      <c r="B45" s="80" t="str">
        <f>KAMAN!B126</f>
        <v>KAMAN ORTAOKULU</v>
      </c>
      <c r="C45" s="80" t="str">
        <f>KAMAN!C126</f>
        <v>8-F</v>
      </c>
      <c r="D45" s="80" t="str">
        <f>KAMAN!E126</f>
        <v>MUHİTTİN</v>
      </c>
      <c r="E45" s="80" t="str">
        <f>KAMAN!F126</f>
        <v>TÜRKMEN</v>
      </c>
      <c r="F45" s="89">
        <f>KAMAN!AB126</f>
        <v>645.55555555555554</v>
      </c>
      <c r="G45" s="89">
        <f>KAMAN!AC126</f>
        <v>0</v>
      </c>
      <c r="H45" s="89">
        <f>KAMAN!AE126</f>
        <v>322.77777777777777</v>
      </c>
    </row>
    <row r="46" spans="1:8" ht="20.25" customHeight="1" x14ac:dyDescent="0.25">
      <c r="A46" s="87">
        <v>42</v>
      </c>
      <c r="B46" s="80" t="str">
        <f>ATATÜRK!B14</f>
        <v>ATATÜRK ORTAOKULU</v>
      </c>
      <c r="C46" s="80" t="str">
        <f>ATATÜRK!C14</f>
        <v>8/A</v>
      </c>
      <c r="D46" s="80" t="str">
        <f>ATATÜRK!E14</f>
        <v>NESİBE</v>
      </c>
      <c r="E46" s="80" t="str">
        <f>ATATÜRK!F14</f>
        <v>ATAK</v>
      </c>
      <c r="F46" s="89">
        <f>ATATÜRK!AB14</f>
        <v>641.66666666666674</v>
      </c>
      <c r="G46" s="89">
        <f>ATATÜRK!AC14</f>
        <v>0</v>
      </c>
      <c r="H46" s="89">
        <f>ATATÜRK!AE14</f>
        <v>410.34368333333339</v>
      </c>
    </row>
    <row r="47" spans="1:8" ht="20.25" customHeight="1" x14ac:dyDescent="0.25">
      <c r="A47" s="86">
        <v>43</v>
      </c>
      <c r="B47" s="80" t="str">
        <f>MELİKŞAH!B78</f>
        <v>MELİKŞAH ORTAOKULU</v>
      </c>
      <c r="C47" s="80" t="str">
        <f>MELİKŞAH!C78</f>
        <v>8. Sınıf / D Şubesi</v>
      </c>
      <c r="D47" s="80" t="str">
        <f>MELİKŞAH!E78</f>
        <v>NAHİD TALHA</v>
      </c>
      <c r="E47" s="80" t="str">
        <f>MELİKŞAH!F78</f>
        <v>KIRIKLAR</v>
      </c>
      <c r="F47" s="89">
        <f>MELİKŞAH!AB78</f>
        <v>641.66666666666674</v>
      </c>
      <c r="G47" s="89">
        <f>MELİKŞAH!AC78</f>
        <v>0</v>
      </c>
      <c r="H47" s="89">
        <f>MELİKŞAH!AE78</f>
        <v>409.49333333333334</v>
      </c>
    </row>
    <row r="48" spans="1:8" ht="20.25" customHeight="1" x14ac:dyDescent="0.25">
      <c r="A48" s="87">
        <v>44</v>
      </c>
      <c r="B48" s="80" t="str">
        <f>KURANCILI!B8</f>
        <v>KURANCILI ORTAOKULU</v>
      </c>
      <c r="C48" s="80" t="str">
        <f>KURANCILI!C8</f>
        <v>8/A</v>
      </c>
      <c r="D48" s="80" t="str">
        <f>KURANCILI!E8</f>
        <v>FATMA</v>
      </c>
      <c r="E48" s="80" t="str">
        <f>KURANCILI!F8</f>
        <v>GÜR</v>
      </c>
      <c r="F48" s="89">
        <f>KURANCILI!AB8</f>
        <v>641.66666666666674</v>
      </c>
      <c r="G48" s="89">
        <f>KURANCILI!AC8</f>
        <v>0</v>
      </c>
      <c r="H48" s="89">
        <f>KURANCILI!AE8</f>
        <v>460.51333333333338</v>
      </c>
    </row>
    <row r="49" spans="1:8" ht="20.25" customHeight="1" x14ac:dyDescent="0.25">
      <c r="A49" s="86">
        <v>45</v>
      </c>
      <c r="B49" s="80" t="str">
        <f>KAMAN!B88</f>
        <v>KAMAN ORTAOKULU</v>
      </c>
      <c r="C49" s="80" t="str">
        <f>KAMAN!C88</f>
        <v>8-D</v>
      </c>
      <c r="D49" s="80" t="str">
        <f>KAMAN!E88</f>
        <v>YUSUF SALİH</v>
      </c>
      <c r="E49" s="80" t="str">
        <f>KAMAN!F88</f>
        <v>CELLEK</v>
      </c>
      <c r="F49" s="89">
        <f>KAMAN!AB88</f>
        <v>641.66666666666674</v>
      </c>
      <c r="G49" s="89">
        <f>KAMAN!AC88</f>
        <v>0</v>
      </c>
      <c r="H49" s="89">
        <f>KAMAN!AE88</f>
        <v>320.83333333333337</v>
      </c>
    </row>
    <row r="50" spans="1:8" ht="20.25" customHeight="1" x14ac:dyDescent="0.25">
      <c r="A50" s="87">
        <v>46</v>
      </c>
      <c r="B50" s="80" t="str">
        <f>KAMAN!B105</f>
        <v>KAMAN ORTAOKULU</v>
      </c>
      <c r="C50" s="80" t="str">
        <f>KAMAN!C105</f>
        <v>8-E</v>
      </c>
      <c r="D50" s="80" t="str">
        <f>KAMAN!E105</f>
        <v>HAFİZE NUR</v>
      </c>
      <c r="E50" s="80" t="str">
        <f>KAMAN!F105</f>
        <v>ORHAN</v>
      </c>
      <c r="F50" s="89">
        <f>KAMAN!AB105</f>
        <v>641.66666666666674</v>
      </c>
      <c r="G50" s="89">
        <f>KAMAN!AC105</f>
        <v>0</v>
      </c>
      <c r="H50" s="89">
        <f>KAMAN!AE105</f>
        <v>320.83333333333337</v>
      </c>
    </row>
    <row r="51" spans="1:8" ht="20.25" customHeight="1" x14ac:dyDescent="0.25">
      <c r="A51" s="86">
        <v>47</v>
      </c>
      <c r="B51" s="80" t="str">
        <f>CEVİZKENT!B23</f>
        <v>KAMAN İMAM HATİP ORTAOKULU</v>
      </c>
      <c r="C51" s="80" t="str">
        <f>CEVİZKENT!C23</f>
        <v>8/A</v>
      </c>
      <c r="D51" s="80" t="str">
        <f>CEVİZKENT!E23</f>
        <v>ZÜBEYİR HALİL</v>
      </c>
      <c r="E51" s="80" t="str">
        <f>CEVİZKENT!F23</f>
        <v>YILDIZ</v>
      </c>
      <c r="F51" s="89">
        <f>CEVİZKENT!AB23</f>
        <v>638.75</v>
      </c>
      <c r="G51" s="89">
        <f>CEVİZKENT!AC23</f>
        <v>0</v>
      </c>
      <c r="H51" s="89">
        <f>CEVİZKENT!AE23</f>
        <v>406.8</v>
      </c>
    </row>
    <row r="52" spans="1:8" ht="20.25" customHeight="1" x14ac:dyDescent="0.25">
      <c r="A52" s="87">
        <v>48</v>
      </c>
      <c r="B52" s="80" t="str">
        <f>MELİKŞAH!B28</f>
        <v>MELİKŞAH ORTAOKULU</v>
      </c>
      <c r="C52" s="80" t="str">
        <f>MELİKŞAH!C28</f>
        <v>8. Sınıf / B Şubesi</v>
      </c>
      <c r="D52" s="80" t="str">
        <f>MELİKŞAH!E28</f>
        <v>AYŞE</v>
      </c>
      <c r="E52" s="80" t="str">
        <f>MELİKŞAH!F28</f>
        <v>KAVAK</v>
      </c>
      <c r="F52" s="89">
        <f>MELİKŞAH!AB28</f>
        <v>637.77777777777771</v>
      </c>
      <c r="G52" s="89">
        <f>MELİKŞAH!AC28</f>
        <v>0</v>
      </c>
      <c r="H52" s="89">
        <f>MELİKŞAH!AE28</f>
        <v>407.33888888888885</v>
      </c>
    </row>
    <row r="53" spans="1:8" ht="20.25" customHeight="1" x14ac:dyDescent="0.25">
      <c r="A53" s="86">
        <v>49</v>
      </c>
      <c r="B53" s="80" t="str">
        <f>KAMAN!B79</f>
        <v>KAMAN ORTAOKULU</v>
      </c>
      <c r="C53" s="80" t="str">
        <f>KAMAN!C79</f>
        <v>8-D</v>
      </c>
      <c r="D53" s="80" t="str">
        <f>KAMAN!E79</f>
        <v>SUDE</v>
      </c>
      <c r="E53" s="80" t="str">
        <f>KAMAN!F79</f>
        <v>TORUN</v>
      </c>
      <c r="F53" s="89">
        <f>KAMAN!AB79</f>
        <v>637.77777777777771</v>
      </c>
      <c r="G53" s="89">
        <f>KAMAN!AC79</f>
        <v>0</v>
      </c>
      <c r="H53" s="89">
        <f>KAMAN!AE79</f>
        <v>318.88888888888886</v>
      </c>
    </row>
    <row r="54" spans="1:8" ht="20.25" customHeight="1" x14ac:dyDescent="0.25">
      <c r="A54" s="87">
        <v>50</v>
      </c>
      <c r="B54" s="80" t="str">
        <f>YENİHAYAT!B75</f>
        <v>YENİHAYAT ORTAOKULU</v>
      </c>
      <c r="C54" s="80" t="str">
        <f>YENİHAYAT!C75</f>
        <v>8/C</v>
      </c>
      <c r="D54" s="80" t="str">
        <f>YENİHAYAT!E75</f>
        <v>ZELİHA</v>
      </c>
      <c r="E54" s="80" t="str">
        <f>YENİHAYAT!F75</f>
        <v>KANKAL</v>
      </c>
      <c r="F54" s="89">
        <f>YENİHAYAT!AB75</f>
        <v>633.88888888888891</v>
      </c>
      <c r="G54" s="89">
        <f>YENİHAYAT!AC75</f>
        <v>0</v>
      </c>
      <c r="H54" s="89">
        <f>YENİHAYAT!AE75</f>
        <v>410.36944444444447</v>
      </c>
    </row>
    <row r="55" spans="1:8" ht="20.25" customHeight="1" x14ac:dyDescent="0.25">
      <c r="A55" s="86">
        <v>51</v>
      </c>
      <c r="B55" s="80" t="str">
        <f>KAMAN!B32</f>
        <v>KAMAN ORTAOKULU</v>
      </c>
      <c r="C55" s="80" t="str">
        <f>KAMAN!C32</f>
        <v>8-B</v>
      </c>
      <c r="D55" s="80" t="str">
        <f>KAMAN!E32</f>
        <v>ELMAS</v>
      </c>
      <c r="E55" s="80" t="str">
        <f>KAMAN!F32</f>
        <v>ŞAHİN</v>
      </c>
      <c r="F55" s="89">
        <f>KAMAN!AB32</f>
        <v>633.88888888888891</v>
      </c>
      <c r="G55" s="89">
        <f>KAMAN!AC32</f>
        <v>0</v>
      </c>
      <c r="H55" s="89">
        <f>KAMAN!AE32</f>
        <v>316.94444444444446</v>
      </c>
    </row>
    <row r="56" spans="1:8" ht="20.25" customHeight="1" x14ac:dyDescent="0.25">
      <c r="A56" s="87">
        <v>52</v>
      </c>
      <c r="B56" s="80" t="str">
        <f>KAMAN!B104</f>
        <v>KAMAN ORTAOKULU</v>
      </c>
      <c r="C56" s="80" t="str">
        <f>KAMAN!C104</f>
        <v>8-E</v>
      </c>
      <c r="D56" s="80" t="str">
        <f>KAMAN!E104</f>
        <v>MELİKE</v>
      </c>
      <c r="E56" s="80" t="str">
        <f>KAMAN!F104</f>
        <v>AKKOÇ</v>
      </c>
      <c r="F56" s="89">
        <f>KAMAN!AB104</f>
        <v>633.88888888888891</v>
      </c>
      <c r="G56" s="89">
        <f>KAMAN!AC104</f>
        <v>0</v>
      </c>
      <c r="H56" s="89">
        <f>KAMAN!AE104</f>
        <v>316.94444444444446</v>
      </c>
    </row>
    <row r="57" spans="1:8" ht="20.25" customHeight="1" x14ac:dyDescent="0.25">
      <c r="A57" s="86">
        <v>53</v>
      </c>
      <c r="B57" s="80" t="str">
        <f>ÇAĞIRKAN!B8</f>
        <v>Çağırkan Hacı Meşhude Yılmaz Ortaokulu</v>
      </c>
      <c r="C57" s="99" t="str">
        <f>ÇAĞIRKAN!C8</f>
        <v>8/A</v>
      </c>
      <c r="D57" s="80" t="str">
        <f>ÇAĞIRKAN!E8</f>
        <v>Gürcü</v>
      </c>
      <c r="E57" s="80" t="str">
        <f>ÇAĞIRKAN!F8</f>
        <v>ERBAŞI</v>
      </c>
      <c r="F57" s="89">
        <f>ÇAĞIRKAN!AB8</f>
        <v>626.11111111111109</v>
      </c>
      <c r="G57" s="89">
        <f>ÇAĞIRKAN!AC8</f>
        <v>0</v>
      </c>
      <c r="H57" s="89" t="e">
        <f>ÇAĞIRKAN!AE8</f>
        <v>#VALUE!</v>
      </c>
    </row>
    <row r="58" spans="1:8" ht="20.25" customHeight="1" x14ac:dyDescent="0.25">
      <c r="A58" s="87">
        <v>54</v>
      </c>
      <c r="B58" s="80" t="str">
        <f>KAMAN!B41</f>
        <v>KAMAN ORTAOKULU</v>
      </c>
      <c r="C58" s="80" t="str">
        <f>KAMAN!C41</f>
        <v>8-B</v>
      </c>
      <c r="D58" s="80" t="str">
        <f>KAMAN!E41</f>
        <v>MERYEM</v>
      </c>
      <c r="E58" s="80" t="str">
        <f>KAMAN!F41</f>
        <v>ŞEN</v>
      </c>
      <c r="F58" s="89">
        <f>KAMAN!AB41</f>
        <v>626.11111111111109</v>
      </c>
      <c r="G58" s="89">
        <f>KAMAN!AC41</f>
        <v>0</v>
      </c>
      <c r="H58" s="89">
        <f>KAMAN!AE41</f>
        <v>313.05555555555554</v>
      </c>
    </row>
    <row r="59" spans="1:8" ht="20.25" customHeight="1" x14ac:dyDescent="0.25">
      <c r="A59" s="86">
        <v>55</v>
      </c>
      <c r="B59" s="80" t="str">
        <f>KAMAN!B22</f>
        <v>KAMAN ORTAOKULU</v>
      </c>
      <c r="C59" s="80" t="str">
        <f>KAMAN!C22</f>
        <v>8-A</v>
      </c>
      <c r="D59" s="80" t="str">
        <f>KAMAN!E22</f>
        <v>TUNA</v>
      </c>
      <c r="E59" s="80" t="str">
        <f>KAMAN!F22</f>
        <v>BIYIK</v>
      </c>
      <c r="F59" s="89">
        <f>KAMAN!AB22</f>
        <v>622.22222222222217</v>
      </c>
      <c r="G59" s="89">
        <f>KAMAN!AC22</f>
        <v>0</v>
      </c>
      <c r="H59" s="89">
        <f>KAMAN!AE22</f>
        <v>311.11111111111109</v>
      </c>
    </row>
    <row r="60" spans="1:8" ht="20.25" customHeight="1" x14ac:dyDescent="0.25">
      <c r="A60" s="87">
        <v>56</v>
      </c>
      <c r="B60" s="80" t="str">
        <f>CEVİZKENT!B20</f>
        <v>KAMAN İMAM HATİP ORTAOKULU</v>
      </c>
      <c r="C60" s="80" t="str">
        <f>CEVİZKENT!C20</f>
        <v>8/A</v>
      </c>
      <c r="D60" s="80" t="str">
        <f>CEVİZKENT!E20</f>
        <v>MÜCAHİT</v>
      </c>
      <c r="E60" s="80" t="str">
        <f>CEVİZKENT!F20</f>
        <v>AKTAŞ</v>
      </c>
      <c r="F60" s="89">
        <f>CEVİZKENT!AB20</f>
        <v>621.25</v>
      </c>
      <c r="G60" s="89">
        <f>CEVİZKENT!AC20</f>
        <v>0</v>
      </c>
      <c r="H60" s="89">
        <f>CEVİZKENT!AE20</f>
        <v>407.07</v>
      </c>
    </row>
    <row r="61" spans="1:8" ht="20.25" customHeight="1" x14ac:dyDescent="0.25">
      <c r="A61" s="86">
        <v>57</v>
      </c>
      <c r="B61" s="80" t="str">
        <f>KURANCILI!B11</f>
        <v>KURANCILI ORTAOKULU</v>
      </c>
      <c r="C61" s="80" t="str">
        <f>KURANCILI!C11</f>
        <v>8/A</v>
      </c>
      <c r="D61" s="80" t="str">
        <f>KURANCILI!E11</f>
        <v>MERYEM</v>
      </c>
      <c r="E61" s="80" t="str">
        <f>KURANCILI!F11</f>
        <v>BULUT</v>
      </c>
      <c r="F61" s="89">
        <f>KURANCILI!AB11</f>
        <v>618.33333333333326</v>
      </c>
      <c r="G61" s="89">
        <f>KURANCILI!AC11</f>
        <v>0</v>
      </c>
      <c r="H61" s="89">
        <f>KURANCILI!AE11</f>
        <v>449.17666666666662</v>
      </c>
    </row>
    <row r="62" spans="1:8" ht="20.25" customHeight="1" x14ac:dyDescent="0.25">
      <c r="A62" s="87">
        <v>58</v>
      </c>
      <c r="B62" s="80" t="str">
        <f>KAMAN!B35</f>
        <v>KAMAN ORTAOKULU</v>
      </c>
      <c r="C62" s="80" t="str">
        <f>KAMAN!C35</f>
        <v>8-B</v>
      </c>
      <c r="D62" s="80" t="str">
        <f>KAMAN!E35</f>
        <v>FATMA MERVE</v>
      </c>
      <c r="E62" s="80" t="str">
        <f>KAMAN!F35</f>
        <v>KAMAN</v>
      </c>
      <c r="F62" s="89">
        <f>KAMAN!AB35</f>
        <v>618.33333333333326</v>
      </c>
      <c r="G62" s="89">
        <f>KAMAN!AC35</f>
        <v>0</v>
      </c>
      <c r="H62" s="89">
        <f>KAMAN!AE35</f>
        <v>309.16666666666663</v>
      </c>
    </row>
    <row r="63" spans="1:8" ht="20.25" customHeight="1" x14ac:dyDescent="0.25">
      <c r="A63" s="86">
        <v>59</v>
      </c>
      <c r="B63" s="80" t="str">
        <f>KAMAN!B42</f>
        <v>KAMAN ORTAOKULU</v>
      </c>
      <c r="C63" s="80" t="str">
        <f>KAMAN!C42</f>
        <v>8-B</v>
      </c>
      <c r="D63" s="80" t="str">
        <f>KAMAN!E42</f>
        <v>SÜMEYYA</v>
      </c>
      <c r="E63" s="80" t="str">
        <f>KAMAN!F42</f>
        <v>ŞEN</v>
      </c>
      <c r="F63" s="89">
        <f>KAMAN!AB42</f>
        <v>618.33333333333326</v>
      </c>
      <c r="G63" s="89">
        <f>KAMAN!AC42</f>
        <v>0</v>
      </c>
      <c r="H63" s="89">
        <f>KAMAN!AE42</f>
        <v>309.16666666666663</v>
      </c>
    </row>
    <row r="64" spans="1:8" ht="20.25" customHeight="1" x14ac:dyDescent="0.25">
      <c r="A64" s="87">
        <v>60</v>
      </c>
      <c r="B64" s="80" t="str">
        <f>MELİKŞAH!B35</f>
        <v>MELİKŞAH ORTAOKULU</v>
      </c>
      <c r="C64" s="80" t="str">
        <f>MELİKŞAH!C35</f>
        <v>8. Sınıf / B Şubesi</v>
      </c>
      <c r="D64" s="80" t="str">
        <f>MELİKŞAH!E35</f>
        <v>KAAN GÖKTUĞ</v>
      </c>
      <c r="E64" s="80" t="str">
        <f>MELİKŞAH!F35</f>
        <v>YILMAZ</v>
      </c>
      <c r="F64" s="89">
        <f>MELİKŞAH!AB35</f>
        <v>614.44444444444446</v>
      </c>
      <c r="G64" s="89">
        <f>MELİKŞAH!AC35</f>
        <v>0</v>
      </c>
      <c r="H64" s="89">
        <f>MELİKŞAH!AE35</f>
        <v>397.23722222222221</v>
      </c>
    </row>
    <row r="65" spans="1:8" ht="20.25" customHeight="1" x14ac:dyDescent="0.25">
      <c r="A65" s="86">
        <v>61</v>
      </c>
      <c r="B65" s="80" t="str">
        <f>YENİCE!B18</f>
        <v>K.Yenice Mehmet Akif Ersoy O.O.</v>
      </c>
      <c r="C65" s="80" t="str">
        <f>YENİCE!C18</f>
        <v>8/A</v>
      </c>
      <c r="D65" s="80" t="str">
        <f>YENİCE!E18</f>
        <v>TUĞÇE</v>
      </c>
      <c r="E65" s="80" t="str">
        <f>YENİCE!F18</f>
        <v>ÜNAL</v>
      </c>
      <c r="F65" s="89">
        <f>YENİCE!AB18</f>
        <v>614.44444444444446</v>
      </c>
      <c r="G65" s="89">
        <f>YENİCE!AC18</f>
        <v>0</v>
      </c>
      <c r="H65" s="89">
        <f>YENİCE!AE18</f>
        <v>405.79222222222222</v>
      </c>
    </row>
    <row r="66" spans="1:8" ht="20.25" customHeight="1" x14ac:dyDescent="0.25">
      <c r="A66" s="87">
        <v>62</v>
      </c>
      <c r="B66" s="80" t="str">
        <f>KAMAN!B50</f>
        <v>KAMAN ORTAOKULU</v>
      </c>
      <c r="C66" s="80" t="str">
        <f>KAMAN!C50</f>
        <v>8-C</v>
      </c>
      <c r="D66" s="80" t="str">
        <f>KAMAN!E50</f>
        <v>BENGÜ SEVİM</v>
      </c>
      <c r="E66" s="80" t="str">
        <f>KAMAN!F50</f>
        <v>KARA</v>
      </c>
      <c r="F66" s="89">
        <f>KAMAN!AB50</f>
        <v>614.44444444444446</v>
      </c>
      <c r="G66" s="89">
        <f>KAMAN!AC50</f>
        <v>0</v>
      </c>
      <c r="H66" s="89">
        <f>KAMAN!AE50</f>
        <v>307.22222222222223</v>
      </c>
    </row>
    <row r="67" spans="1:8" ht="20.25" customHeight="1" x14ac:dyDescent="0.25">
      <c r="A67" s="86">
        <v>63</v>
      </c>
      <c r="B67" s="80" t="str">
        <f>KAMAN!B136</f>
        <v>KAMAN ORTAOKULU</v>
      </c>
      <c r="C67" s="80" t="str">
        <f>KAMAN!C136</f>
        <v>8-F</v>
      </c>
      <c r="D67" s="80" t="str">
        <f>KAMAN!E136</f>
        <v>MELİKE</v>
      </c>
      <c r="E67" s="80" t="str">
        <f>KAMAN!F136</f>
        <v>BOR</v>
      </c>
      <c r="F67" s="89">
        <f>KAMAN!AB136</f>
        <v>614.44444444444446</v>
      </c>
      <c r="G67" s="89">
        <f>KAMAN!AC136</f>
        <v>0</v>
      </c>
      <c r="H67" s="89">
        <f>KAMAN!AE136</f>
        <v>307.22222222222223</v>
      </c>
    </row>
    <row r="68" spans="1:8" ht="20.25" customHeight="1" x14ac:dyDescent="0.25">
      <c r="A68" s="87">
        <v>64</v>
      </c>
      <c r="B68" s="80" t="str">
        <f>KURANCILI!B16</f>
        <v>KURANCILI ORTAOKULU</v>
      </c>
      <c r="C68" s="80" t="str">
        <f>KURANCILI!C16</f>
        <v>8/A</v>
      </c>
      <c r="D68" s="80" t="str">
        <f>KURANCILI!E16</f>
        <v>ÜMMÜGÜLSÜM</v>
      </c>
      <c r="E68" s="80" t="str">
        <f>KURANCILI!F16</f>
        <v>KÖSE</v>
      </c>
      <c r="F68" s="89">
        <f>KURANCILI!AB16</f>
        <v>610.55555555555554</v>
      </c>
      <c r="G68" s="89">
        <f>KURANCILI!AC16</f>
        <v>0</v>
      </c>
      <c r="H68" s="89">
        <f>KURANCILI!AE16</f>
        <v>443.82777777777778</v>
      </c>
    </row>
    <row r="69" spans="1:8" ht="20.25" customHeight="1" x14ac:dyDescent="0.25">
      <c r="A69" s="86">
        <v>65</v>
      </c>
      <c r="B69" s="80" t="str">
        <f>ÖMERHACILI!B6</f>
        <v xml:space="preserve">ÖMERHACILI Ş.N.A ORTAOKULU </v>
      </c>
      <c r="C69" s="80" t="str">
        <f>ÖMERHACILI!C6</f>
        <v>8/A</v>
      </c>
      <c r="D69" s="80" t="str">
        <f>ÖMERHACILI!E6</f>
        <v xml:space="preserve">BERİVAN </v>
      </c>
      <c r="E69" s="80" t="str">
        <f>ÖMERHACILI!F6</f>
        <v>ALTINIŞIK</v>
      </c>
      <c r="F69" s="89">
        <f>ÖMERHACILI!AB6</f>
        <v>610.55555555555554</v>
      </c>
      <c r="G69" s="89">
        <f>ÖMERHACILI!AC6</f>
        <v>0</v>
      </c>
      <c r="H69" s="89">
        <f>ÖMERHACILI!AE6</f>
        <v>447.39777777777778</v>
      </c>
    </row>
    <row r="70" spans="1:8" ht="20.25" customHeight="1" x14ac:dyDescent="0.25">
      <c r="A70" s="87">
        <v>66</v>
      </c>
      <c r="B70" s="80" t="str">
        <f>SAVCILI!B15</f>
        <v>SAVCILI BÜYÜKOBA ORTAOKULU</v>
      </c>
      <c r="C70" s="80" t="str">
        <f>SAVCILI!C15</f>
        <v>8/A</v>
      </c>
      <c r="D70" s="80" t="str">
        <f>SAVCILI!E15</f>
        <v xml:space="preserve">SEMANUR </v>
      </c>
      <c r="E70" s="80" t="str">
        <f>SAVCILI!F15</f>
        <v>ALTINTAŞ</v>
      </c>
      <c r="F70" s="89">
        <f>SAVCILI!AB15</f>
        <v>610.55555555555554</v>
      </c>
      <c r="G70" s="89">
        <f>SAVCILI!AC15</f>
        <v>0</v>
      </c>
      <c r="H70" s="89">
        <f>SAVCILI!AE15</f>
        <v>400.02277777777778</v>
      </c>
    </row>
    <row r="71" spans="1:8" ht="20.25" customHeight="1" x14ac:dyDescent="0.25">
      <c r="A71" s="86">
        <v>67</v>
      </c>
      <c r="B71" s="80" t="str">
        <f>KAMAN!B54</f>
        <v>KAMAN ORTAOKULU</v>
      </c>
      <c r="C71" s="80" t="str">
        <f>KAMAN!C54</f>
        <v>8-C</v>
      </c>
      <c r="D71" s="80" t="str">
        <f>KAMAN!E54</f>
        <v>MUHAMMED ENES</v>
      </c>
      <c r="E71" s="80" t="str">
        <f>KAMAN!F54</f>
        <v>AKBULUT</v>
      </c>
      <c r="F71" s="89">
        <f>KAMAN!AB54</f>
        <v>610.55555555555554</v>
      </c>
      <c r="G71" s="89">
        <f>KAMAN!AC54</f>
        <v>0</v>
      </c>
      <c r="H71" s="89">
        <f>KAMAN!AE54</f>
        <v>305.27777777777777</v>
      </c>
    </row>
    <row r="72" spans="1:8" ht="20.25" customHeight="1" x14ac:dyDescent="0.25">
      <c r="A72" s="87">
        <v>68</v>
      </c>
      <c r="B72" s="80" t="str">
        <f>KAMAN!B82</f>
        <v>KAMAN ORTAOKULU</v>
      </c>
      <c r="C72" s="80" t="str">
        <f>KAMAN!C82</f>
        <v>8-D</v>
      </c>
      <c r="D72" s="80" t="str">
        <f>KAMAN!E82</f>
        <v>YASİN BATUHAN</v>
      </c>
      <c r="E72" s="80" t="str">
        <f>KAMAN!F82</f>
        <v>AYGÜN</v>
      </c>
      <c r="F72" s="89">
        <f>KAMAN!AB82</f>
        <v>610.55555555555554</v>
      </c>
      <c r="G72" s="89">
        <f>KAMAN!AC82</f>
        <v>0</v>
      </c>
      <c r="H72" s="89">
        <f>KAMAN!AE82</f>
        <v>305.27777777777777</v>
      </c>
    </row>
    <row r="73" spans="1:8" ht="20.25" customHeight="1" x14ac:dyDescent="0.25">
      <c r="A73" s="86">
        <v>69</v>
      </c>
      <c r="B73" s="80" t="str">
        <f>KAMAN!B119</f>
        <v>KAMAN ORTAOKULU</v>
      </c>
      <c r="C73" s="80" t="str">
        <f>KAMAN!C119</f>
        <v>8-F</v>
      </c>
      <c r="D73" s="80" t="str">
        <f>KAMAN!E119</f>
        <v>BEKİR</v>
      </c>
      <c r="E73" s="80" t="str">
        <f>KAMAN!F119</f>
        <v>ÇAKIR</v>
      </c>
      <c r="F73" s="89">
        <f>KAMAN!AB119</f>
        <v>610.55555555555554</v>
      </c>
      <c r="G73" s="89">
        <f>KAMAN!AC119</f>
        <v>0</v>
      </c>
      <c r="H73" s="89">
        <f>KAMAN!AE119</f>
        <v>305.27777777777777</v>
      </c>
    </row>
    <row r="74" spans="1:8" ht="20.25" customHeight="1" x14ac:dyDescent="0.25">
      <c r="A74" s="87">
        <v>70</v>
      </c>
      <c r="B74" s="80" t="str">
        <f>CEVİZKENT!B21</f>
        <v>KAMAN İMAM HATİP ORTAOKULU</v>
      </c>
      <c r="C74" s="80" t="str">
        <f>CEVİZKENT!C21</f>
        <v>8/A</v>
      </c>
      <c r="D74" s="80" t="str">
        <f>CEVİZKENT!E21</f>
        <v>NUR SEVİM</v>
      </c>
      <c r="E74" s="80" t="str">
        <f>CEVİZKENT!F21</f>
        <v>ÖZLER</v>
      </c>
      <c r="F74" s="89">
        <f>CEVİZKENT!AB21</f>
        <v>608.125</v>
      </c>
      <c r="G74" s="89">
        <f>CEVİZKENT!AC21</f>
        <v>0</v>
      </c>
      <c r="H74" s="89">
        <f>CEVİZKENT!AE21</f>
        <v>398.9325</v>
      </c>
    </row>
    <row r="75" spans="1:8" ht="20.25" customHeight="1" x14ac:dyDescent="0.25">
      <c r="A75" s="86">
        <v>71</v>
      </c>
      <c r="B75" s="80" t="str">
        <f>MELİKŞAH!B66</f>
        <v>MELİKŞAH ORTAOKULU</v>
      </c>
      <c r="C75" s="80" t="str">
        <f>MELİKŞAH!C66</f>
        <v>8. Sınıf / D Şubesi</v>
      </c>
      <c r="D75" s="80" t="str">
        <f>MELİKŞAH!E66</f>
        <v>AHMET</v>
      </c>
      <c r="E75" s="80" t="str">
        <f>MELİKŞAH!F66</f>
        <v>DALAKÇI</v>
      </c>
      <c r="F75" s="89">
        <f>MELİKŞAH!AB66</f>
        <v>606.66666666666674</v>
      </c>
      <c r="G75" s="89">
        <f>MELİKŞAH!AC66</f>
        <v>0</v>
      </c>
      <c r="H75" s="89">
        <f>MELİKŞAH!AE66</f>
        <v>397.05833333333339</v>
      </c>
    </row>
    <row r="76" spans="1:8" ht="20.25" customHeight="1" x14ac:dyDescent="0.25">
      <c r="A76" s="87">
        <v>72</v>
      </c>
      <c r="B76" s="80" t="str">
        <f>YENİHAYAT!B63</f>
        <v>YENİHAYAT ORTAOKULU</v>
      </c>
      <c r="C76" s="80" t="str">
        <f>YENİHAYAT!C63</f>
        <v>8/C</v>
      </c>
      <c r="D76" s="80" t="str">
        <f>YENİHAYAT!E63</f>
        <v>BUSENUR</v>
      </c>
      <c r="E76" s="80" t="str">
        <f>YENİHAYAT!F63</f>
        <v>SALMAN</v>
      </c>
      <c r="F76" s="89">
        <f>YENİHAYAT!AB63</f>
        <v>606.66666666666674</v>
      </c>
      <c r="G76" s="89">
        <f>YENİHAYAT!AC63</f>
        <v>0</v>
      </c>
      <c r="H76" s="89">
        <f>YENİHAYAT!AE63</f>
        <v>388.73833333333334</v>
      </c>
    </row>
    <row r="77" spans="1:8" ht="20.25" customHeight="1" x14ac:dyDescent="0.25">
      <c r="A77" s="86">
        <v>73</v>
      </c>
      <c r="B77" s="80" t="str">
        <f>SAVCILI!B12</f>
        <v>SAVCILI BÜYÜKOBA ORTAOKULU</v>
      </c>
      <c r="C77" s="80" t="str">
        <f>SAVCILI!C12</f>
        <v>8/A</v>
      </c>
      <c r="D77" s="80" t="str">
        <f>SAVCILI!E12</f>
        <v>MEHMET ALİ</v>
      </c>
      <c r="E77" s="80" t="str">
        <f>SAVCILI!F12</f>
        <v>ER</v>
      </c>
      <c r="F77" s="89">
        <f>SAVCILI!AB12</f>
        <v>606.66666666666674</v>
      </c>
      <c r="G77" s="89">
        <f>SAVCILI!AC12</f>
        <v>0</v>
      </c>
      <c r="H77" s="89">
        <f>SAVCILI!AE12</f>
        <v>391.38333333333338</v>
      </c>
    </row>
    <row r="78" spans="1:8" ht="20.25" customHeight="1" x14ac:dyDescent="0.25">
      <c r="A78" s="87">
        <v>74</v>
      </c>
      <c r="B78" s="80" t="str">
        <f>KAMAN!B131</f>
        <v>KAMAN ORTAOKULU</v>
      </c>
      <c r="C78" s="80" t="str">
        <f>KAMAN!C131</f>
        <v>8-F</v>
      </c>
      <c r="D78" s="80" t="str">
        <f>KAMAN!E131</f>
        <v>YASİR</v>
      </c>
      <c r="E78" s="80" t="str">
        <f>KAMAN!F131</f>
        <v>KÜPELİ</v>
      </c>
      <c r="F78" s="89">
        <f>KAMAN!AB131</f>
        <v>606.66666666666674</v>
      </c>
      <c r="G78" s="89">
        <f>KAMAN!AC131</f>
        <v>0</v>
      </c>
      <c r="H78" s="89">
        <f>KAMAN!AE131</f>
        <v>303.33333333333337</v>
      </c>
    </row>
    <row r="79" spans="1:8" ht="20.25" customHeight="1" x14ac:dyDescent="0.25">
      <c r="A79" s="86">
        <v>75</v>
      </c>
      <c r="B79" s="80" t="str">
        <f>KAMAN!B132</f>
        <v>KAMAN ORTAOKULU</v>
      </c>
      <c r="C79" s="80" t="str">
        <f>KAMAN!C132</f>
        <v>8-F</v>
      </c>
      <c r="D79" s="80" t="str">
        <f>KAMAN!E132</f>
        <v>HİLAL</v>
      </c>
      <c r="E79" s="80" t="str">
        <f>KAMAN!F132</f>
        <v>SOYLU</v>
      </c>
      <c r="F79" s="89">
        <f>KAMAN!AB132</f>
        <v>606.66666666666674</v>
      </c>
      <c r="G79" s="89">
        <f>KAMAN!AC132</f>
        <v>0</v>
      </c>
      <c r="H79" s="89">
        <f>KAMAN!AE132</f>
        <v>303.33333333333337</v>
      </c>
    </row>
    <row r="80" spans="1:8" ht="20.25" customHeight="1" x14ac:dyDescent="0.25">
      <c r="A80" s="87">
        <v>76</v>
      </c>
      <c r="B80" s="80" t="str">
        <f>HAMİT!B10</f>
        <v>Hamit Şehit Er Vemin Doğan Ortaokulu</v>
      </c>
      <c r="C80" s="99" t="str">
        <f>HAMİT!C10</f>
        <v>8/A</v>
      </c>
      <c r="D80" s="80" t="str">
        <f>HAMİT!E10</f>
        <v>ONUR</v>
      </c>
      <c r="E80" s="80" t="str">
        <f>HAMİT!F10</f>
        <v>KESKİN</v>
      </c>
      <c r="F80" s="89">
        <f>HAMİT!AB10</f>
        <v>602.77777777777783</v>
      </c>
      <c r="G80" s="89">
        <f>HAMİT!AC10</f>
        <v>0</v>
      </c>
      <c r="H80" s="89">
        <f>HAMİT!AE10</f>
        <v>440.22888888888895</v>
      </c>
    </row>
    <row r="81" spans="1:8" ht="20.25" customHeight="1" x14ac:dyDescent="0.25">
      <c r="A81" s="86">
        <v>77</v>
      </c>
      <c r="B81" s="80" t="str">
        <f>MELİKŞAH!B18</f>
        <v>MELİKŞAH ORTAOKULU</v>
      </c>
      <c r="C81" s="80" t="str">
        <f>MELİKŞAH!C18</f>
        <v>8. Sınıf / A Şubesi</v>
      </c>
      <c r="D81" s="80" t="str">
        <f>MELİKŞAH!E18</f>
        <v>SİMGE</v>
      </c>
      <c r="E81" s="80" t="str">
        <f>MELİKŞAH!F18</f>
        <v>TANRIBUYURDU</v>
      </c>
      <c r="F81" s="89">
        <f>MELİKŞAH!AB18</f>
        <v>602.77777777777783</v>
      </c>
      <c r="G81" s="89">
        <f>MELİKŞAH!AC18</f>
        <v>0</v>
      </c>
      <c r="H81" s="89">
        <f>MELİKŞAH!AE18</f>
        <v>383.67888888888888</v>
      </c>
    </row>
    <row r="82" spans="1:8" ht="20.25" customHeight="1" x14ac:dyDescent="0.25">
      <c r="A82" s="87">
        <v>78</v>
      </c>
      <c r="B82" s="80" t="str">
        <f>YENİHAYAT!B66</f>
        <v>YENİHAYAT ORTAOKULU</v>
      </c>
      <c r="C82" s="80" t="str">
        <f>YENİHAYAT!C66</f>
        <v>8/C</v>
      </c>
      <c r="D82" s="80" t="str">
        <f>YENİHAYAT!E66</f>
        <v>YAŞAR BURAK</v>
      </c>
      <c r="E82" s="80" t="str">
        <f>YENİHAYAT!F66</f>
        <v>BAYRAKTAR</v>
      </c>
      <c r="F82" s="89">
        <f>YENİHAYAT!AB66</f>
        <v>602.77777777777783</v>
      </c>
      <c r="G82" s="89">
        <f>YENİHAYAT!AC66</f>
        <v>0</v>
      </c>
      <c r="H82" s="89">
        <f>YENİHAYAT!AE66</f>
        <v>392.72888888888895</v>
      </c>
    </row>
    <row r="83" spans="1:8" ht="20.25" customHeight="1" x14ac:dyDescent="0.25">
      <c r="A83" s="86">
        <v>79</v>
      </c>
      <c r="B83" s="80" t="str">
        <f>KAMAN!B18</f>
        <v>KAMAN ORTAOKULU</v>
      </c>
      <c r="C83" s="80" t="str">
        <f>KAMAN!C18</f>
        <v>8-A</v>
      </c>
      <c r="D83" s="80" t="str">
        <f>KAMAN!E18</f>
        <v>BURCU SELEN</v>
      </c>
      <c r="E83" s="80" t="str">
        <f>KAMAN!F18</f>
        <v>ÇÖKLÜ</v>
      </c>
      <c r="F83" s="89">
        <f>KAMAN!AB18</f>
        <v>602.77777777777783</v>
      </c>
      <c r="G83" s="89">
        <f>KAMAN!AC18</f>
        <v>0</v>
      </c>
      <c r="H83" s="89">
        <f>KAMAN!AE18</f>
        <v>301.38888888888891</v>
      </c>
    </row>
    <row r="84" spans="1:8" ht="20.25" customHeight="1" x14ac:dyDescent="0.25">
      <c r="A84" s="87">
        <v>80</v>
      </c>
      <c r="B84" s="80" t="str">
        <f>KAMAN!B36</f>
        <v>KAMAN ORTAOKULU</v>
      </c>
      <c r="C84" s="80" t="str">
        <f>KAMAN!C36</f>
        <v>8-B</v>
      </c>
      <c r="D84" s="80" t="str">
        <f>KAMAN!E36</f>
        <v>ÖMER FARUK</v>
      </c>
      <c r="E84" s="80" t="str">
        <f>KAMAN!F36</f>
        <v>ÖZDENİZ</v>
      </c>
      <c r="F84" s="89">
        <f>KAMAN!AB36</f>
        <v>602.77777777777783</v>
      </c>
      <c r="G84" s="89">
        <f>KAMAN!AC36</f>
        <v>0</v>
      </c>
      <c r="H84" s="89">
        <f>KAMAN!AE36</f>
        <v>301.38888888888891</v>
      </c>
    </row>
    <row r="85" spans="1:8" ht="20.25" customHeight="1" x14ac:dyDescent="0.25">
      <c r="A85" s="86">
        <v>81</v>
      </c>
      <c r="B85" s="80" t="str">
        <f>KAMAN!B122</f>
        <v>KAMAN ORTAOKULU</v>
      </c>
      <c r="C85" s="80" t="str">
        <f>KAMAN!C122</f>
        <v>8-F</v>
      </c>
      <c r="D85" s="80" t="str">
        <f>KAMAN!E122</f>
        <v>İZZET</v>
      </c>
      <c r="E85" s="80" t="str">
        <f>KAMAN!F122</f>
        <v>AKAT</v>
      </c>
      <c r="F85" s="89">
        <f>KAMAN!AB122</f>
        <v>602.77777777777783</v>
      </c>
      <c r="G85" s="89">
        <f>KAMAN!AC122</f>
        <v>0</v>
      </c>
      <c r="H85" s="89">
        <f>KAMAN!AE122</f>
        <v>301.38888888888891</v>
      </c>
    </row>
    <row r="86" spans="1:8" ht="20.25" customHeight="1" x14ac:dyDescent="0.25">
      <c r="A86" s="87">
        <v>82</v>
      </c>
      <c r="B86" s="80" t="str">
        <f>CEVİZKENT!B6</f>
        <v>KAMAN İMAM HATİP ORTAOKULU</v>
      </c>
      <c r="C86" s="80" t="str">
        <f>CEVİZKENT!C6</f>
        <v>8/A</v>
      </c>
      <c r="D86" s="80" t="str">
        <f>CEVİZKENT!E6</f>
        <v>ALİZE AYÇA</v>
      </c>
      <c r="E86" s="80" t="str">
        <f>CEVİZKENT!F6</f>
        <v>KARA</v>
      </c>
      <c r="F86" s="89">
        <f>CEVİZKENT!AB6</f>
        <v>599.375</v>
      </c>
      <c r="G86" s="89">
        <f>CEVİZKENT!AC6</f>
        <v>0</v>
      </c>
      <c r="H86" s="89">
        <f>CEVİZKENT!AE6</f>
        <v>388.71749999999997</v>
      </c>
    </row>
    <row r="87" spans="1:8" ht="20.25" customHeight="1" x14ac:dyDescent="0.25">
      <c r="A87" s="86">
        <v>83</v>
      </c>
      <c r="B87" s="80" t="str">
        <f>MELİKŞAH!B39</f>
        <v>MELİKŞAH ORTAOKULU</v>
      </c>
      <c r="C87" s="80" t="str">
        <f>MELİKŞAH!C39</f>
        <v>8. Sınıf / B Şubesi</v>
      </c>
      <c r="D87" s="80" t="str">
        <f>MELİKŞAH!E39</f>
        <v>NERGİZ</v>
      </c>
      <c r="E87" s="80" t="str">
        <f>MELİKŞAH!F39</f>
        <v>ZORLU</v>
      </c>
      <c r="F87" s="89">
        <f>MELİKŞAH!AB39</f>
        <v>598.88888888888891</v>
      </c>
      <c r="G87" s="89">
        <f>MELİKŞAH!AC39</f>
        <v>0</v>
      </c>
      <c r="H87" s="89">
        <f>MELİKŞAH!AE39</f>
        <v>390.63444444444445</v>
      </c>
    </row>
    <row r="88" spans="1:8" ht="20.25" customHeight="1" x14ac:dyDescent="0.25">
      <c r="A88" s="87">
        <v>84</v>
      </c>
      <c r="B88" s="80" t="str">
        <f>KURANCILI!B33</f>
        <v>KURANCILI ORTAOKULU</v>
      </c>
      <c r="C88" s="80" t="str">
        <f>KURANCILI!C33</f>
        <v>8/B</v>
      </c>
      <c r="D88" s="80" t="str">
        <f>KURANCILI!E33</f>
        <v>RAMAZAN</v>
      </c>
      <c r="E88" s="80" t="str">
        <f>KURANCILI!F33</f>
        <v>KARLI</v>
      </c>
      <c r="F88" s="89">
        <f>KURANCILI!AB33</f>
        <v>598.88888888888891</v>
      </c>
      <c r="G88" s="89">
        <f>KURANCILI!AC33</f>
        <v>0</v>
      </c>
      <c r="H88" s="89">
        <f>KURANCILI!AE33</f>
        <v>434.37944444444446</v>
      </c>
    </row>
    <row r="89" spans="1:8" ht="20.25" customHeight="1" x14ac:dyDescent="0.25">
      <c r="A89" s="86">
        <v>85</v>
      </c>
      <c r="B89" s="80" t="str">
        <f>SAVCILI!B5</f>
        <v>SAVCILI BÜYÜKOBA ORTAOKULU</v>
      </c>
      <c r="C89" s="80" t="str">
        <f>SAVCILI!C5</f>
        <v>8/A</v>
      </c>
      <c r="D89" s="80" t="str">
        <f>SAVCILI!E5</f>
        <v>EREN ULU</v>
      </c>
      <c r="E89" s="80" t="str">
        <f>SAVCILI!F5</f>
        <v>LAÇİN</v>
      </c>
      <c r="F89" s="89">
        <f>SAVCILI!AB5</f>
        <v>598.88888888888891</v>
      </c>
      <c r="G89" s="89">
        <f>SAVCILI!AC5</f>
        <v>0</v>
      </c>
      <c r="H89" s="89">
        <f>SAVCILI!AE5</f>
        <v>388.04444444444448</v>
      </c>
    </row>
    <row r="90" spans="1:8" ht="20.25" customHeight="1" x14ac:dyDescent="0.25">
      <c r="A90" s="87">
        <v>86</v>
      </c>
      <c r="B90" s="80" t="str">
        <f>SAVCILI!B10</f>
        <v>SAVCILI BÜYÜKOBA ORTAOKULU</v>
      </c>
      <c r="C90" s="80" t="str">
        <f>SAVCILI!C10</f>
        <v>8/A</v>
      </c>
      <c r="D90" s="80" t="str">
        <f>SAVCILI!E10</f>
        <v>GÖZDE GÜL</v>
      </c>
      <c r="E90" s="80" t="str">
        <f>SAVCILI!F10</f>
        <v>BALYEMEZ</v>
      </c>
      <c r="F90" s="89">
        <f>SAVCILI!AB10</f>
        <v>598.88888888888891</v>
      </c>
      <c r="G90" s="89">
        <f>SAVCILI!AC10</f>
        <v>0</v>
      </c>
      <c r="H90" s="89">
        <f>SAVCILI!AE10</f>
        <v>389.69444444444446</v>
      </c>
    </row>
    <row r="91" spans="1:8" ht="20.25" customHeight="1" x14ac:dyDescent="0.25">
      <c r="A91" s="86">
        <v>87</v>
      </c>
      <c r="B91" s="80" t="str">
        <f>SAVCILI!B13</f>
        <v>SAVCILI BÜYÜKOBA ORTAOKULU</v>
      </c>
      <c r="C91" s="80" t="str">
        <f>SAVCILI!C13</f>
        <v>8/A</v>
      </c>
      <c r="D91" s="80" t="str">
        <f>SAVCILI!E13</f>
        <v>MELİKE</v>
      </c>
      <c r="E91" s="80" t="str">
        <f>SAVCILI!F13</f>
        <v>ER</v>
      </c>
      <c r="F91" s="89">
        <f>SAVCILI!AB13</f>
        <v>598.88888888888891</v>
      </c>
      <c r="G91" s="89">
        <f>SAVCILI!AC13</f>
        <v>0</v>
      </c>
      <c r="H91" s="89">
        <f>SAVCILI!AE13</f>
        <v>387.02944444444444</v>
      </c>
    </row>
    <row r="92" spans="1:8" ht="20.25" customHeight="1" x14ac:dyDescent="0.25">
      <c r="A92" s="87">
        <v>88</v>
      </c>
      <c r="B92" s="80" t="str">
        <f>DEMİRLİ!B14</f>
        <v>DEMİRLİ ORTAOKULU</v>
      </c>
      <c r="C92" s="99" t="str">
        <f>DEMİRLİ!C14</f>
        <v>8/A</v>
      </c>
      <c r="D92" s="80" t="str">
        <f>DEMİRLİ!E14</f>
        <v xml:space="preserve">MUSTAFA </v>
      </c>
      <c r="E92" s="80" t="str">
        <f>DEMİRLİ!F14</f>
        <v>DEMİRCİ</v>
      </c>
      <c r="F92" s="89">
        <f>DEMİRLİ!AB14</f>
        <v>595</v>
      </c>
      <c r="G92" s="89">
        <f>DEMİRLİ!AC14</f>
        <v>0</v>
      </c>
      <c r="H92" s="89">
        <f>DEMİRLİ!AE14</f>
        <v>382.35</v>
      </c>
    </row>
    <row r="93" spans="1:8" ht="20.25" customHeight="1" x14ac:dyDescent="0.25">
      <c r="A93" s="86">
        <v>89</v>
      </c>
      <c r="B93" s="80" t="str">
        <f>ATATÜRK!B6</f>
        <v>ATATÜRK ORTAOKULU</v>
      </c>
      <c r="C93" s="80" t="str">
        <f>ATATÜRK!C6</f>
        <v>8/A</v>
      </c>
      <c r="D93" s="80" t="str">
        <f>ATATÜRK!E6</f>
        <v>BURCU</v>
      </c>
      <c r="E93" s="80" t="str">
        <f>ATATÜRK!F6</f>
        <v>TÜRKMEN</v>
      </c>
      <c r="F93" s="89">
        <f>ATATÜRK!AB6</f>
        <v>595</v>
      </c>
      <c r="G93" s="89">
        <f>ATATÜRK!AC6</f>
        <v>0</v>
      </c>
      <c r="H93" s="89">
        <f>ATATÜRK!AE6</f>
        <v>390.41539999999998</v>
      </c>
    </row>
    <row r="94" spans="1:8" ht="20.25" customHeight="1" x14ac:dyDescent="0.25">
      <c r="A94" s="87">
        <v>90</v>
      </c>
      <c r="B94" s="80" t="str">
        <f>MELİKŞAH!B38</f>
        <v>MELİKŞAH ORTAOKULU</v>
      </c>
      <c r="C94" s="80" t="str">
        <f>MELİKŞAH!C38</f>
        <v>8. Sınıf / B Şubesi</v>
      </c>
      <c r="D94" s="80" t="str">
        <f>MELİKŞAH!E38</f>
        <v>NAZLICAN</v>
      </c>
      <c r="E94" s="80" t="str">
        <f>MELİKŞAH!F38</f>
        <v>SERÇE</v>
      </c>
      <c r="F94" s="89">
        <f>MELİKŞAH!AB38</f>
        <v>595</v>
      </c>
      <c r="G94" s="89">
        <f>MELİKŞAH!AC38</f>
        <v>0</v>
      </c>
      <c r="H94" s="89">
        <f>MELİKŞAH!AE38</f>
        <v>383.14499999999998</v>
      </c>
    </row>
    <row r="95" spans="1:8" ht="20.25" customHeight="1" x14ac:dyDescent="0.25">
      <c r="A95" s="86">
        <v>91</v>
      </c>
      <c r="B95" s="80" t="str">
        <f>YENİHAYAT!B58</f>
        <v>YENİHAYAT ORTAOKULU</v>
      </c>
      <c r="C95" s="80" t="str">
        <f>YENİHAYAT!C58</f>
        <v>8/C</v>
      </c>
      <c r="D95" s="80" t="str">
        <f>YENİHAYAT!E58</f>
        <v>DİLAN</v>
      </c>
      <c r="E95" s="80" t="str">
        <f>YENİHAYAT!F58</f>
        <v>BIYIK</v>
      </c>
      <c r="F95" s="89">
        <f>YENİHAYAT!AB58</f>
        <v>595</v>
      </c>
      <c r="G95" s="89">
        <f>YENİHAYAT!AC58</f>
        <v>0</v>
      </c>
      <c r="H95" s="89">
        <f>YENİHAYAT!AE58</f>
        <v>387.60500000000002</v>
      </c>
    </row>
    <row r="96" spans="1:8" ht="20.25" customHeight="1" x14ac:dyDescent="0.25">
      <c r="A96" s="87">
        <v>92</v>
      </c>
      <c r="B96" s="80" t="str">
        <f>YENİHAYAT!B69</f>
        <v>YENİHAYAT ORTAOKULU</v>
      </c>
      <c r="C96" s="80" t="str">
        <f>YENİHAYAT!C69</f>
        <v>8/C</v>
      </c>
      <c r="D96" s="80" t="str">
        <f>YENİHAYAT!E69</f>
        <v>İREM SULTAN</v>
      </c>
      <c r="E96" s="80" t="str">
        <f>YENİHAYAT!F69</f>
        <v>ALTUN</v>
      </c>
      <c r="F96" s="89">
        <f>YENİHAYAT!AB69</f>
        <v>595</v>
      </c>
      <c r="G96" s="89">
        <f>YENİHAYAT!AC69</f>
        <v>0</v>
      </c>
      <c r="H96" s="89">
        <f>YENİHAYAT!AE69</f>
        <v>387.67500000000001</v>
      </c>
    </row>
    <row r="97" spans="1:8" ht="20.25" customHeight="1" x14ac:dyDescent="0.25">
      <c r="A97" s="86">
        <v>93</v>
      </c>
      <c r="B97" s="80" t="str">
        <f>KURANCILI!B19</f>
        <v>KURANCILI ORTAOKULU</v>
      </c>
      <c r="C97" s="80" t="str">
        <f>KURANCILI!C19</f>
        <v>8/A</v>
      </c>
      <c r="D97" s="80" t="str">
        <f>KURANCILI!E19</f>
        <v>YUSUF</v>
      </c>
      <c r="E97" s="80" t="str">
        <f>KURANCILI!F19</f>
        <v>TEKEŞ</v>
      </c>
      <c r="F97" s="89">
        <f>KURANCILI!AB19</f>
        <v>595</v>
      </c>
      <c r="G97" s="89">
        <f>KURANCILI!AC19</f>
        <v>0</v>
      </c>
      <c r="H97" s="89">
        <f>KURANCILI!AE19</f>
        <v>433.63</v>
      </c>
    </row>
    <row r="98" spans="1:8" ht="20.25" customHeight="1" x14ac:dyDescent="0.25">
      <c r="A98" s="87">
        <v>94</v>
      </c>
      <c r="B98" s="80" t="str">
        <f>KURANCILI!B31</f>
        <v>KURANCILI ORTAOKULU</v>
      </c>
      <c r="C98" s="80" t="str">
        <f>KURANCILI!C31</f>
        <v>8/B</v>
      </c>
      <c r="D98" s="80" t="str">
        <f>KURANCILI!E31</f>
        <v>MUHAMMED İSMAİL</v>
      </c>
      <c r="E98" s="80" t="str">
        <f>KURANCILI!F31</f>
        <v>KARA</v>
      </c>
      <c r="F98" s="89">
        <f>KURANCILI!AB31</f>
        <v>595</v>
      </c>
      <c r="G98" s="89">
        <f>KURANCILI!AC31</f>
        <v>0</v>
      </c>
      <c r="H98" s="89">
        <f>KURANCILI!AE31</f>
        <v>426.63</v>
      </c>
    </row>
    <row r="99" spans="1:8" ht="20.25" customHeight="1" x14ac:dyDescent="0.25">
      <c r="A99" s="86">
        <v>95</v>
      </c>
      <c r="B99" s="80" t="str">
        <f>KAMAN!B37</f>
        <v>KAMAN ORTAOKULU</v>
      </c>
      <c r="C99" s="80" t="str">
        <f>KAMAN!C37</f>
        <v>8-B</v>
      </c>
      <c r="D99" s="80" t="str">
        <f>KAMAN!E37</f>
        <v>RABİA</v>
      </c>
      <c r="E99" s="80" t="str">
        <f>KAMAN!F37</f>
        <v>GÜNAL</v>
      </c>
      <c r="F99" s="89">
        <f>KAMAN!AB37</f>
        <v>595</v>
      </c>
      <c r="G99" s="89">
        <f>KAMAN!AC37</f>
        <v>0</v>
      </c>
      <c r="H99" s="89">
        <f>KAMAN!AE37</f>
        <v>297.5</v>
      </c>
    </row>
    <row r="100" spans="1:8" ht="20.25" customHeight="1" x14ac:dyDescent="0.25">
      <c r="A100" s="87">
        <v>96</v>
      </c>
      <c r="B100" s="80" t="str">
        <f>ÇAĞIRKAN!B12</f>
        <v>Çağırkan Hacı Meşhude Yılmaz Ortaokulu</v>
      </c>
      <c r="C100" s="99" t="str">
        <f>ÇAĞIRKAN!C12</f>
        <v>8/A</v>
      </c>
      <c r="D100" s="80" t="str">
        <f>ÇAĞIRKAN!E12</f>
        <v>Merve</v>
      </c>
      <c r="E100" s="80" t="str">
        <f>ÇAĞIRKAN!F12</f>
        <v>ŞAHBAZ</v>
      </c>
      <c r="F100" s="89">
        <f>ÇAĞIRKAN!AB12</f>
        <v>591.11111111111109</v>
      </c>
      <c r="G100" s="89">
        <f>ÇAĞIRKAN!AC12</f>
        <v>0</v>
      </c>
      <c r="H100" s="89" t="e">
        <f>ÇAĞIRKAN!AE12</f>
        <v>#VALUE!</v>
      </c>
    </row>
    <row r="101" spans="1:8" ht="20.25" customHeight="1" x14ac:dyDescent="0.25">
      <c r="A101" s="86">
        <v>97</v>
      </c>
      <c r="B101" s="80" t="str">
        <f>DEMİRLİ!B17</f>
        <v>DEMİRLİ ORTAOKULU</v>
      </c>
      <c r="C101" s="99" t="str">
        <f>DEMİRLİ!C17</f>
        <v>8/A</v>
      </c>
      <c r="D101" s="80" t="str">
        <f>DEMİRLİ!E17</f>
        <v xml:space="preserve">YUSUF </v>
      </c>
      <c r="E101" s="80" t="str">
        <f>DEMİRLİ!F17</f>
        <v>ÖZTEMİR</v>
      </c>
      <c r="F101" s="89">
        <f>DEMİRLİ!AB17</f>
        <v>591.11111111111109</v>
      </c>
      <c r="G101" s="89">
        <f>DEMİRLİ!AC17</f>
        <v>0</v>
      </c>
      <c r="H101" s="89">
        <f>DEMİRLİ!AE17</f>
        <v>372.18055555555554</v>
      </c>
    </row>
    <row r="102" spans="1:8" ht="20.25" customHeight="1" x14ac:dyDescent="0.25">
      <c r="A102" s="87">
        <v>98</v>
      </c>
      <c r="B102" s="80" t="str">
        <f>MELİKŞAH!B79</f>
        <v>MELİKŞAH ORTAOKULU</v>
      </c>
      <c r="C102" s="80" t="str">
        <f>MELİKŞAH!C79</f>
        <v>8. Sınıf / D Şubesi</v>
      </c>
      <c r="D102" s="80" t="str">
        <f>MELİKŞAH!E79</f>
        <v>NAZİK</v>
      </c>
      <c r="E102" s="80" t="str">
        <f>MELİKŞAH!F79</f>
        <v>AYGÜN</v>
      </c>
      <c r="F102" s="89">
        <f>MELİKŞAH!AB79</f>
        <v>591.11111111111109</v>
      </c>
      <c r="G102" s="89">
        <f>MELİKŞAH!AC79</f>
        <v>0</v>
      </c>
      <c r="H102" s="89">
        <f>MELİKŞAH!AE79</f>
        <v>381.58055555555552</v>
      </c>
    </row>
    <row r="103" spans="1:8" ht="20.25" customHeight="1" x14ac:dyDescent="0.25">
      <c r="A103" s="86">
        <v>99</v>
      </c>
      <c r="B103" s="80" t="str">
        <f>YENİHAYAT!B65</f>
        <v>YENİHAYAT ORTAOKULU</v>
      </c>
      <c r="C103" s="80" t="str">
        <f>YENİHAYAT!C65</f>
        <v>8/C</v>
      </c>
      <c r="D103" s="80" t="str">
        <f>YENİHAYAT!E65</f>
        <v>ERAY</v>
      </c>
      <c r="E103" s="80" t="str">
        <f>YENİHAYAT!F65</f>
        <v>KANKAL</v>
      </c>
      <c r="F103" s="89">
        <f>YENİHAYAT!AB65</f>
        <v>591.11111111111109</v>
      </c>
      <c r="G103" s="89">
        <f>YENİHAYAT!AC65</f>
        <v>0</v>
      </c>
      <c r="H103" s="89">
        <f>YENİHAYAT!AE65</f>
        <v>384.49555555555554</v>
      </c>
    </row>
    <row r="104" spans="1:8" ht="20.25" customHeight="1" x14ac:dyDescent="0.25">
      <c r="A104" s="87">
        <v>100</v>
      </c>
      <c r="B104" s="80" t="str">
        <f>ÇAĞIRKAN!B9</f>
        <v>Çağırkan Hacı Meşhude Yılmaz Ortaokulu</v>
      </c>
      <c r="C104" s="99" t="str">
        <f>ÇAĞIRKAN!C9</f>
        <v>8/A</v>
      </c>
      <c r="D104" s="80" t="str">
        <f>ÇAĞIRKAN!E9</f>
        <v>İsa</v>
      </c>
      <c r="E104" s="80" t="str">
        <f>ÇAĞIRKAN!F9</f>
        <v>SAİNKAPLAN</v>
      </c>
      <c r="F104" s="89">
        <f>ÇAĞIRKAN!AB9</f>
        <v>587.22222222222229</v>
      </c>
      <c r="G104" s="89">
        <f>ÇAĞIRKAN!AC9</f>
        <v>0</v>
      </c>
      <c r="H104" s="89" t="e">
        <f>ÇAĞIRKAN!AE9</f>
        <v>#VALUE!</v>
      </c>
    </row>
    <row r="105" spans="1:8" ht="20.25" customHeight="1" x14ac:dyDescent="0.25">
      <c r="A105" s="86">
        <v>101</v>
      </c>
      <c r="B105" s="80" t="str">
        <f>KAMAN!B24</f>
        <v>KAMAN ORTAOKULU</v>
      </c>
      <c r="C105" s="80" t="str">
        <f>KAMAN!C24</f>
        <v>8-A</v>
      </c>
      <c r="D105" s="80" t="str">
        <f>KAMAN!E24</f>
        <v>ŞEVAL</v>
      </c>
      <c r="E105" s="80" t="str">
        <f>KAMAN!F24</f>
        <v>BOZKURT</v>
      </c>
      <c r="F105" s="89">
        <f>KAMAN!AB24</f>
        <v>587.22222222222229</v>
      </c>
      <c r="G105" s="89">
        <f>KAMAN!AC24</f>
        <v>0</v>
      </c>
      <c r="H105" s="89">
        <f>KAMAN!AE24</f>
        <v>293.61111111111114</v>
      </c>
    </row>
    <row r="106" spans="1:8" ht="20.25" customHeight="1" x14ac:dyDescent="0.25">
      <c r="A106" s="87">
        <v>102</v>
      </c>
      <c r="B106" s="80" t="str">
        <f>CEVİZKENT!B12</f>
        <v>KAMAN İMAM HATİP ORTAOKULU</v>
      </c>
      <c r="C106" s="80" t="str">
        <f>CEVİZKENT!C12</f>
        <v>8/A</v>
      </c>
      <c r="D106" s="80" t="str">
        <f>CEVİZKENT!E12</f>
        <v>GÜLTEKİN</v>
      </c>
      <c r="E106" s="80" t="str">
        <f>CEVİZKENT!F12</f>
        <v>ÜLKER</v>
      </c>
      <c r="F106" s="89">
        <f>CEVİZKENT!AB12</f>
        <v>586.25</v>
      </c>
      <c r="G106" s="89">
        <f>CEVİZKENT!AC12</f>
        <v>0</v>
      </c>
      <c r="H106" s="89">
        <f>CEVİZKENT!AE12</f>
        <v>379.86500000000001</v>
      </c>
    </row>
    <row r="107" spans="1:8" ht="20.25" customHeight="1" x14ac:dyDescent="0.25">
      <c r="A107" s="86">
        <v>103</v>
      </c>
      <c r="B107" s="80" t="str">
        <f>ATATÜRK!B16</f>
        <v>ATATÜRK ORTAOKULU</v>
      </c>
      <c r="C107" s="80" t="str">
        <f>ATATÜRK!C16</f>
        <v>8/A</v>
      </c>
      <c r="D107" s="80" t="str">
        <f>ATATÜRK!E16</f>
        <v>OZAN</v>
      </c>
      <c r="E107" s="80" t="str">
        <f>ATATÜRK!F16</f>
        <v>KOCA</v>
      </c>
      <c r="F107" s="89">
        <f>ATATÜRK!AB16</f>
        <v>583.33333333333326</v>
      </c>
      <c r="G107" s="89">
        <f>ATATÜRK!AC16</f>
        <v>0</v>
      </c>
      <c r="H107" s="89">
        <f>ATATÜRK!AE16</f>
        <v>376.50841666666662</v>
      </c>
    </row>
    <row r="108" spans="1:8" ht="20.25" customHeight="1" x14ac:dyDescent="0.25">
      <c r="A108" s="87">
        <v>104</v>
      </c>
      <c r="B108" s="80" t="str">
        <f>YENİHAYAT!B79</f>
        <v>YENİHAYAT ORTAOKULU</v>
      </c>
      <c r="C108" s="80" t="str">
        <f>YENİHAYAT!C79</f>
        <v>8/C</v>
      </c>
      <c r="D108" s="80" t="str">
        <f>YENİHAYAT!E79</f>
        <v>YAREN</v>
      </c>
      <c r="E108" s="80" t="str">
        <f>YENİHAYAT!F79</f>
        <v>DEMİR</v>
      </c>
      <c r="F108" s="89">
        <f>YENİHAYAT!AB79</f>
        <v>583.33333333333326</v>
      </c>
      <c r="G108" s="89">
        <f>YENİHAYAT!AC79</f>
        <v>0</v>
      </c>
      <c r="H108" s="89">
        <f>YENİHAYAT!AE79</f>
        <v>380.22166666666664</v>
      </c>
    </row>
    <row r="109" spans="1:8" ht="20.25" customHeight="1" x14ac:dyDescent="0.25">
      <c r="A109" s="86">
        <v>105</v>
      </c>
      <c r="B109" s="80" t="str">
        <f>KURANCILI!B30</f>
        <v>KURANCILI ORTAOKULU</v>
      </c>
      <c r="C109" s="80" t="str">
        <f>KURANCILI!C30</f>
        <v>8/B</v>
      </c>
      <c r="D109" s="80" t="str">
        <f>KURANCILI!E30</f>
        <v>MOLLA</v>
      </c>
      <c r="E109" s="80" t="str">
        <f>KURANCILI!F30</f>
        <v>TEKEŞ</v>
      </c>
      <c r="F109" s="89">
        <f>KURANCILI!AB30</f>
        <v>583.33333333333326</v>
      </c>
      <c r="G109" s="89">
        <f>KURANCILI!AC30</f>
        <v>0</v>
      </c>
      <c r="H109" s="89">
        <f>KURANCILI!AE30</f>
        <v>415.74166666666667</v>
      </c>
    </row>
    <row r="110" spans="1:8" ht="20.25" customHeight="1" x14ac:dyDescent="0.25">
      <c r="A110" s="87">
        <v>106</v>
      </c>
      <c r="B110" s="80" t="str">
        <f>ÖMERHACILI!B24</f>
        <v xml:space="preserve">ÖMERHACILI Ş.N.A ORTAOKULU </v>
      </c>
      <c r="C110" s="80" t="str">
        <f>ÖMERHACILI!C24</f>
        <v>8/A</v>
      </c>
      <c r="D110" s="80" t="str">
        <f>ÖMERHACILI!E24</f>
        <v>BURCU DEMİRKAN</v>
      </c>
      <c r="E110" s="80" t="str">
        <f>ÖMERHACILI!F24</f>
        <v>DEMİRKAN</v>
      </c>
      <c r="F110" s="89">
        <f>ÖMERHACILI!AB24</f>
        <v>583.33333333333326</v>
      </c>
      <c r="G110" s="89">
        <f>ÖMERHACILI!AC24</f>
        <v>0</v>
      </c>
      <c r="H110" s="89">
        <f>ÖMERHACILI!AE24</f>
        <v>428.91666666666663</v>
      </c>
    </row>
    <row r="111" spans="1:8" ht="20.25" customHeight="1" x14ac:dyDescent="0.25">
      <c r="A111" s="86">
        <v>107</v>
      </c>
      <c r="B111" s="80" t="str">
        <f>KAMAN!B135</f>
        <v>KAMAN ORTAOKULU</v>
      </c>
      <c r="C111" s="80" t="str">
        <f>KAMAN!C135</f>
        <v>8-F</v>
      </c>
      <c r="D111" s="80" t="str">
        <f>KAMAN!E135</f>
        <v>YAVUZ</v>
      </c>
      <c r="E111" s="80" t="str">
        <f>KAMAN!F135</f>
        <v>KARAMEHMET</v>
      </c>
      <c r="F111" s="89">
        <f>KAMAN!AB135</f>
        <v>583.33333333333326</v>
      </c>
      <c r="G111" s="89">
        <f>KAMAN!AC135</f>
        <v>0</v>
      </c>
      <c r="H111" s="89">
        <f>KAMAN!AE135</f>
        <v>291.66666666666663</v>
      </c>
    </row>
    <row r="112" spans="1:8" ht="20.25" customHeight="1" x14ac:dyDescent="0.25">
      <c r="A112" s="87">
        <v>108</v>
      </c>
      <c r="B112" s="80" t="str">
        <f>YENİHAYAT!B61</f>
        <v>YENİHAYAT ORTAOKULU</v>
      </c>
      <c r="C112" s="80" t="str">
        <f>YENİHAYAT!C61</f>
        <v>8/C</v>
      </c>
      <c r="D112" s="80" t="str">
        <f>YENİHAYAT!E61</f>
        <v>RAHİM</v>
      </c>
      <c r="E112" s="80" t="str">
        <f>YENİHAYAT!F61</f>
        <v>KIZILBOĞA</v>
      </c>
      <c r="F112" s="89">
        <f>YENİHAYAT!AB61</f>
        <v>579.44444444444446</v>
      </c>
      <c r="G112" s="89">
        <f>YENİHAYAT!AC61</f>
        <v>0</v>
      </c>
      <c r="H112" s="89">
        <f>YENİHAYAT!AE61</f>
        <v>379.60722222222222</v>
      </c>
    </row>
    <row r="113" spans="1:8" ht="20.25" customHeight="1" x14ac:dyDescent="0.25">
      <c r="A113" s="86">
        <v>109</v>
      </c>
      <c r="B113" s="80" t="str">
        <f>KAMAN!B123</f>
        <v>KAMAN ORTAOKULU</v>
      </c>
      <c r="C113" s="80" t="str">
        <f>KAMAN!C123</f>
        <v>8-F</v>
      </c>
      <c r="D113" s="80" t="str">
        <f>KAMAN!E123</f>
        <v>DİLAY AYSILA</v>
      </c>
      <c r="E113" s="80" t="str">
        <f>KAMAN!F123</f>
        <v>YILDIRIM</v>
      </c>
      <c r="F113" s="89">
        <f>KAMAN!AB123</f>
        <v>579.44444444444446</v>
      </c>
      <c r="G113" s="89">
        <f>KAMAN!AC123</f>
        <v>0</v>
      </c>
      <c r="H113" s="89">
        <f>KAMAN!AE123</f>
        <v>289.72222222222223</v>
      </c>
    </row>
    <row r="114" spans="1:8" ht="20.25" customHeight="1" x14ac:dyDescent="0.25">
      <c r="A114" s="87">
        <v>110</v>
      </c>
      <c r="B114" s="80" t="str">
        <f>MELİKŞAH!B75</f>
        <v>MELİKŞAH ORTAOKULU</v>
      </c>
      <c r="C114" s="80" t="str">
        <f>MELİKŞAH!C75</f>
        <v>8. Sınıf / D Şubesi</v>
      </c>
      <c r="D114" s="80" t="str">
        <f>MELİKŞAH!E75</f>
        <v>MUHAMMED ENES</v>
      </c>
      <c r="E114" s="80" t="str">
        <f>MELİKŞAH!F75</f>
        <v>SEZGİN</v>
      </c>
      <c r="F114" s="89">
        <f>MELİKŞAH!AB75</f>
        <v>575.55555555555566</v>
      </c>
      <c r="G114" s="89">
        <f>MELİKŞAH!AC75</f>
        <v>0</v>
      </c>
      <c r="H114" s="89">
        <f>MELİKŞAH!AE75</f>
        <v>373.49277777777786</v>
      </c>
    </row>
    <row r="115" spans="1:8" ht="20.25" customHeight="1" x14ac:dyDescent="0.25">
      <c r="A115" s="86">
        <v>111</v>
      </c>
      <c r="B115" s="80" t="str">
        <f>KAMAN!B6</f>
        <v>KAMAN ORTAOKULU</v>
      </c>
      <c r="C115" s="80" t="str">
        <f>KAMAN!C6</f>
        <v>8-A</v>
      </c>
      <c r="D115" s="80" t="str">
        <f>KAMAN!E6</f>
        <v>EREN</v>
      </c>
      <c r="E115" s="80" t="str">
        <f>KAMAN!F6</f>
        <v>AKKOÇ</v>
      </c>
      <c r="F115" s="89">
        <f>KAMAN!AB6</f>
        <v>575.55555555555566</v>
      </c>
      <c r="G115" s="89">
        <f>KAMAN!AC6</f>
        <v>0</v>
      </c>
      <c r="H115" s="89">
        <f>KAMAN!AE6</f>
        <v>287.77777777777783</v>
      </c>
    </row>
    <row r="116" spans="1:8" ht="20.25" customHeight="1" x14ac:dyDescent="0.25">
      <c r="A116" s="87">
        <v>112</v>
      </c>
      <c r="B116" s="80" t="str">
        <f>KAMAN!B58</f>
        <v>KAMAN ORTAOKULU</v>
      </c>
      <c r="C116" s="80" t="str">
        <f>KAMAN!C58</f>
        <v>8-C</v>
      </c>
      <c r="D116" s="80" t="str">
        <f>KAMAN!E58</f>
        <v>ÖMER FARUK</v>
      </c>
      <c r="E116" s="80" t="str">
        <f>KAMAN!F58</f>
        <v>METİN</v>
      </c>
      <c r="F116" s="89">
        <f>KAMAN!AB58</f>
        <v>575.55555555555566</v>
      </c>
      <c r="G116" s="89">
        <f>KAMAN!AC58</f>
        <v>0</v>
      </c>
      <c r="H116" s="89">
        <f>KAMAN!AE58</f>
        <v>287.77777777777783</v>
      </c>
    </row>
    <row r="117" spans="1:8" ht="20.25" customHeight="1" x14ac:dyDescent="0.25">
      <c r="A117" s="86">
        <v>113</v>
      </c>
      <c r="B117" s="80" t="str">
        <f>KAMAN!B77</f>
        <v>KAMAN ORTAOKULU</v>
      </c>
      <c r="C117" s="80" t="str">
        <f>KAMAN!C77</f>
        <v>8-D</v>
      </c>
      <c r="D117" s="80" t="str">
        <f>KAMAN!E77</f>
        <v>FURKAN</v>
      </c>
      <c r="E117" s="80" t="str">
        <f>KAMAN!F77</f>
        <v>ERDOĞAN</v>
      </c>
      <c r="F117" s="89">
        <f>KAMAN!AB77</f>
        <v>575.55555555555566</v>
      </c>
      <c r="G117" s="89">
        <f>KAMAN!AC77</f>
        <v>0</v>
      </c>
      <c r="H117" s="89">
        <f>KAMAN!AE77</f>
        <v>287.77777777777783</v>
      </c>
    </row>
    <row r="118" spans="1:8" ht="20.25" customHeight="1" x14ac:dyDescent="0.25">
      <c r="A118" s="87">
        <v>114</v>
      </c>
      <c r="B118" s="80" t="str">
        <f>KAMAN!B102</f>
        <v>KAMAN ORTAOKULU</v>
      </c>
      <c r="C118" s="80" t="str">
        <f>KAMAN!C102</f>
        <v>8-E</v>
      </c>
      <c r="D118" s="80" t="str">
        <f>KAMAN!E102</f>
        <v>SAMET</v>
      </c>
      <c r="E118" s="80" t="str">
        <f>KAMAN!F102</f>
        <v>TALAS</v>
      </c>
      <c r="F118" s="89">
        <f>KAMAN!AB102</f>
        <v>575.55555555555566</v>
      </c>
      <c r="G118" s="89">
        <f>KAMAN!AC102</f>
        <v>0</v>
      </c>
      <c r="H118" s="89">
        <f>KAMAN!AE102</f>
        <v>287.77777777777783</v>
      </c>
    </row>
    <row r="119" spans="1:8" ht="20.25" customHeight="1" x14ac:dyDescent="0.25">
      <c r="A119" s="86">
        <v>115</v>
      </c>
      <c r="B119" s="80" t="str">
        <f>YENİHAYAT!B33</f>
        <v>YENİHAYAT ORTAOKULU</v>
      </c>
      <c r="C119" s="80" t="str">
        <f>YENİHAYAT!C33</f>
        <v>8/B</v>
      </c>
      <c r="D119" s="80" t="str">
        <f>YENİHAYAT!E33</f>
        <v>AYSEL</v>
      </c>
      <c r="E119" s="80" t="str">
        <f>YENİHAYAT!F33</f>
        <v>BARANLI</v>
      </c>
      <c r="F119" s="89">
        <f>YENİHAYAT!AB33</f>
        <v>571.66666666666674</v>
      </c>
      <c r="G119" s="89">
        <f>YENİHAYAT!AC33</f>
        <v>0</v>
      </c>
      <c r="H119" s="89">
        <f>YENİHAYAT!AE33</f>
        <v>367.75333333333339</v>
      </c>
    </row>
    <row r="120" spans="1:8" ht="20.25" customHeight="1" x14ac:dyDescent="0.25">
      <c r="A120" s="87">
        <v>116</v>
      </c>
      <c r="B120" s="80" t="str">
        <f>YENİHAYAT!B64</f>
        <v>YENİHAYAT ORTAOKULU</v>
      </c>
      <c r="C120" s="80" t="str">
        <f>YENİHAYAT!C64</f>
        <v>8/C</v>
      </c>
      <c r="D120" s="80" t="str">
        <f>YENİHAYAT!E64</f>
        <v>EDA NUR</v>
      </c>
      <c r="E120" s="80" t="str">
        <f>YENİHAYAT!F64</f>
        <v>AKDOĞAN</v>
      </c>
      <c r="F120" s="89">
        <f>YENİHAYAT!AB64</f>
        <v>571.66666666666674</v>
      </c>
      <c r="G120" s="89">
        <f>YENİHAYAT!AC64</f>
        <v>0</v>
      </c>
      <c r="H120" s="89">
        <f>YENİHAYAT!AE64</f>
        <v>371.00833333333338</v>
      </c>
    </row>
    <row r="121" spans="1:8" ht="20.25" customHeight="1" x14ac:dyDescent="0.25">
      <c r="A121" s="86">
        <v>117</v>
      </c>
      <c r="B121" s="80" t="str">
        <f>KURANCILI!B7</f>
        <v>KURANCILI ORTAOKULU</v>
      </c>
      <c r="C121" s="80" t="str">
        <f>KURANCILI!C7</f>
        <v>8/A</v>
      </c>
      <c r="D121" s="80" t="str">
        <f>KURANCILI!E7</f>
        <v>EDANUR</v>
      </c>
      <c r="E121" s="80" t="str">
        <f>KURANCILI!F7</f>
        <v>TEKELİ</v>
      </c>
      <c r="F121" s="89">
        <f>KURANCILI!AB7</f>
        <v>571.66666666666674</v>
      </c>
      <c r="G121" s="89">
        <f>KURANCILI!AC7</f>
        <v>0</v>
      </c>
      <c r="H121" s="89">
        <f>KURANCILI!AE7</f>
        <v>415.05833333333339</v>
      </c>
    </row>
    <row r="122" spans="1:8" ht="20.25" customHeight="1" x14ac:dyDescent="0.25">
      <c r="A122" s="87">
        <v>118</v>
      </c>
      <c r="B122" s="80" t="str">
        <f>KAMAN!B125</f>
        <v>KAMAN ORTAOKULU</v>
      </c>
      <c r="C122" s="80" t="str">
        <f>KAMAN!C125</f>
        <v>8-F</v>
      </c>
      <c r="D122" s="80" t="str">
        <f>KAMAN!E125</f>
        <v>BATUHAN</v>
      </c>
      <c r="E122" s="80" t="str">
        <f>KAMAN!F125</f>
        <v>ÖZDEMİR</v>
      </c>
      <c r="F122" s="89">
        <f>KAMAN!AB125</f>
        <v>571.66666666666674</v>
      </c>
      <c r="G122" s="89">
        <f>KAMAN!AC125</f>
        <v>0</v>
      </c>
      <c r="H122" s="89">
        <f>KAMAN!AE125</f>
        <v>285.83333333333337</v>
      </c>
    </row>
    <row r="123" spans="1:8" ht="20.25" customHeight="1" x14ac:dyDescent="0.25">
      <c r="A123" s="86">
        <v>119</v>
      </c>
      <c r="B123" s="80" t="str">
        <f>MELİKŞAH!B45</f>
        <v>MELİKŞAH ORTAOKULU</v>
      </c>
      <c r="C123" s="80" t="str">
        <f>MELİKŞAH!C45</f>
        <v>8. Sınıf / B Şubesi</v>
      </c>
      <c r="D123" s="80" t="str">
        <f>MELİKŞAH!E45</f>
        <v>UYGAR</v>
      </c>
      <c r="E123" s="80" t="str">
        <f>MELİKŞAH!F45</f>
        <v>DOĞANAY</v>
      </c>
      <c r="F123" s="89">
        <f>MELİKŞAH!AB45</f>
        <v>567.77777777777783</v>
      </c>
      <c r="G123" s="89">
        <f>MELİKŞAH!AC45</f>
        <v>0</v>
      </c>
      <c r="H123" s="89">
        <f>MELİKŞAH!AE45</f>
        <v>371.45888888888891</v>
      </c>
    </row>
    <row r="124" spans="1:8" ht="20.25" customHeight="1" x14ac:dyDescent="0.25">
      <c r="A124" s="87">
        <v>120</v>
      </c>
      <c r="B124" s="80" t="str">
        <f>MELİKŞAH!B34</f>
        <v>MELİKŞAH ORTAOKULU</v>
      </c>
      <c r="C124" s="80" t="str">
        <f>MELİKŞAH!C34</f>
        <v>8. Sınıf / B Şubesi</v>
      </c>
      <c r="D124" s="80" t="str">
        <f>MELİKŞAH!E34</f>
        <v>HASAN KAAN</v>
      </c>
      <c r="E124" s="80" t="str">
        <f>MELİKŞAH!F34</f>
        <v>VURAL</v>
      </c>
      <c r="F124" s="89">
        <f>MELİKŞAH!AB34</f>
        <v>563.88888888888891</v>
      </c>
      <c r="G124" s="89">
        <f>MELİKŞAH!AC34</f>
        <v>0</v>
      </c>
      <c r="H124" s="89">
        <f>MELİKŞAH!AE34</f>
        <v>366.73944444444447</v>
      </c>
    </row>
    <row r="125" spans="1:8" ht="20.25" customHeight="1" x14ac:dyDescent="0.25">
      <c r="A125" s="86">
        <v>121</v>
      </c>
      <c r="B125" s="80" t="str">
        <f>YENİHAYAT!B81</f>
        <v>YENİHAYAT ORTAOKULU</v>
      </c>
      <c r="C125" s="80" t="str">
        <f>YENİHAYAT!C81</f>
        <v>8/C</v>
      </c>
      <c r="D125" s="80" t="str">
        <f>YENİHAYAT!E81</f>
        <v>BUSENUR</v>
      </c>
      <c r="E125" s="80" t="str">
        <f>YENİHAYAT!F81</f>
        <v>SEYFALİ</v>
      </c>
      <c r="F125" s="89">
        <f>YENİHAYAT!AB81</f>
        <v>563.88888888888891</v>
      </c>
      <c r="G125" s="89">
        <f>YENİHAYAT!AC81</f>
        <v>0</v>
      </c>
      <c r="H125" s="89">
        <f>YENİHAYAT!AE81</f>
        <v>368.02944444444449</v>
      </c>
    </row>
    <row r="126" spans="1:8" ht="20.25" customHeight="1" x14ac:dyDescent="0.25">
      <c r="A126" s="87">
        <v>122</v>
      </c>
      <c r="B126" s="80" t="str">
        <f>KAMAN!B60</f>
        <v>KAMAN ORTAOKULU</v>
      </c>
      <c r="C126" s="80" t="str">
        <f>KAMAN!C60</f>
        <v>8-C</v>
      </c>
      <c r="D126" s="80" t="str">
        <f>KAMAN!E60</f>
        <v>GÜLFİDAN</v>
      </c>
      <c r="E126" s="80" t="str">
        <f>KAMAN!F60</f>
        <v>ÖZDEMİR</v>
      </c>
      <c r="F126" s="89">
        <f>KAMAN!AB60</f>
        <v>563.88888888888891</v>
      </c>
      <c r="G126" s="89">
        <f>KAMAN!AC60</f>
        <v>0</v>
      </c>
      <c r="H126" s="89">
        <f>KAMAN!AE60</f>
        <v>281.94444444444446</v>
      </c>
    </row>
    <row r="127" spans="1:8" ht="20.25" customHeight="1" x14ac:dyDescent="0.25">
      <c r="A127" s="86">
        <v>123</v>
      </c>
      <c r="B127" s="80" t="str">
        <f>ATATÜRK!B10</f>
        <v>ATATÜRK ORTAOKULU</v>
      </c>
      <c r="C127" s="80" t="str">
        <f>ATATÜRK!C10</f>
        <v>8/A</v>
      </c>
      <c r="D127" s="80" t="str">
        <f>ATATÜRK!E10</f>
        <v>İREM</v>
      </c>
      <c r="E127" s="80" t="str">
        <f>ATATÜRK!F10</f>
        <v>ÜNAL</v>
      </c>
      <c r="F127" s="89">
        <f>ATATÜRK!AB10</f>
        <v>560</v>
      </c>
      <c r="G127" s="89">
        <f>ATATÜRK!AC10</f>
        <v>0</v>
      </c>
      <c r="H127" s="89">
        <f>ATATÜRK!AE10</f>
        <v>366.68389999999999</v>
      </c>
    </row>
    <row r="128" spans="1:8" ht="20.25" customHeight="1" x14ac:dyDescent="0.25">
      <c r="A128" s="87">
        <v>124</v>
      </c>
      <c r="B128" s="80" t="str">
        <f>KAMAN!B15</f>
        <v>KAMAN ORTAOKULU</v>
      </c>
      <c r="C128" s="80" t="str">
        <f>KAMAN!C15</f>
        <v>8-A</v>
      </c>
      <c r="D128" s="80" t="str">
        <f>KAMAN!E15</f>
        <v>SILA</v>
      </c>
      <c r="E128" s="80" t="str">
        <f>KAMAN!F15</f>
        <v>DEMİREL</v>
      </c>
      <c r="F128" s="89">
        <f>KAMAN!AB15</f>
        <v>560</v>
      </c>
      <c r="G128" s="89">
        <f>KAMAN!AC15</f>
        <v>0</v>
      </c>
      <c r="H128" s="89">
        <f>KAMAN!AE15</f>
        <v>280</v>
      </c>
    </row>
    <row r="129" spans="1:8" ht="20.25" customHeight="1" x14ac:dyDescent="0.25">
      <c r="A129" s="86">
        <v>125</v>
      </c>
      <c r="B129" s="80" t="str">
        <f>KAMAN!B100</f>
        <v>KAMAN ORTAOKULU</v>
      </c>
      <c r="C129" s="80" t="str">
        <f>KAMAN!C100</f>
        <v>8-E</v>
      </c>
      <c r="D129" s="80" t="str">
        <f>KAMAN!E100</f>
        <v>MUSTAFA</v>
      </c>
      <c r="E129" s="80" t="str">
        <f>KAMAN!F100</f>
        <v>KESKİN</v>
      </c>
      <c r="F129" s="89">
        <f>KAMAN!AB100</f>
        <v>560</v>
      </c>
      <c r="G129" s="89">
        <f>KAMAN!AC100</f>
        <v>0</v>
      </c>
      <c r="H129" s="89">
        <f>KAMAN!AE100</f>
        <v>280</v>
      </c>
    </row>
    <row r="130" spans="1:8" ht="20.25" customHeight="1" x14ac:dyDescent="0.25">
      <c r="A130" s="87">
        <v>126</v>
      </c>
      <c r="B130" s="80" t="str">
        <f>KAMAN!B23</f>
        <v>KAMAN ORTAOKULU</v>
      </c>
      <c r="C130" s="80" t="str">
        <f>KAMAN!C23</f>
        <v>8-A</v>
      </c>
      <c r="D130" s="80" t="str">
        <f>KAMAN!E23</f>
        <v>SAMET</v>
      </c>
      <c r="E130" s="80" t="str">
        <f>KAMAN!F23</f>
        <v>AVŞAR</v>
      </c>
      <c r="F130" s="89">
        <f>KAMAN!AB23</f>
        <v>556.11111111111109</v>
      </c>
      <c r="G130" s="89">
        <f>KAMAN!AC23</f>
        <v>0</v>
      </c>
      <c r="H130" s="89">
        <f>KAMAN!AE23</f>
        <v>278.05555555555554</v>
      </c>
    </row>
    <row r="131" spans="1:8" ht="20.25" customHeight="1" x14ac:dyDescent="0.25">
      <c r="A131" s="86">
        <v>127</v>
      </c>
      <c r="B131" s="80" t="str">
        <f>KAMAN!B81</f>
        <v>KAMAN ORTAOKULU</v>
      </c>
      <c r="C131" s="80" t="str">
        <f>KAMAN!C81</f>
        <v>8-D</v>
      </c>
      <c r="D131" s="80" t="str">
        <f>KAMAN!E81</f>
        <v>ESRA KÜBRA</v>
      </c>
      <c r="E131" s="80" t="str">
        <f>KAMAN!F81</f>
        <v>AKGÜN</v>
      </c>
      <c r="F131" s="89">
        <f>KAMAN!AB81</f>
        <v>556.11111111111109</v>
      </c>
      <c r="G131" s="89">
        <f>KAMAN!AC81</f>
        <v>0</v>
      </c>
      <c r="H131" s="89">
        <f>KAMAN!AE81</f>
        <v>278.05555555555554</v>
      </c>
    </row>
    <row r="132" spans="1:8" ht="20.25" customHeight="1" x14ac:dyDescent="0.25">
      <c r="A132" s="87">
        <v>128</v>
      </c>
      <c r="B132" s="80" t="str">
        <f>DEMİRLİ!B11</f>
        <v>DEMİRLİ ORTAOKULU</v>
      </c>
      <c r="C132" s="99" t="str">
        <f>DEMİRLİ!C11</f>
        <v>8/A</v>
      </c>
      <c r="D132" s="80" t="str">
        <f>DEMİRLİ!E11</f>
        <v xml:space="preserve">EYLÜL </v>
      </c>
      <c r="E132" s="80" t="str">
        <f>DEMİRLİ!F11</f>
        <v>AYTEMİR</v>
      </c>
      <c r="F132" s="89">
        <f>DEMİRLİ!AB11</f>
        <v>552.22222222222217</v>
      </c>
      <c r="G132" s="89">
        <f>DEMİRLİ!AC11</f>
        <v>0</v>
      </c>
      <c r="H132" s="89">
        <f>DEMİRLİ!AE11</f>
        <v>358.50611111111107</v>
      </c>
    </row>
    <row r="133" spans="1:8" ht="20.25" customHeight="1" x14ac:dyDescent="0.25">
      <c r="A133" s="86">
        <v>129</v>
      </c>
      <c r="B133" s="80" t="str">
        <f>YENİHAYAT!B40</f>
        <v>YENİHAYAT ORTAOKULU</v>
      </c>
      <c r="C133" s="80" t="str">
        <f>YENİHAYAT!C40</f>
        <v>8/B</v>
      </c>
      <c r="D133" s="80" t="str">
        <f>YENİHAYAT!E40</f>
        <v>MERTCAN</v>
      </c>
      <c r="E133" s="80" t="str">
        <f>YENİHAYAT!F40</f>
        <v>İNANÇ</v>
      </c>
      <c r="F133" s="89">
        <f>YENİHAYAT!AB40</f>
        <v>552.22222222222217</v>
      </c>
      <c r="G133" s="89">
        <f>YENİHAYAT!AC40</f>
        <v>0</v>
      </c>
      <c r="H133" s="89">
        <f>YENİHAYAT!AE40</f>
        <v>366.21111111111111</v>
      </c>
    </row>
    <row r="134" spans="1:8" ht="20.25" customHeight="1" x14ac:dyDescent="0.25">
      <c r="A134" s="87">
        <v>130</v>
      </c>
      <c r="B134" s="80" t="str">
        <f>KAMAN!B29</f>
        <v>KAMAN ORTAOKULU</v>
      </c>
      <c r="C134" s="80" t="str">
        <f>KAMAN!C29</f>
        <v>8-B</v>
      </c>
      <c r="D134" s="80" t="str">
        <f>KAMAN!E29</f>
        <v>SAYITHAN</v>
      </c>
      <c r="E134" s="80" t="str">
        <f>KAMAN!F29</f>
        <v>ŞAHİN</v>
      </c>
      <c r="F134" s="89">
        <f>KAMAN!AB29</f>
        <v>552.22222222222217</v>
      </c>
      <c r="G134" s="89">
        <f>KAMAN!AC29</f>
        <v>0</v>
      </c>
      <c r="H134" s="89">
        <f>KAMAN!AE29</f>
        <v>276.11111111111109</v>
      </c>
    </row>
    <row r="135" spans="1:8" ht="20.25" customHeight="1" x14ac:dyDescent="0.25">
      <c r="A135" s="86">
        <v>131</v>
      </c>
      <c r="B135" s="80" t="str">
        <f>MELİKŞAH!B25</f>
        <v>MELİKŞAH ORTAOKULU</v>
      </c>
      <c r="C135" s="80" t="str">
        <f>MELİKŞAH!C25</f>
        <v>8. Sınıf / A Şubesi</v>
      </c>
      <c r="D135" s="80" t="str">
        <f>MELİKŞAH!E25</f>
        <v>ZEYNEP</v>
      </c>
      <c r="E135" s="80" t="str">
        <f>MELİKŞAH!F25</f>
        <v>AYAS</v>
      </c>
      <c r="F135" s="89">
        <f>MELİKŞAH!AB25</f>
        <v>548.33333333333337</v>
      </c>
      <c r="G135" s="89">
        <f>MELİKŞAH!AC25</f>
        <v>0</v>
      </c>
      <c r="H135" s="89">
        <f>MELİKŞAH!AE25</f>
        <v>353.03666666666669</v>
      </c>
    </row>
    <row r="136" spans="1:8" ht="20.25" customHeight="1" x14ac:dyDescent="0.25">
      <c r="A136" s="87">
        <v>132</v>
      </c>
      <c r="B136" s="80" t="str">
        <f>MELİKŞAH!B67</f>
        <v>MELİKŞAH ORTAOKULU</v>
      </c>
      <c r="C136" s="80" t="str">
        <f>MELİKŞAH!C67</f>
        <v>8. Sınıf / D Şubesi</v>
      </c>
      <c r="D136" s="80" t="str">
        <f>MELİKŞAH!E67</f>
        <v>AZİZE</v>
      </c>
      <c r="E136" s="80" t="str">
        <f>MELİKŞAH!F67</f>
        <v>BEKTAŞ</v>
      </c>
      <c r="F136" s="89">
        <f>MELİKŞAH!AB67</f>
        <v>548.33333333333337</v>
      </c>
      <c r="G136" s="89">
        <f>MELİKŞAH!AC67</f>
        <v>0</v>
      </c>
      <c r="H136" s="89">
        <f>MELİKŞAH!AE67</f>
        <v>356.92166666666668</v>
      </c>
    </row>
    <row r="137" spans="1:8" ht="20.25" customHeight="1" x14ac:dyDescent="0.25">
      <c r="A137" s="86">
        <v>133</v>
      </c>
      <c r="B137" s="80" t="str">
        <f>YENİCE!B13</f>
        <v>K.Yenice Mehmet Akif Ersoy O.O.</v>
      </c>
      <c r="C137" s="80" t="str">
        <f>YENİCE!C13</f>
        <v>8/A</v>
      </c>
      <c r="D137" s="80" t="str">
        <f>YENİCE!E13</f>
        <v>ESRA</v>
      </c>
      <c r="E137" s="80" t="str">
        <f>YENİCE!F13</f>
        <v>YUMUŞAK</v>
      </c>
      <c r="F137" s="89">
        <f>YENİCE!AB13</f>
        <v>548.33333333333337</v>
      </c>
      <c r="G137" s="89">
        <f>YENİCE!AC13</f>
        <v>0</v>
      </c>
      <c r="H137" s="89">
        <f>YENİCE!AE13</f>
        <v>368.82166666666672</v>
      </c>
    </row>
    <row r="138" spans="1:8" ht="20.25" customHeight="1" x14ac:dyDescent="0.25">
      <c r="A138" s="87">
        <v>134</v>
      </c>
      <c r="B138" s="80" t="str">
        <f>ATATÜRK!B20</f>
        <v>ATATÜRK ORTAOKULU</v>
      </c>
      <c r="C138" s="80" t="str">
        <f>ATATÜRK!C20</f>
        <v>8/A</v>
      </c>
      <c r="D138" s="80" t="str">
        <f>ATATÜRK!E20</f>
        <v>TAHSİN</v>
      </c>
      <c r="E138" s="80" t="str">
        <f>ATATÜRK!F20</f>
        <v>ALTIN</v>
      </c>
      <c r="F138" s="89">
        <f>ATATÜRK!AB20</f>
        <v>544.44444444444434</v>
      </c>
      <c r="G138" s="89">
        <f>ATATÜRK!AC20</f>
        <v>0</v>
      </c>
      <c r="H138" s="89">
        <f>ATATÜRK!AE20</f>
        <v>353.98692222222218</v>
      </c>
    </row>
    <row r="139" spans="1:8" ht="20.25" customHeight="1" x14ac:dyDescent="0.25">
      <c r="A139" s="86">
        <v>135</v>
      </c>
      <c r="B139" s="80" t="str">
        <f>MELİKŞAH!B42</f>
        <v>MELİKŞAH ORTAOKULU</v>
      </c>
      <c r="C139" s="80" t="str">
        <f>MELİKŞAH!C42</f>
        <v>8. Sınıf / B Şubesi</v>
      </c>
      <c r="D139" s="80" t="str">
        <f>MELİKŞAH!E42</f>
        <v>SEDANUR</v>
      </c>
      <c r="E139" s="80" t="str">
        <f>MELİKŞAH!F42</f>
        <v>GÜZEL</v>
      </c>
      <c r="F139" s="89">
        <f>MELİKŞAH!AB42</f>
        <v>544.44444444444434</v>
      </c>
      <c r="G139" s="89">
        <f>MELİKŞAH!AC42</f>
        <v>0</v>
      </c>
      <c r="H139" s="89">
        <f>MELİKŞAH!AE42</f>
        <v>355.59722222222217</v>
      </c>
    </row>
    <row r="140" spans="1:8" ht="20.25" customHeight="1" x14ac:dyDescent="0.25">
      <c r="A140" s="87">
        <v>136</v>
      </c>
      <c r="B140" s="80" t="str">
        <f>KAMAN!B62</f>
        <v>KAMAN ORTAOKULU</v>
      </c>
      <c r="C140" s="80" t="str">
        <f>KAMAN!C62</f>
        <v>8-C</v>
      </c>
      <c r="D140" s="80" t="str">
        <f>KAMAN!E62</f>
        <v>METİN BURAK</v>
      </c>
      <c r="E140" s="80" t="str">
        <f>KAMAN!F62</f>
        <v>ÖZDEMİR</v>
      </c>
      <c r="F140" s="89">
        <f>KAMAN!AB62</f>
        <v>544.44444444444434</v>
      </c>
      <c r="G140" s="89">
        <f>KAMAN!AC62</f>
        <v>0</v>
      </c>
      <c r="H140" s="89">
        <f>KAMAN!AE62</f>
        <v>272.22222222222217</v>
      </c>
    </row>
    <row r="141" spans="1:8" ht="20.25" customHeight="1" x14ac:dyDescent="0.25">
      <c r="A141" s="86">
        <v>137</v>
      </c>
      <c r="B141" s="80" t="str">
        <f>KAMAN!B66</f>
        <v>KAMAN ORTAOKULU</v>
      </c>
      <c r="C141" s="80" t="str">
        <f>KAMAN!C66</f>
        <v>8-C</v>
      </c>
      <c r="D141" s="80" t="str">
        <f>KAMAN!E66</f>
        <v>BEYZA NUR</v>
      </c>
      <c r="E141" s="80" t="str">
        <f>KAMAN!F66</f>
        <v>ARDIÇ</v>
      </c>
      <c r="F141" s="89">
        <f>KAMAN!AB66</f>
        <v>544.44444444444434</v>
      </c>
      <c r="G141" s="89">
        <f>KAMAN!AC66</f>
        <v>0</v>
      </c>
      <c r="H141" s="89">
        <f>KAMAN!AE66</f>
        <v>272.22222222222217</v>
      </c>
    </row>
    <row r="142" spans="1:8" ht="20.25" customHeight="1" x14ac:dyDescent="0.25">
      <c r="A142" s="87">
        <v>138</v>
      </c>
      <c r="B142" s="80" t="str">
        <f>KAMAN!B87</f>
        <v>KAMAN ORTAOKULU</v>
      </c>
      <c r="C142" s="80" t="str">
        <f>KAMAN!C87</f>
        <v>8-D</v>
      </c>
      <c r="D142" s="80" t="str">
        <f>KAMAN!E87</f>
        <v>NUR</v>
      </c>
      <c r="E142" s="80" t="str">
        <f>KAMAN!F87</f>
        <v>KOÇAK</v>
      </c>
      <c r="F142" s="89">
        <f>KAMAN!AB87</f>
        <v>544.44444444444434</v>
      </c>
      <c r="G142" s="89">
        <f>KAMAN!AC87</f>
        <v>0</v>
      </c>
      <c r="H142" s="89">
        <f>KAMAN!AE87</f>
        <v>272.22222222222217</v>
      </c>
    </row>
    <row r="143" spans="1:8" ht="20.25" customHeight="1" x14ac:dyDescent="0.25">
      <c r="A143" s="86">
        <v>139</v>
      </c>
      <c r="B143" s="80" t="str">
        <f>YENİHAYAT!B57</f>
        <v>YENİHAYAT ORTAOKULU</v>
      </c>
      <c r="C143" s="80" t="str">
        <f>YENİHAYAT!C57</f>
        <v>8/C</v>
      </c>
      <c r="D143" s="80" t="str">
        <f>YENİHAYAT!E57</f>
        <v>ENES BEKTAŞ</v>
      </c>
      <c r="E143" s="80" t="str">
        <f>YENİHAYAT!F57</f>
        <v>HASKILIÇ</v>
      </c>
      <c r="F143" s="89">
        <f>YENİHAYAT!AB57</f>
        <v>540.55555555555554</v>
      </c>
      <c r="G143" s="89">
        <f>YENİHAYAT!AC57</f>
        <v>0</v>
      </c>
      <c r="H143" s="89">
        <f>YENİHAYAT!AE57</f>
        <v>356.44277777777779</v>
      </c>
    </row>
    <row r="144" spans="1:8" ht="20.25" customHeight="1" x14ac:dyDescent="0.25">
      <c r="A144" s="87">
        <v>140</v>
      </c>
      <c r="B144" s="80" t="str">
        <f>SAVCILI!B7</f>
        <v>SAVCILI BÜYÜKOBA ORTAOKULU</v>
      </c>
      <c r="C144" s="80" t="str">
        <f>SAVCILI!C7</f>
        <v>8/A</v>
      </c>
      <c r="D144" s="80" t="str">
        <f>SAVCILI!E7</f>
        <v>EREN</v>
      </c>
      <c r="E144" s="80" t="str">
        <f>SAVCILI!F7</f>
        <v>KILIÇ</v>
      </c>
      <c r="F144" s="89">
        <f>SAVCILI!AB7</f>
        <v>540.55555555555554</v>
      </c>
      <c r="G144" s="89">
        <f>SAVCILI!AC7</f>
        <v>0</v>
      </c>
      <c r="H144" s="89">
        <f>SAVCILI!AE7</f>
        <v>350.44777777777779</v>
      </c>
    </row>
    <row r="145" spans="1:8" ht="20.25" customHeight="1" x14ac:dyDescent="0.25">
      <c r="A145" s="86">
        <v>141</v>
      </c>
      <c r="B145" s="80" t="str">
        <f>MELİKŞAH!B82</f>
        <v>MELİKŞAH ORTAOKULU</v>
      </c>
      <c r="C145" s="80" t="str">
        <f>MELİKŞAH!C82</f>
        <v>8. Sınıf / D Şubesi</v>
      </c>
      <c r="D145" s="80" t="str">
        <f>MELİKŞAH!E82</f>
        <v>SILA NUR</v>
      </c>
      <c r="E145" s="80" t="str">
        <f>MELİKŞAH!F82</f>
        <v>AŞKIN</v>
      </c>
      <c r="F145" s="89">
        <f>MELİKŞAH!AB82</f>
        <v>536.66666666666674</v>
      </c>
      <c r="G145" s="89">
        <f>MELİKŞAH!AC82</f>
        <v>0</v>
      </c>
      <c r="H145" s="89">
        <f>MELİKŞAH!AE82</f>
        <v>352.32333333333338</v>
      </c>
    </row>
    <row r="146" spans="1:8" ht="20.25" customHeight="1" x14ac:dyDescent="0.25">
      <c r="A146" s="87">
        <v>142</v>
      </c>
      <c r="B146" s="80" t="str">
        <f>YENİHAYAT!B20</f>
        <v>YENİHAYAT ORTAOKULU</v>
      </c>
      <c r="C146" s="80" t="str">
        <f>YENİHAYAT!C20</f>
        <v>8/A</v>
      </c>
      <c r="D146" s="80" t="str">
        <f>YENİHAYAT!E20</f>
        <v>KAAN</v>
      </c>
      <c r="E146" s="80" t="str">
        <f>YENİHAYAT!F20</f>
        <v>TEKİNASLAN</v>
      </c>
      <c r="F146" s="89">
        <f>YENİHAYAT!AB20</f>
        <v>536.66666666666674</v>
      </c>
      <c r="G146" s="89">
        <f>YENİHAYAT!AC20</f>
        <v>0</v>
      </c>
      <c r="H146" s="89">
        <f>YENİHAYAT!AE20</f>
        <v>344.99833333333333</v>
      </c>
    </row>
    <row r="147" spans="1:8" ht="20.25" customHeight="1" x14ac:dyDescent="0.25">
      <c r="A147" s="86">
        <v>143</v>
      </c>
      <c r="B147" s="80" t="str">
        <f>KURANCILI!B34</f>
        <v>KURANCILI ORTAOKULU</v>
      </c>
      <c r="C147" s="80" t="str">
        <f>KURANCILI!C34</f>
        <v>8/B</v>
      </c>
      <c r="D147" s="80" t="str">
        <f>KURANCILI!E34</f>
        <v>SEVİLAY</v>
      </c>
      <c r="E147" s="80" t="str">
        <f>KURANCILI!F34</f>
        <v>GÜNEŞ</v>
      </c>
      <c r="F147" s="89">
        <f>KURANCILI!AB34</f>
        <v>536.66666666666674</v>
      </c>
      <c r="G147" s="89">
        <f>KURANCILI!AC34</f>
        <v>0</v>
      </c>
      <c r="H147" s="89">
        <f>KURANCILI!AE34</f>
        <v>400.8033333333334</v>
      </c>
    </row>
    <row r="148" spans="1:8" ht="20.25" customHeight="1" x14ac:dyDescent="0.25">
      <c r="A148" s="87">
        <v>144</v>
      </c>
      <c r="B148" s="80" t="str">
        <f>KAMAN!B61</f>
        <v>KAMAN ORTAOKULU</v>
      </c>
      <c r="C148" s="80" t="str">
        <f>KAMAN!C61</f>
        <v>8-C</v>
      </c>
      <c r="D148" s="80" t="str">
        <f>KAMAN!E61</f>
        <v>BÜŞRA</v>
      </c>
      <c r="E148" s="80" t="str">
        <f>KAMAN!F61</f>
        <v>ERDOĞAN</v>
      </c>
      <c r="F148" s="89">
        <f>KAMAN!AB61</f>
        <v>536.66666666666674</v>
      </c>
      <c r="G148" s="89">
        <f>KAMAN!AC61</f>
        <v>0</v>
      </c>
      <c r="H148" s="89" t="e">
        <f>KAMAN!AE61</f>
        <v>#VALUE!</v>
      </c>
    </row>
    <row r="149" spans="1:8" ht="20.25" customHeight="1" x14ac:dyDescent="0.25">
      <c r="A149" s="86">
        <v>145</v>
      </c>
      <c r="B149" s="80" t="str">
        <f>MELİKŞAH!B47</f>
        <v>MELİKŞAH ORTAOKULU</v>
      </c>
      <c r="C149" s="80" t="str">
        <f>MELİKŞAH!C47</f>
        <v>8. Sınıf / B Şubesi</v>
      </c>
      <c r="D149" s="80" t="str">
        <f>MELİKŞAH!E47</f>
        <v>YAĞIZ</v>
      </c>
      <c r="E149" s="80" t="str">
        <f>MELİKŞAH!F47</f>
        <v>DOĞANAY</v>
      </c>
      <c r="F149" s="89">
        <f>MELİKŞAH!AB47</f>
        <v>532.77777777777783</v>
      </c>
      <c r="G149" s="89">
        <f>MELİKŞAH!AC47</f>
        <v>0</v>
      </c>
      <c r="H149" s="89">
        <f>MELİKŞAH!AE47</f>
        <v>354.94388888888892</v>
      </c>
    </row>
    <row r="150" spans="1:8" ht="20.25" customHeight="1" x14ac:dyDescent="0.25">
      <c r="A150" s="87">
        <v>146</v>
      </c>
      <c r="B150" s="80" t="str">
        <f>MELİKŞAH!B62</f>
        <v>MELİKŞAH ORTAOKULU</v>
      </c>
      <c r="C150" s="80" t="str">
        <f>MELİKŞAH!C62</f>
        <v>8. Sınıf / C Şubesi</v>
      </c>
      <c r="D150" s="80" t="str">
        <f>MELİKŞAH!E62</f>
        <v>MELİSA</v>
      </c>
      <c r="E150" s="80" t="str">
        <f>MELİKŞAH!F62</f>
        <v>KARA</v>
      </c>
      <c r="F150" s="89">
        <f>MELİKŞAH!AB62</f>
        <v>532.77777777777783</v>
      </c>
      <c r="G150" s="89">
        <f>MELİKŞAH!AC62</f>
        <v>0</v>
      </c>
      <c r="H150" s="89">
        <f>MELİKŞAH!AE62</f>
        <v>351.07888888888891</v>
      </c>
    </row>
    <row r="151" spans="1:8" ht="20.25" customHeight="1" x14ac:dyDescent="0.25">
      <c r="A151" s="86">
        <v>147</v>
      </c>
      <c r="B151" s="80" t="str">
        <f>YENİHAYAT!B8</f>
        <v>YENİHAYAT ORTAOKULU</v>
      </c>
      <c r="C151" s="80" t="str">
        <f>YENİHAYAT!C8</f>
        <v>8/A</v>
      </c>
      <c r="D151" s="80" t="str">
        <f>YENİHAYAT!E8</f>
        <v>İLAYDA</v>
      </c>
      <c r="E151" s="80" t="str">
        <f>YENİHAYAT!F8</f>
        <v>SAİNKAPLAN</v>
      </c>
      <c r="F151" s="89">
        <f>YENİHAYAT!AB8</f>
        <v>532.77777777777783</v>
      </c>
      <c r="G151" s="89">
        <f>YENİHAYAT!AC8</f>
        <v>0</v>
      </c>
      <c r="H151" s="89">
        <f>YENİHAYAT!AE8</f>
        <v>351.33388888888891</v>
      </c>
    </row>
    <row r="152" spans="1:8" ht="20.25" customHeight="1" x14ac:dyDescent="0.25">
      <c r="A152" s="87">
        <v>148</v>
      </c>
      <c r="B152" s="80" t="str">
        <f>YENİHAYAT!B38</f>
        <v>YENİHAYAT ORTAOKULU</v>
      </c>
      <c r="C152" s="80" t="str">
        <f>YENİHAYAT!C38</f>
        <v>8/B</v>
      </c>
      <c r="D152" s="80" t="str">
        <f>YENİHAYAT!E38</f>
        <v>MERVE GÜL</v>
      </c>
      <c r="E152" s="80" t="str">
        <f>YENİHAYAT!F38</f>
        <v>IŞIKDEMİR</v>
      </c>
      <c r="F152" s="89">
        <f>YENİHAYAT!AB38</f>
        <v>532.77777777777783</v>
      </c>
      <c r="G152" s="89">
        <f>YENİHAYAT!AC38</f>
        <v>0</v>
      </c>
      <c r="H152" s="89">
        <f>YENİHAYAT!AE38</f>
        <v>346.05888888888893</v>
      </c>
    </row>
    <row r="153" spans="1:8" ht="20.25" customHeight="1" x14ac:dyDescent="0.25">
      <c r="A153" s="86">
        <v>149</v>
      </c>
      <c r="B153" s="80" t="str">
        <f>YENİHAYAT!B71</f>
        <v>YENİHAYAT ORTAOKULU</v>
      </c>
      <c r="C153" s="80" t="str">
        <f>YENİHAYAT!C71</f>
        <v>8/C</v>
      </c>
      <c r="D153" s="80" t="str">
        <f>YENİHAYAT!E71</f>
        <v>KORAY</v>
      </c>
      <c r="E153" s="80" t="str">
        <f>YENİHAYAT!F71</f>
        <v>TURSUN</v>
      </c>
      <c r="F153" s="89">
        <f>YENİHAYAT!AB71</f>
        <v>532.77777777777783</v>
      </c>
      <c r="G153" s="89">
        <f>YENİHAYAT!AC71</f>
        <v>0</v>
      </c>
      <c r="H153" s="89">
        <f>YENİHAYAT!AE71</f>
        <v>349.48888888888894</v>
      </c>
    </row>
    <row r="154" spans="1:8" ht="20.25" customHeight="1" x14ac:dyDescent="0.25">
      <c r="A154" s="87">
        <v>150</v>
      </c>
      <c r="B154" s="80" t="str">
        <f>KURANCILI!B10</f>
        <v>KURANCILI ORTAOKULU</v>
      </c>
      <c r="C154" s="80" t="str">
        <f>KURANCILI!C10</f>
        <v>8/A</v>
      </c>
      <c r="D154" s="80" t="str">
        <f>KURANCILI!E10</f>
        <v>KEMAL</v>
      </c>
      <c r="E154" s="80" t="str">
        <f>KURANCILI!F10</f>
        <v>SARI</v>
      </c>
      <c r="F154" s="89">
        <f>KURANCILI!AB10</f>
        <v>532.77777777777783</v>
      </c>
      <c r="G154" s="89">
        <f>KURANCILI!AC10</f>
        <v>0</v>
      </c>
      <c r="H154" s="89">
        <f>KURANCILI!AE10</f>
        <v>381.7188888888889</v>
      </c>
    </row>
    <row r="155" spans="1:8" ht="20.25" customHeight="1" x14ac:dyDescent="0.25">
      <c r="A155" s="86">
        <v>151</v>
      </c>
      <c r="B155" s="80" t="str">
        <f>KURANCILI!B15</f>
        <v>KURANCILI ORTAOKULU</v>
      </c>
      <c r="C155" s="80" t="str">
        <f>KURANCILI!C15</f>
        <v>8/A</v>
      </c>
      <c r="D155" s="80" t="str">
        <f>KURANCILI!E15</f>
        <v>RASİM</v>
      </c>
      <c r="E155" s="80" t="str">
        <f>KURANCILI!F15</f>
        <v>KARA</v>
      </c>
      <c r="F155" s="89">
        <f>KURANCILI!AB15</f>
        <v>532.77777777777783</v>
      </c>
      <c r="G155" s="89">
        <f>KURANCILI!AC15</f>
        <v>0</v>
      </c>
      <c r="H155" s="89">
        <f>KURANCILI!AE15</f>
        <v>390.75388888888892</v>
      </c>
    </row>
    <row r="156" spans="1:8" ht="20.25" customHeight="1" x14ac:dyDescent="0.25">
      <c r="A156" s="87">
        <v>152</v>
      </c>
      <c r="B156" s="80" t="str">
        <f>KAMAN!B12</f>
        <v>KAMAN ORTAOKULU</v>
      </c>
      <c r="C156" s="80" t="str">
        <f>KAMAN!C12</f>
        <v>8-A</v>
      </c>
      <c r="D156" s="80" t="str">
        <f>KAMAN!E12</f>
        <v>HİLAL GÜL</v>
      </c>
      <c r="E156" s="80" t="str">
        <f>KAMAN!F12</f>
        <v>KARABAYIR</v>
      </c>
      <c r="F156" s="89">
        <f>KAMAN!AB12</f>
        <v>532.77777777777783</v>
      </c>
      <c r="G156" s="89">
        <f>KAMAN!AC12</f>
        <v>0</v>
      </c>
      <c r="H156" s="89">
        <f>KAMAN!AE12</f>
        <v>266.38888888888891</v>
      </c>
    </row>
    <row r="157" spans="1:8" ht="20.25" customHeight="1" x14ac:dyDescent="0.25">
      <c r="A157" s="86">
        <v>153</v>
      </c>
      <c r="B157" s="80" t="str">
        <f>KAMAN!B80</f>
        <v>KAMAN ORTAOKULU</v>
      </c>
      <c r="C157" s="80" t="str">
        <f>KAMAN!C80</f>
        <v>8-D</v>
      </c>
      <c r="D157" s="80" t="str">
        <f>KAMAN!E80</f>
        <v>TARIK</v>
      </c>
      <c r="E157" s="80" t="str">
        <f>KAMAN!F80</f>
        <v>GÜZEL</v>
      </c>
      <c r="F157" s="89">
        <f>KAMAN!AB80</f>
        <v>532.77777777777783</v>
      </c>
      <c r="G157" s="89">
        <f>KAMAN!AC80</f>
        <v>0</v>
      </c>
      <c r="H157" s="89">
        <f>KAMAN!AE80</f>
        <v>266.38888888888891</v>
      </c>
    </row>
    <row r="158" spans="1:8" ht="20.25" customHeight="1" x14ac:dyDescent="0.25">
      <c r="A158" s="87">
        <v>154</v>
      </c>
      <c r="B158" s="80" t="str">
        <f>CEVİZKENT!B7</f>
        <v>KAMAN İMAM HATİP ORTAOKULU</v>
      </c>
      <c r="C158" s="80" t="str">
        <f>CEVİZKENT!C7</f>
        <v>8/A</v>
      </c>
      <c r="D158" s="80" t="str">
        <f>CEVİZKENT!E7</f>
        <v xml:space="preserve">BATUHAN </v>
      </c>
      <c r="E158" s="80" t="str">
        <f>CEVİZKENT!F7</f>
        <v>KÖSEÖMÜR</v>
      </c>
      <c r="F158" s="89">
        <f>CEVİZKENT!AB7</f>
        <v>529.375</v>
      </c>
      <c r="G158" s="89">
        <f>CEVİZKENT!AC7</f>
        <v>0</v>
      </c>
      <c r="H158" s="89">
        <f>CEVİZKENT!AE7</f>
        <v>346.3175</v>
      </c>
    </row>
    <row r="159" spans="1:8" ht="20.25" customHeight="1" x14ac:dyDescent="0.25">
      <c r="A159" s="86">
        <v>155</v>
      </c>
      <c r="B159" s="80" t="str">
        <f>ATATÜRK!B17</f>
        <v>ATATÜRK ORTAOKULU</v>
      </c>
      <c r="C159" s="80" t="str">
        <f>ATATÜRK!C17</f>
        <v>8/A</v>
      </c>
      <c r="D159" s="80" t="str">
        <f>ATATÜRK!E17</f>
        <v>RANA</v>
      </c>
      <c r="E159" s="80" t="str">
        <f>ATATÜRK!F17</f>
        <v>ÖZDEMİR</v>
      </c>
      <c r="F159" s="89">
        <f>ATATÜRK!AB17</f>
        <v>528.88888888888891</v>
      </c>
      <c r="G159" s="89">
        <f>ATATÜRK!AC17</f>
        <v>0</v>
      </c>
      <c r="H159" s="89">
        <f>ATATÜRK!AE17</f>
        <v>352.06704444444449</v>
      </c>
    </row>
    <row r="160" spans="1:8" ht="20.25" customHeight="1" x14ac:dyDescent="0.25">
      <c r="A160" s="87">
        <v>156</v>
      </c>
      <c r="B160" s="80" t="str">
        <f>SAVCILI!B6</f>
        <v>SAVCILI BÜYÜKOBA ORTAOKULU</v>
      </c>
      <c r="C160" s="80" t="str">
        <f>SAVCILI!C6</f>
        <v>8/A</v>
      </c>
      <c r="D160" s="80" t="str">
        <f>SAVCILI!E6</f>
        <v>DOĞUKAN</v>
      </c>
      <c r="E160" s="80" t="str">
        <f>SAVCILI!F6</f>
        <v>KIZILKOCA</v>
      </c>
      <c r="F160" s="89">
        <f>SAVCILI!AB6</f>
        <v>528.88888888888891</v>
      </c>
      <c r="G160" s="89">
        <f>SAVCILI!AC6</f>
        <v>0</v>
      </c>
      <c r="H160" s="89">
        <f>SAVCILI!AE6</f>
        <v>355.83444444444444</v>
      </c>
    </row>
    <row r="161" spans="1:8" ht="20.25" customHeight="1" x14ac:dyDescent="0.25">
      <c r="A161" s="86">
        <v>157</v>
      </c>
      <c r="B161" s="80" t="str">
        <f>KAMAN!B76</f>
        <v>KAMAN ORTAOKULU</v>
      </c>
      <c r="C161" s="80" t="str">
        <f>KAMAN!C76</f>
        <v>8-D</v>
      </c>
      <c r="D161" s="80" t="str">
        <f>KAMAN!E76</f>
        <v>DUYGU</v>
      </c>
      <c r="E161" s="80" t="str">
        <f>KAMAN!F76</f>
        <v>BABA</v>
      </c>
      <c r="F161" s="89">
        <f>KAMAN!AB76</f>
        <v>528.88888888888891</v>
      </c>
      <c r="G161" s="89">
        <f>KAMAN!AC76</f>
        <v>0</v>
      </c>
      <c r="H161" s="89">
        <f>KAMAN!AE76</f>
        <v>264.44444444444446</v>
      </c>
    </row>
    <row r="162" spans="1:8" ht="20.25" customHeight="1" x14ac:dyDescent="0.25">
      <c r="A162" s="87">
        <v>158</v>
      </c>
      <c r="B162" s="80" t="str">
        <f>HAMİT!B13</f>
        <v>Hamit Şehit Er Vemin Doğan Ortaokulu</v>
      </c>
      <c r="C162" s="99" t="str">
        <f>HAMİT!C13</f>
        <v>8/A</v>
      </c>
      <c r="D162" s="80" t="str">
        <f>HAMİT!E13</f>
        <v>ÖZKAN</v>
      </c>
      <c r="E162" s="80" t="str">
        <f>HAMİT!F13</f>
        <v>ÖZDEMİR</v>
      </c>
      <c r="F162" s="89">
        <f>HAMİT!AB13</f>
        <v>525</v>
      </c>
      <c r="G162" s="89">
        <f>HAMİT!AC13</f>
        <v>0</v>
      </c>
      <c r="H162" s="89">
        <f>HAMİT!AE13</f>
        <v>395.51499999999999</v>
      </c>
    </row>
    <row r="163" spans="1:8" ht="20.25" customHeight="1" x14ac:dyDescent="0.25">
      <c r="A163" s="86">
        <v>159</v>
      </c>
      <c r="B163" s="80" t="str">
        <f>YENİCE!B21</f>
        <v>K.Yenice Mehmet Akif Ersoy O.O.</v>
      </c>
      <c r="C163" s="80" t="str">
        <f>YENİCE!C21</f>
        <v>8/A</v>
      </c>
      <c r="D163" s="80" t="str">
        <f>YENİCE!E21</f>
        <v>BERNA</v>
      </c>
      <c r="E163" s="80" t="str">
        <f>YENİCE!F21</f>
        <v>AKÇA</v>
      </c>
      <c r="F163" s="89">
        <f>YENİCE!AB21</f>
        <v>525</v>
      </c>
      <c r="G163" s="89">
        <f>YENİCE!AC21</f>
        <v>0</v>
      </c>
      <c r="H163" s="89">
        <f>YENİCE!AE21</f>
        <v>348.32499999999999</v>
      </c>
    </row>
    <row r="164" spans="1:8" ht="20.25" customHeight="1" x14ac:dyDescent="0.25">
      <c r="A164" s="87">
        <v>160</v>
      </c>
      <c r="B164" s="80" t="str">
        <f>SAVCILI!B9</f>
        <v>SAVCILI BÜYÜKOBA ORTAOKULU</v>
      </c>
      <c r="C164" s="80" t="str">
        <f>SAVCILI!C9</f>
        <v>8/A</v>
      </c>
      <c r="D164" s="80" t="str">
        <f>SAVCILI!E9</f>
        <v>GAMZE</v>
      </c>
      <c r="E164" s="80" t="str">
        <f>SAVCILI!F9</f>
        <v>ER</v>
      </c>
      <c r="F164" s="89">
        <f>SAVCILI!AB9</f>
        <v>525</v>
      </c>
      <c r="G164" s="89">
        <f>SAVCILI!AC9</f>
        <v>0</v>
      </c>
      <c r="H164" s="89">
        <f>SAVCILI!AE9</f>
        <v>343.245</v>
      </c>
    </row>
    <row r="165" spans="1:8" ht="20.25" customHeight="1" x14ac:dyDescent="0.25">
      <c r="A165" s="86">
        <v>161</v>
      </c>
      <c r="B165" s="80" t="str">
        <f>KAMAN!B112</f>
        <v>KAMAN ORTAOKULU</v>
      </c>
      <c r="C165" s="80" t="str">
        <f>KAMAN!C112</f>
        <v>8-E</v>
      </c>
      <c r="D165" s="80" t="str">
        <f>KAMAN!E112</f>
        <v>EMİRHAN</v>
      </c>
      <c r="E165" s="80" t="str">
        <f>KAMAN!F112</f>
        <v>POLAT</v>
      </c>
      <c r="F165" s="89">
        <f>KAMAN!AB112</f>
        <v>525</v>
      </c>
      <c r="G165" s="89">
        <f>KAMAN!AC112</f>
        <v>0</v>
      </c>
      <c r="H165" s="89">
        <f>KAMAN!AE112</f>
        <v>262.5</v>
      </c>
    </row>
    <row r="166" spans="1:8" ht="20.25" customHeight="1" x14ac:dyDescent="0.25">
      <c r="A166" s="87">
        <v>162</v>
      </c>
      <c r="B166" s="80" t="str">
        <f>ATATÜRK!B7</f>
        <v>ATATÜRK ORTAOKULU</v>
      </c>
      <c r="C166" s="80" t="str">
        <f>ATATÜRK!C7</f>
        <v>8/A</v>
      </c>
      <c r="D166" s="80" t="str">
        <f>ATATÜRK!E7</f>
        <v>ESRA</v>
      </c>
      <c r="E166" s="80" t="str">
        <f>ATATÜRK!F7</f>
        <v>ÇEÇEN</v>
      </c>
      <c r="F166" s="89">
        <f>ATATÜRK!AB7</f>
        <v>521.11111111111109</v>
      </c>
      <c r="G166" s="89">
        <f>ATATÜRK!AC7</f>
        <v>0</v>
      </c>
      <c r="H166" s="89">
        <f>ATATÜRK!AE7</f>
        <v>344.36085555555553</v>
      </c>
    </row>
    <row r="167" spans="1:8" ht="20.25" customHeight="1" x14ac:dyDescent="0.25">
      <c r="A167" s="86">
        <v>163</v>
      </c>
      <c r="B167" s="80" t="str">
        <f>YENİHAYAT!B24</f>
        <v>YENİHAYAT ORTAOKULU</v>
      </c>
      <c r="C167" s="80" t="str">
        <f>YENİHAYAT!C24</f>
        <v>8/A</v>
      </c>
      <c r="D167" s="80" t="str">
        <f>YENİHAYAT!E24</f>
        <v>SULTAN</v>
      </c>
      <c r="E167" s="80" t="str">
        <f>YENİHAYAT!F24</f>
        <v>ASLAN</v>
      </c>
      <c r="F167" s="89">
        <f>YENİHAYAT!AB24</f>
        <v>521.11111111111109</v>
      </c>
      <c r="G167" s="89">
        <f>YENİHAYAT!AC24</f>
        <v>0</v>
      </c>
      <c r="H167" s="89">
        <f>YENİHAYAT!AE24</f>
        <v>345.01555555555558</v>
      </c>
    </row>
    <row r="168" spans="1:8" ht="20.25" customHeight="1" x14ac:dyDescent="0.25">
      <c r="A168" s="87">
        <v>164</v>
      </c>
      <c r="B168" s="80" t="str">
        <f>YENİHAYAT!B54</f>
        <v>YENİHAYAT ORTAOKULU</v>
      </c>
      <c r="C168" s="80" t="str">
        <f>YENİHAYAT!C54</f>
        <v>8/B</v>
      </c>
      <c r="D168" s="80" t="str">
        <f>YENİHAYAT!E54</f>
        <v>MUSTAFA</v>
      </c>
      <c r="E168" s="80" t="str">
        <f>YENİHAYAT!F54</f>
        <v>İNCE</v>
      </c>
      <c r="F168" s="89">
        <f>YENİHAYAT!AB54</f>
        <v>521.11111111111109</v>
      </c>
      <c r="G168" s="89">
        <f>YENİHAYAT!AC54</f>
        <v>0</v>
      </c>
      <c r="H168" s="89">
        <f>YENİHAYAT!AE54</f>
        <v>337.32055555555553</v>
      </c>
    </row>
    <row r="169" spans="1:8" ht="20.25" customHeight="1" x14ac:dyDescent="0.25">
      <c r="A169" s="86">
        <v>165</v>
      </c>
      <c r="B169" s="80" t="str">
        <f>ÇAĞIRKAN!B7</f>
        <v>Çağırkan Hacı Meşhude Yılmaz Ortaokulu</v>
      </c>
      <c r="C169" s="99" t="str">
        <f>ÇAĞIRKAN!C7</f>
        <v>8/A</v>
      </c>
      <c r="D169" s="80" t="str">
        <f>ÇAĞIRKAN!E7</f>
        <v>Gülay</v>
      </c>
      <c r="E169" s="80" t="str">
        <f>ÇAĞIRKAN!F7</f>
        <v>BAŞ</v>
      </c>
      <c r="F169" s="89">
        <f>ÇAĞIRKAN!AB7</f>
        <v>517.22222222222217</v>
      </c>
      <c r="G169" s="89">
        <f>ÇAĞIRKAN!AC7</f>
        <v>0</v>
      </c>
      <c r="H169" s="89" t="e">
        <f>ÇAĞIRKAN!AE7</f>
        <v>#VALUE!</v>
      </c>
    </row>
    <row r="170" spans="1:8" ht="20.25" customHeight="1" x14ac:dyDescent="0.25">
      <c r="A170" s="87">
        <v>166</v>
      </c>
      <c r="B170" s="80" t="str">
        <f>ATATÜRK!B9</f>
        <v>ATATÜRK ORTAOKULU</v>
      </c>
      <c r="C170" s="80" t="str">
        <f>ATATÜRK!C9</f>
        <v>8/A</v>
      </c>
      <c r="D170" s="80" t="str">
        <f>ATATÜRK!E9</f>
        <v>GÜLNAZİK</v>
      </c>
      <c r="E170" s="80" t="str">
        <f>ATATÜRK!F9</f>
        <v>YILDIRIM</v>
      </c>
      <c r="F170" s="89">
        <f>ATATÜRK!AB9</f>
        <v>517.22222222222217</v>
      </c>
      <c r="G170" s="89">
        <f>ATATÜRK!AC9</f>
        <v>0</v>
      </c>
      <c r="H170" s="89">
        <f>ATATÜRK!AE9</f>
        <v>344.77006111111109</v>
      </c>
    </row>
    <row r="171" spans="1:8" ht="20.25" customHeight="1" x14ac:dyDescent="0.25">
      <c r="A171" s="86">
        <v>167</v>
      </c>
      <c r="B171" s="80" t="str">
        <f>MELİKŞAH!B33</f>
        <v>MELİKŞAH ORTAOKULU</v>
      </c>
      <c r="C171" s="80" t="str">
        <f>MELİKŞAH!C33</f>
        <v>8. Sınıf / B Şubesi</v>
      </c>
      <c r="D171" s="80" t="str">
        <f>MELİKŞAH!E33</f>
        <v>FATMA</v>
      </c>
      <c r="E171" s="80" t="str">
        <f>MELİKŞAH!F33</f>
        <v>GÜNAL</v>
      </c>
      <c r="F171" s="89">
        <f>MELİKŞAH!AB33</f>
        <v>517.22222222222217</v>
      </c>
      <c r="G171" s="89">
        <f>MELİKŞAH!AC33</f>
        <v>0</v>
      </c>
      <c r="H171" s="89">
        <f>MELİKŞAH!AE33</f>
        <v>341.35611111111109</v>
      </c>
    </row>
    <row r="172" spans="1:8" ht="20.25" customHeight="1" x14ac:dyDescent="0.25">
      <c r="A172" s="87">
        <v>168</v>
      </c>
      <c r="B172" s="80" t="str">
        <f>KAMAN!B40</f>
        <v>KAMAN ORTAOKULU</v>
      </c>
      <c r="C172" s="80" t="str">
        <f>KAMAN!C40</f>
        <v>8-B</v>
      </c>
      <c r="D172" s="80" t="str">
        <f>KAMAN!E40</f>
        <v>YİĞİT</v>
      </c>
      <c r="E172" s="80" t="str">
        <f>KAMAN!F40</f>
        <v>KAMAN</v>
      </c>
      <c r="F172" s="89">
        <f>KAMAN!AB40</f>
        <v>517.22222222222217</v>
      </c>
      <c r="G172" s="89">
        <f>KAMAN!AC40</f>
        <v>0</v>
      </c>
      <c r="H172" s="89">
        <f>KAMAN!AE40</f>
        <v>258.61111111111109</v>
      </c>
    </row>
    <row r="173" spans="1:8" ht="20.25" customHeight="1" x14ac:dyDescent="0.25">
      <c r="A173" s="86">
        <v>169</v>
      </c>
      <c r="B173" s="80" t="str">
        <f>HAMİT!B8</f>
        <v>Hamit Şehit Er Vemin Doğan Ortaokulu</v>
      </c>
      <c r="C173" s="99" t="str">
        <f>HAMİT!C8</f>
        <v>8/A</v>
      </c>
      <c r="D173" s="80" t="str">
        <f>HAMİT!E8</f>
        <v>İREM</v>
      </c>
      <c r="E173" s="80" t="str">
        <f>HAMİT!F8</f>
        <v>DİPİ</v>
      </c>
      <c r="F173" s="89">
        <f>HAMİT!AB8</f>
        <v>513.33333333333326</v>
      </c>
      <c r="G173" s="89">
        <f>HAMİT!AC8</f>
        <v>0</v>
      </c>
      <c r="H173" s="89">
        <f>HAMİT!AE8</f>
        <v>374.03666666666663</v>
      </c>
    </row>
    <row r="174" spans="1:8" ht="20.25" customHeight="1" x14ac:dyDescent="0.25">
      <c r="A174" s="87">
        <v>170</v>
      </c>
      <c r="B174" s="80" t="str">
        <f>MELİKŞAH!B17</f>
        <v>MELİKŞAH ORTAOKULU</v>
      </c>
      <c r="C174" s="80" t="str">
        <f>MELİKŞAH!C17</f>
        <v>8. Sınıf / A Şubesi</v>
      </c>
      <c r="D174" s="80" t="str">
        <f>MELİKŞAH!E17</f>
        <v>REYYAN LEYLA</v>
      </c>
      <c r="E174" s="80" t="str">
        <f>MELİKŞAH!F17</f>
        <v>ÜNAL</v>
      </c>
      <c r="F174" s="89">
        <f>MELİKŞAH!AB17</f>
        <v>513.33333333333326</v>
      </c>
      <c r="G174" s="89">
        <f>MELİKŞAH!AC17</f>
        <v>0</v>
      </c>
      <c r="H174" s="89">
        <f>MELİKŞAH!AE17</f>
        <v>331.16166666666663</v>
      </c>
    </row>
    <row r="175" spans="1:8" ht="20.25" customHeight="1" x14ac:dyDescent="0.25">
      <c r="A175" s="86">
        <v>171</v>
      </c>
      <c r="B175" s="80" t="str">
        <f>MELİKŞAH!B24</f>
        <v>MELİKŞAH ORTAOKULU</v>
      </c>
      <c r="C175" s="80" t="str">
        <f>MELİKŞAH!C24</f>
        <v>8. Sınıf / A Şubesi</v>
      </c>
      <c r="D175" s="80" t="str">
        <f>MELİKŞAH!E24</f>
        <v>ZAHİDE</v>
      </c>
      <c r="E175" s="80" t="str">
        <f>MELİKŞAH!F24</f>
        <v>ŞİMŞEK</v>
      </c>
      <c r="F175" s="89">
        <f>MELİKŞAH!AB24</f>
        <v>513.33333333333326</v>
      </c>
      <c r="G175" s="89">
        <f>MELİKŞAH!AC24</f>
        <v>0</v>
      </c>
      <c r="H175" s="89">
        <f>MELİKŞAH!AE24</f>
        <v>339.40166666666664</v>
      </c>
    </row>
    <row r="176" spans="1:8" ht="20.25" customHeight="1" x14ac:dyDescent="0.25">
      <c r="A176" s="87">
        <v>172</v>
      </c>
      <c r="B176" s="80" t="str">
        <f>YENİHAYAT!B77</f>
        <v>YENİHAYAT ORTAOKULU</v>
      </c>
      <c r="C176" s="80" t="str">
        <f>YENİHAYAT!C77</f>
        <v>8/C</v>
      </c>
      <c r="D176" s="80" t="str">
        <f>YENİHAYAT!E77</f>
        <v>FATMA NUR</v>
      </c>
      <c r="E176" s="80" t="str">
        <f>YENİHAYAT!F77</f>
        <v>GÜLAÇAR</v>
      </c>
      <c r="F176" s="89">
        <f>YENİHAYAT!AB77</f>
        <v>513.33333333333326</v>
      </c>
      <c r="G176" s="89">
        <f>YENİHAYAT!AC77</f>
        <v>0</v>
      </c>
      <c r="H176" s="89">
        <f>YENİHAYAT!AE77</f>
        <v>343.23166666666663</v>
      </c>
    </row>
    <row r="177" spans="1:8" ht="20.25" customHeight="1" x14ac:dyDescent="0.25">
      <c r="A177" s="86">
        <v>173</v>
      </c>
      <c r="B177" s="80" t="str">
        <f>KAMAN!B21</f>
        <v>KAMAN ORTAOKULU</v>
      </c>
      <c r="C177" s="80" t="str">
        <f>KAMAN!C21</f>
        <v>8-A</v>
      </c>
      <c r="D177" s="80" t="str">
        <f>KAMAN!E21</f>
        <v>HANIM</v>
      </c>
      <c r="E177" s="80" t="str">
        <f>KAMAN!F21</f>
        <v>ŞİMŞEK</v>
      </c>
      <c r="F177" s="89">
        <f>KAMAN!AB21</f>
        <v>513.33333333333326</v>
      </c>
      <c r="G177" s="89">
        <f>KAMAN!AC21</f>
        <v>0</v>
      </c>
      <c r="H177" s="89">
        <f>KAMAN!AE21</f>
        <v>256.66666666666663</v>
      </c>
    </row>
    <row r="178" spans="1:8" ht="20.25" customHeight="1" x14ac:dyDescent="0.25">
      <c r="A178" s="87">
        <v>174</v>
      </c>
      <c r="B178" s="80" t="str">
        <f>DEMİRLİ!B18</f>
        <v>DEMİRLİ ORTAOKULU</v>
      </c>
      <c r="C178" s="99" t="str">
        <f>DEMİRLİ!C18</f>
        <v>8/A</v>
      </c>
      <c r="D178" s="80" t="str">
        <f>DEMİRLİ!E18</f>
        <v xml:space="preserve">ZEYNEP </v>
      </c>
      <c r="E178" s="80" t="str">
        <f>DEMİRLİ!F18</f>
        <v>DEMİRCİ</v>
      </c>
      <c r="F178" s="89">
        <f>DEMİRLİ!AB18</f>
        <v>509.4444444444444</v>
      </c>
      <c r="G178" s="89">
        <f>DEMİRLİ!AC18</f>
        <v>0</v>
      </c>
      <c r="H178" s="89">
        <f>DEMİRLİ!AE18</f>
        <v>332.42222222222222</v>
      </c>
    </row>
    <row r="179" spans="1:8" ht="20.25" customHeight="1" x14ac:dyDescent="0.25">
      <c r="A179" s="86">
        <v>175</v>
      </c>
      <c r="B179" s="80" t="str">
        <f>MELİKŞAH!B40</f>
        <v>MELİKŞAH ORTAOKULU</v>
      </c>
      <c r="C179" s="80" t="str">
        <f>MELİKŞAH!C40</f>
        <v>8. Sınıf / B Şubesi</v>
      </c>
      <c r="D179" s="80" t="str">
        <f>MELİKŞAH!E40</f>
        <v>NURETTİN UYGAR</v>
      </c>
      <c r="E179" s="80" t="str">
        <f>MELİKŞAH!F40</f>
        <v>KARAGÖZ</v>
      </c>
      <c r="F179" s="89">
        <f>MELİKŞAH!AB40</f>
        <v>509.4444444444444</v>
      </c>
      <c r="G179" s="89">
        <f>MELİKŞAH!AC40</f>
        <v>0</v>
      </c>
      <c r="H179" s="89">
        <f>MELİKŞAH!AE40</f>
        <v>334.24222222222221</v>
      </c>
    </row>
    <row r="180" spans="1:8" ht="20.25" customHeight="1" x14ac:dyDescent="0.25">
      <c r="A180" s="87">
        <v>176</v>
      </c>
      <c r="B180" s="80" t="str">
        <f>KAMAN!B10</f>
        <v>KAMAN ORTAOKULU</v>
      </c>
      <c r="C180" s="80" t="str">
        <f>KAMAN!C10</f>
        <v>8-A</v>
      </c>
      <c r="D180" s="80" t="str">
        <f>KAMAN!E10</f>
        <v>KEZİBAN</v>
      </c>
      <c r="E180" s="80" t="str">
        <f>KAMAN!F10</f>
        <v>ARIKAN</v>
      </c>
      <c r="F180" s="89">
        <f>KAMAN!AB10</f>
        <v>509.4444444444444</v>
      </c>
      <c r="G180" s="89">
        <f>KAMAN!AC10</f>
        <v>0</v>
      </c>
      <c r="H180" s="89">
        <f>KAMAN!AE10</f>
        <v>254.7222222222222</v>
      </c>
    </row>
    <row r="181" spans="1:8" ht="20.25" customHeight="1" x14ac:dyDescent="0.25">
      <c r="A181" s="86">
        <v>177</v>
      </c>
      <c r="B181" s="80" t="str">
        <f>ATATÜRK!B23</f>
        <v>ATATÜRK ORTAOKULU</v>
      </c>
      <c r="C181" s="80" t="str">
        <f>ATATÜRK!C23</f>
        <v>8/A</v>
      </c>
      <c r="D181" s="80" t="str">
        <f>ATATÜRK!E23</f>
        <v>BUSE</v>
      </c>
      <c r="E181" s="80" t="str">
        <f>ATATÜRK!F23</f>
        <v>DEMİRBİLEK</v>
      </c>
      <c r="F181" s="89">
        <f>ATATÜRK!AB23</f>
        <v>505.5555555555556</v>
      </c>
      <c r="G181" s="89">
        <f>ATATÜRK!AC23</f>
        <v>0</v>
      </c>
      <c r="H181" s="89">
        <f>ATATÜRK!AE23</f>
        <v>341.75057777777783</v>
      </c>
    </row>
    <row r="182" spans="1:8" ht="20.25" customHeight="1" x14ac:dyDescent="0.25">
      <c r="A182" s="87">
        <v>178</v>
      </c>
      <c r="B182" s="80" t="str">
        <f>YENİHAYAT!B6</f>
        <v>YENİHAYAT ORTAOKULU</v>
      </c>
      <c r="C182" s="80" t="str">
        <f>YENİHAYAT!C6</f>
        <v>8/A</v>
      </c>
      <c r="D182" s="80" t="str">
        <f>YENİHAYAT!E6</f>
        <v>GANİME</v>
      </c>
      <c r="E182" s="80" t="str">
        <f>YENİHAYAT!F6</f>
        <v>TEMİR</v>
      </c>
      <c r="F182" s="89">
        <f>YENİHAYAT!AB6</f>
        <v>505.5555555555556</v>
      </c>
      <c r="G182" s="89">
        <f>YENİHAYAT!AC6</f>
        <v>0</v>
      </c>
      <c r="H182" s="89">
        <f>YENİHAYAT!AE6</f>
        <v>334.9927777777778</v>
      </c>
    </row>
    <row r="183" spans="1:8" ht="20.25" customHeight="1" x14ac:dyDescent="0.25">
      <c r="A183" s="86">
        <v>179</v>
      </c>
      <c r="B183" s="80" t="str">
        <f>KURANCILI!B12</f>
        <v>KURANCILI ORTAOKULU</v>
      </c>
      <c r="C183" s="80" t="str">
        <f>KURANCILI!C12</f>
        <v>8/A</v>
      </c>
      <c r="D183" s="80" t="str">
        <f>KURANCILI!E12</f>
        <v>MUHAMMET MUSTAFA</v>
      </c>
      <c r="E183" s="80" t="str">
        <f>KURANCILI!F12</f>
        <v>ÖZDEMİR</v>
      </c>
      <c r="F183" s="89">
        <f>KURANCILI!AB12</f>
        <v>505.5555555555556</v>
      </c>
      <c r="G183" s="89">
        <f>KURANCILI!AC12</f>
        <v>0</v>
      </c>
      <c r="H183" s="89">
        <f>KURANCILI!AE12</f>
        <v>381.72277777777776</v>
      </c>
    </row>
    <row r="184" spans="1:8" ht="20.25" customHeight="1" x14ac:dyDescent="0.25">
      <c r="A184" s="87">
        <v>180</v>
      </c>
      <c r="B184" s="80" t="str">
        <f>KAMAN!B128</f>
        <v>KAMAN ORTAOKULU</v>
      </c>
      <c r="C184" s="80" t="str">
        <f>KAMAN!C128</f>
        <v>8-F</v>
      </c>
      <c r="D184" s="80" t="str">
        <f>KAMAN!E128</f>
        <v>EBRU</v>
      </c>
      <c r="E184" s="80" t="str">
        <f>KAMAN!F128</f>
        <v>KESKİN</v>
      </c>
      <c r="F184" s="89">
        <f>KAMAN!AB128</f>
        <v>505.5555555555556</v>
      </c>
      <c r="G184" s="89">
        <f>KAMAN!AC128</f>
        <v>0</v>
      </c>
      <c r="H184" s="89">
        <f>KAMAN!AE128</f>
        <v>252.7777777777778</v>
      </c>
    </row>
    <row r="185" spans="1:8" ht="20.25" customHeight="1" x14ac:dyDescent="0.25">
      <c r="A185" s="86">
        <v>181</v>
      </c>
      <c r="B185" s="80" t="str">
        <f>MELİKŞAH!B80</f>
        <v>MELİKŞAH ORTAOKULU</v>
      </c>
      <c r="C185" s="80" t="str">
        <f>MELİKŞAH!C80</f>
        <v>8. Sınıf / D Şubesi</v>
      </c>
      <c r="D185" s="80" t="str">
        <f>MELİKŞAH!E80</f>
        <v>NAZLICAN</v>
      </c>
      <c r="E185" s="80" t="str">
        <f>MELİKŞAH!F80</f>
        <v>ÇEÇELİ</v>
      </c>
      <c r="F185" s="89">
        <f>MELİKŞAH!AB80</f>
        <v>497.77777777777777</v>
      </c>
      <c r="G185" s="89">
        <f>MELİKŞAH!AC80</f>
        <v>0</v>
      </c>
      <c r="H185" s="89">
        <f>MELİKŞAH!AE80</f>
        <v>335.74388888888888</v>
      </c>
    </row>
    <row r="186" spans="1:8" ht="20.25" customHeight="1" x14ac:dyDescent="0.25">
      <c r="A186" s="87">
        <v>182</v>
      </c>
      <c r="B186" s="80" t="str">
        <f>YENİHAYAT!B17</f>
        <v>YENİHAYAT ORTAOKULU</v>
      </c>
      <c r="C186" s="80" t="str">
        <f>YENİHAYAT!C17</f>
        <v>8/A</v>
      </c>
      <c r="D186" s="80" t="str">
        <f>YENİHAYAT!E17</f>
        <v>DÖNDÜ</v>
      </c>
      <c r="E186" s="80" t="str">
        <f>YENİHAYAT!F17</f>
        <v>ALKAN</v>
      </c>
      <c r="F186" s="89">
        <f>YENİHAYAT!AB17</f>
        <v>497.77777777777777</v>
      </c>
      <c r="G186" s="89">
        <f>YENİHAYAT!AC17</f>
        <v>0</v>
      </c>
      <c r="H186" s="89">
        <f>YENİHAYAT!AE17</f>
        <v>333.73388888888888</v>
      </c>
    </row>
    <row r="187" spans="1:8" ht="20.25" customHeight="1" x14ac:dyDescent="0.25">
      <c r="A187" s="86">
        <v>183</v>
      </c>
      <c r="B187" s="80" t="str">
        <f>KAMAN!B44</f>
        <v>KAMAN ORTAOKULU</v>
      </c>
      <c r="C187" s="80" t="str">
        <f>KAMAN!C44</f>
        <v>8-B</v>
      </c>
      <c r="D187" s="80" t="str">
        <f>KAMAN!E44</f>
        <v>ÖZGE</v>
      </c>
      <c r="E187" s="80" t="str">
        <f>KAMAN!F44</f>
        <v>SALMAN</v>
      </c>
      <c r="F187" s="89">
        <f>KAMAN!AB44</f>
        <v>493.88888888888891</v>
      </c>
      <c r="G187" s="89">
        <f>KAMAN!AC44</f>
        <v>0</v>
      </c>
      <c r="H187" s="89">
        <f>KAMAN!AE44</f>
        <v>246.94444444444446</v>
      </c>
    </row>
    <row r="188" spans="1:8" ht="20.25" customHeight="1" x14ac:dyDescent="0.25">
      <c r="A188" s="87">
        <v>184</v>
      </c>
      <c r="B188" s="80" t="str">
        <f>MELİKŞAH!B51</f>
        <v>MELİKŞAH ORTAOKULU</v>
      </c>
      <c r="C188" s="80" t="str">
        <f>MELİKŞAH!C51</f>
        <v>8. Sınıf / C Şubesi</v>
      </c>
      <c r="D188" s="80" t="str">
        <f>MELİKŞAH!E51</f>
        <v>BAŞAK</v>
      </c>
      <c r="E188" s="80" t="str">
        <f>MELİKŞAH!F51</f>
        <v>ÇOBAN</v>
      </c>
      <c r="F188" s="89">
        <f>MELİKŞAH!AB51</f>
        <v>489.99999999999994</v>
      </c>
      <c r="G188" s="89">
        <f>MELİKŞAH!AC51</f>
        <v>0</v>
      </c>
      <c r="H188" s="89">
        <f>MELİKŞAH!AE51</f>
        <v>327.39999999999998</v>
      </c>
    </row>
    <row r="189" spans="1:8" ht="20.25" customHeight="1" x14ac:dyDescent="0.25">
      <c r="A189" s="86">
        <v>185</v>
      </c>
      <c r="B189" s="80" t="str">
        <f>KAMAN!B97</f>
        <v>KAMAN ORTAOKULU</v>
      </c>
      <c r="C189" s="80" t="str">
        <f>KAMAN!C97</f>
        <v>8-E</v>
      </c>
      <c r="D189" s="80" t="str">
        <f>KAMAN!E97</f>
        <v>EMRE</v>
      </c>
      <c r="E189" s="80" t="str">
        <f>KAMAN!F97</f>
        <v>KANKAL</v>
      </c>
      <c r="F189" s="89">
        <f>KAMAN!AB97</f>
        <v>489.99999999999994</v>
      </c>
      <c r="G189" s="89">
        <f>KAMAN!AC97</f>
        <v>0</v>
      </c>
      <c r="H189" s="89">
        <f>KAMAN!AE97</f>
        <v>244.99999999999997</v>
      </c>
    </row>
    <row r="190" spans="1:8" ht="20.25" customHeight="1" x14ac:dyDescent="0.25">
      <c r="A190" s="87">
        <v>186</v>
      </c>
      <c r="B190" s="80" t="str">
        <f>MELİKŞAH!B77</f>
        <v>MELİKŞAH ORTAOKULU</v>
      </c>
      <c r="C190" s="80" t="str">
        <f>MELİKŞAH!C77</f>
        <v>8. Sınıf / D Şubesi</v>
      </c>
      <c r="D190" s="80" t="str">
        <f>MELİKŞAH!E77</f>
        <v>MUSTAFA</v>
      </c>
      <c r="E190" s="80" t="str">
        <f>MELİKŞAH!F77</f>
        <v>SOLAK</v>
      </c>
      <c r="F190" s="89">
        <f>MELİKŞAH!AB77</f>
        <v>486.11111111111109</v>
      </c>
      <c r="G190" s="89">
        <f>MELİKŞAH!AC77</f>
        <v>0</v>
      </c>
      <c r="H190" s="89">
        <f>MELİKŞAH!AE77</f>
        <v>322.28055555555557</v>
      </c>
    </row>
    <row r="191" spans="1:8" ht="20.25" customHeight="1" x14ac:dyDescent="0.25">
      <c r="A191" s="86">
        <v>187</v>
      </c>
      <c r="B191" s="80" t="str">
        <f>YENİHAYAT!B9</f>
        <v>YENİHAYAT ORTAOKULU</v>
      </c>
      <c r="C191" s="80" t="str">
        <f>YENİHAYAT!C9</f>
        <v>8/A</v>
      </c>
      <c r="D191" s="80" t="str">
        <f>YENİHAYAT!E9</f>
        <v>ÖZGE VİLDAN</v>
      </c>
      <c r="E191" s="80" t="str">
        <f>YENİHAYAT!F9</f>
        <v>ASLAN</v>
      </c>
      <c r="F191" s="89">
        <f>YENİHAYAT!AB9</f>
        <v>486.11111111111109</v>
      </c>
      <c r="G191" s="89">
        <f>YENİHAYAT!AC9</f>
        <v>0</v>
      </c>
      <c r="H191" s="89">
        <f>YENİHAYAT!AE9</f>
        <v>324.11055555555555</v>
      </c>
    </row>
    <row r="192" spans="1:8" ht="20.25" customHeight="1" x14ac:dyDescent="0.25">
      <c r="A192" s="87">
        <v>188</v>
      </c>
      <c r="B192" s="80" t="str">
        <f>ÖMERHACILI!B10</f>
        <v xml:space="preserve">ÖMERHACILI Ş.N.A ORTAOKULU </v>
      </c>
      <c r="C192" s="80" t="str">
        <f>ÖMERHACILI!C10</f>
        <v>8/A</v>
      </c>
      <c r="D192" s="80" t="str">
        <f>ÖMERHACILI!E10</f>
        <v>HİLAL</v>
      </c>
      <c r="E192" s="80" t="str">
        <f>ÖMERHACILI!F10</f>
        <v>HERGÜL</v>
      </c>
      <c r="F192" s="89">
        <f>ÖMERHACILI!AB10</f>
        <v>486.11111111111109</v>
      </c>
      <c r="G192" s="89">
        <f>ÖMERHACILI!AC10</f>
        <v>0</v>
      </c>
      <c r="H192" s="89">
        <f>ÖMERHACILI!AE10</f>
        <v>361.60555555555555</v>
      </c>
    </row>
    <row r="193" spans="1:8" ht="20.25" customHeight="1" x14ac:dyDescent="0.25">
      <c r="A193" s="86">
        <v>189</v>
      </c>
      <c r="B193" s="80" t="str">
        <f>KAMAN!B139</f>
        <v>KAMAN ORTAOKULU</v>
      </c>
      <c r="C193" s="80" t="str">
        <f>KAMAN!C139</f>
        <v>8-F</v>
      </c>
      <c r="D193" s="80" t="str">
        <f>KAMAN!E139</f>
        <v>ÖMER FARUK</v>
      </c>
      <c r="E193" s="80" t="str">
        <f>KAMAN!F139</f>
        <v>AKDAĞ</v>
      </c>
      <c r="F193" s="89">
        <f>KAMAN!AB139</f>
        <v>486.11111111111109</v>
      </c>
      <c r="G193" s="89">
        <f>KAMAN!AC139</f>
        <v>0</v>
      </c>
      <c r="H193" s="89">
        <f>KAMAN!AE139</f>
        <v>243.05555555555554</v>
      </c>
    </row>
    <row r="194" spans="1:8" ht="20.25" customHeight="1" x14ac:dyDescent="0.25">
      <c r="A194" s="87">
        <v>190</v>
      </c>
      <c r="B194" s="80" t="str">
        <f>HAMİT!B6</f>
        <v>Hamit Şehit Er Vemin Doğan Ortaokulu</v>
      </c>
      <c r="C194" s="99" t="str">
        <f>HAMİT!C6</f>
        <v>8/A</v>
      </c>
      <c r="D194" s="80" t="str">
        <f>HAMİT!E6</f>
        <v>MELİŞ</v>
      </c>
      <c r="E194" s="80" t="str">
        <f>HAMİT!F6</f>
        <v>KILINÇSARI</v>
      </c>
      <c r="F194" s="89">
        <f>HAMİT!AB6</f>
        <v>482.22222222222223</v>
      </c>
      <c r="G194" s="89">
        <f>HAMİT!AC6</f>
        <v>0</v>
      </c>
      <c r="H194" s="89">
        <f>HAMİT!AE6</f>
        <v>339.19611111111112</v>
      </c>
    </row>
    <row r="195" spans="1:8" ht="20.25" customHeight="1" x14ac:dyDescent="0.25">
      <c r="A195" s="86">
        <v>191</v>
      </c>
      <c r="B195" s="80" t="str">
        <f>KAMAN!B51</f>
        <v>KAMAN ORTAOKULU</v>
      </c>
      <c r="C195" s="80" t="str">
        <f>KAMAN!C51</f>
        <v>8-C</v>
      </c>
      <c r="D195" s="80" t="str">
        <f>KAMAN!E51</f>
        <v>AYDANUR</v>
      </c>
      <c r="E195" s="80" t="str">
        <f>KAMAN!F51</f>
        <v>KAPLAN</v>
      </c>
      <c r="F195" s="89">
        <f>KAMAN!AB51</f>
        <v>482.22222222222223</v>
      </c>
      <c r="G195" s="89">
        <f>KAMAN!AC51</f>
        <v>0</v>
      </c>
      <c r="H195" s="89">
        <f>KAMAN!AE51</f>
        <v>241.11111111111111</v>
      </c>
    </row>
    <row r="196" spans="1:8" ht="20.25" customHeight="1" x14ac:dyDescent="0.25">
      <c r="A196" s="87">
        <v>192</v>
      </c>
      <c r="B196" s="80" t="str">
        <f>KAMAN!B53</f>
        <v>KAMAN ORTAOKULU</v>
      </c>
      <c r="C196" s="80" t="str">
        <f>KAMAN!C53</f>
        <v>8-C</v>
      </c>
      <c r="D196" s="80" t="str">
        <f>KAMAN!E53</f>
        <v>İREM SILA</v>
      </c>
      <c r="E196" s="80" t="str">
        <f>KAMAN!F53</f>
        <v>ŞAHİN</v>
      </c>
      <c r="F196" s="89">
        <f>KAMAN!AB53</f>
        <v>482.22222222222223</v>
      </c>
      <c r="G196" s="89">
        <f>KAMAN!AC53</f>
        <v>0</v>
      </c>
      <c r="H196" s="89">
        <f>KAMAN!AE53</f>
        <v>241.11111111111111</v>
      </c>
    </row>
    <row r="197" spans="1:8" ht="20.25" customHeight="1" x14ac:dyDescent="0.25">
      <c r="A197" s="86">
        <v>193</v>
      </c>
      <c r="B197" s="80" t="str">
        <f>KAMAN!B72</f>
        <v>KAMAN ORTAOKULU</v>
      </c>
      <c r="C197" s="80" t="str">
        <f>KAMAN!C72</f>
        <v>8-C</v>
      </c>
      <c r="D197" s="80" t="str">
        <f>KAMAN!E72</f>
        <v>İSMAİL</v>
      </c>
      <c r="E197" s="80" t="str">
        <f>KAMAN!F72</f>
        <v>ÇETİN</v>
      </c>
      <c r="F197" s="89">
        <f>KAMAN!AB72</f>
        <v>482.22222222222223</v>
      </c>
      <c r="G197" s="89">
        <f>KAMAN!AC72</f>
        <v>0</v>
      </c>
      <c r="H197" s="89">
        <f>KAMAN!AE72</f>
        <v>241.11111111111111</v>
      </c>
    </row>
    <row r="198" spans="1:8" ht="20.25" customHeight="1" x14ac:dyDescent="0.25">
      <c r="A198" s="87">
        <v>194</v>
      </c>
      <c r="B198" s="80" t="str">
        <f>KAMAN!B92</f>
        <v>KAMAN ORTAOKULU</v>
      </c>
      <c r="C198" s="80" t="str">
        <f>KAMAN!C92</f>
        <v>8-D</v>
      </c>
      <c r="D198" s="80" t="str">
        <f>KAMAN!E92</f>
        <v>FURKAN</v>
      </c>
      <c r="E198" s="80" t="str">
        <f>KAMAN!F92</f>
        <v>YÜCEL</v>
      </c>
      <c r="F198" s="89">
        <f>KAMAN!AB92</f>
        <v>482.22222222222223</v>
      </c>
      <c r="G198" s="89">
        <f>KAMAN!AC92</f>
        <v>0</v>
      </c>
      <c r="H198" s="89">
        <f>KAMAN!AE92</f>
        <v>241.11111111111111</v>
      </c>
    </row>
    <row r="199" spans="1:8" ht="20.25" customHeight="1" x14ac:dyDescent="0.25">
      <c r="A199" s="86">
        <v>195</v>
      </c>
      <c r="B199" s="80" t="str">
        <f>DEMİRLİ!B6</f>
        <v>DEMİRLİ ORTAOKULU</v>
      </c>
      <c r="C199" s="99" t="str">
        <f>DEMİRLİ!C6</f>
        <v>8/A</v>
      </c>
      <c r="D199" s="80" t="str">
        <f>DEMİRLİ!E6</f>
        <v xml:space="preserve">BÜŞRA </v>
      </c>
      <c r="E199" s="80" t="str">
        <f>DEMİRLİ!F6</f>
        <v>ARSLAN</v>
      </c>
      <c r="F199" s="89">
        <f>DEMİRLİ!AB6</f>
        <v>481.25</v>
      </c>
      <c r="G199" s="89">
        <f>DEMİRLİ!AC6</f>
        <v>0</v>
      </c>
      <c r="H199" s="89">
        <f>DEMİRLİ!AE6</f>
        <v>315.88</v>
      </c>
    </row>
    <row r="200" spans="1:8" ht="20.25" customHeight="1" x14ac:dyDescent="0.25">
      <c r="A200" s="87">
        <v>196</v>
      </c>
      <c r="B200" s="80" t="str">
        <f>YENİHAYAT!B72</f>
        <v>YENİHAYAT ORTAOKULU</v>
      </c>
      <c r="C200" s="80" t="str">
        <f>YENİHAYAT!C72</f>
        <v>8/C</v>
      </c>
      <c r="D200" s="80" t="str">
        <f>YENİHAYAT!E72</f>
        <v>MUHAMMET</v>
      </c>
      <c r="E200" s="80" t="str">
        <f>YENİHAYAT!F72</f>
        <v>KOZAN</v>
      </c>
      <c r="F200" s="89">
        <f>YENİHAYAT!AB72</f>
        <v>478.33333333333326</v>
      </c>
      <c r="G200" s="89">
        <f>YENİHAYAT!AC72</f>
        <v>0</v>
      </c>
      <c r="H200" s="89">
        <f>YENİHAYAT!AE72</f>
        <v>319.09666666666664</v>
      </c>
    </row>
    <row r="201" spans="1:8" ht="20.25" customHeight="1" x14ac:dyDescent="0.25">
      <c r="A201" s="86">
        <v>197</v>
      </c>
      <c r="B201" s="80" t="str">
        <f>KURANCILI!B24</f>
        <v>KURANCILI ORTAOKULU</v>
      </c>
      <c r="C201" s="80" t="str">
        <f>KURANCILI!C24</f>
        <v>8/B</v>
      </c>
      <c r="D201" s="80" t="str">
        <f>KURANCILI!E24</f>
        <v>ENVER FURKAN</v>
      </c>
      <c r="E201" s="80" t="str">
        <f>KURANCILI!F24</f>
        <v>TEKEŞ</v>
      </c>
      <c r="F201" s="89">
        <f>KURANCILI!AB24</f>
        <v>478.33333333333326</v>
      </c>
      <c r="G201" s="89">
        <f>KURANCILI!AC24</f>
        <v>0</v>
      </c>
      <c r="H201" s="89">
        <f>KURANCILI!AE24</f>
        <v>360.41166666666663</v>
      </c>
    </row>
    <row r="202" spans="1:8" ht="20.25" customHeight="1" x14ac:dyDescent="0.25">
      <c r="A202" s="87">
        <v>198</v>
      </c>
      <c r="B202" s="80" t="str">
        <f>KAMAN!B9</f>
        <v>KAMAN ORTAOKULU</v>
      </c>
      <c r="C202" s="80" t="str">
        <f>KAMAN!C9</f>
        <v>8-A</v>
      </c>
      <c r="D202" s="80" t="str">
        <f>KAMAN!E9</f>
        <v>MERVE</v>
      </c>
      <c r="E202" s="80" t="str">
        <f>KAMAN!F9</f>
        <v>SARI</v>
      </c>
      <c r="F202" s="89">
        <f>KAMAN!AB9</f>
        <v>478.33333333333326</v>
      </c>
      <c r="G202" s="89">
        <f>KAMAN!AC9</f>
        <v>0</v>
      </c>
      <c r="H202" s="89">
        <f>KAMAN!AE9</f>
        <v>239.16666666666663</v>
      </c>
    </row>
    <row r="203" spans="1:8" ht="20.25" customHeight="1" x14ac:dyDescent="0.25">
      <c r="A203" s="86">
        <v>199</v>
      </c>
      <c r="B203" s="80" t="str">
        <f>MELİKŞAH!B57</f>
        <v>MELİKŞAH ORTAOKULU</v>
      </c>
      <c r="C203" s="80" t="str">
        <f>MELİKŞAH!C57</f>
        <v>8. Sınıf / C Şubesi</v>
      </c>
      <c r="D203" s="80" t="str">
        <f>MELİKŞAH!E57</f>
        <v>GAMZE NUR</v>
      </c>
      <c r="E203" s="80" t="str">
        <f>MELİKŞAH!F57</f>
        <v>GÜNDOĞDU</v>
      </c>
      <c r="F203" s="89">
        <f>MELİKŞAH!AB57</f>
        <v>474.4444444444444</v>
      </c>
      <c r="G203" s="89">
        <f>MELİKŞAH!AC57</f>
        <v>0</v>
      </c>
      <c r="H203" s="89">
        <f>MELİKŞAH!AE57</f>
        <v>313.42222222222222</v>
      </c>
    </row>
    <row r="204" spans="1:8" ht="20.25" customHeight="1" x14ac:dyDescent="0.25">
      <c r="A204" s="87">
        <v>200</v>
      </c>
      <c r="B204" s="80" t="str">
        <f>YENİHAYAT!B43</f>
        <v>YENİHAYAT ORTAOKULU</v>
      </c>
      <c r="C204" s="80" t="str">
        <f>YENİHAYAT!C43</f>
        <v>8/B</v>
      </c>
      <c r="D204" s="80" t="str">
        <f>YENİHAYAT!E43</f>
        <v>ZÜBEYDE</v>
      </c>
      <c r="E204" s="80" t="str">
        <f>YENİHAYAT!F43</f>
        <v>SOLAK</v>
      </c>
      <c r="F204" s="89">
        <f>YENİHAYAT!AB43</f>
        <v>474.4444444444444</v>
      </c>
      <c r="G204" s="89">
        <f>YENİHAYAT!AC43</f>
        <v>0</v>
      </c>
      <c r="H204" s="89">
        <f>YENİHAYAT!AE43</f>
        <v>319.91722222222222</v>
      </c>
    </row>
    <row r="205" spans="1:8" ht="20.25" customHeight="1" x14ac:dyDescent="0.25">
      <c r="A205" s="86">
        <v>201</v>
      </c>
      <c r="B205" s="80" t="str">
        <f>MELİKŞAH!B9</f>
        <v>MELİKŞAH ORTAOKULU</v>
      </c>
      <c r="C205" s="80" t="str">
        <f>MELİKŞAH!C9</f>
        <v>8. Sınıf / A Şubesi</v>
      </c>
      <c r="D205" s="80" t="str">
        <f>MELİKŞAH!E9</f>
        <v>FERAY</v>
      </c>
      <c r="E205" s="80" t="str">
        <f>MELİKŞAH!F9</f>
        <v>ASLAN</v>
      </c>
      <c r="F205" s="89">
        <f>MELİKŞAH!AB9</f>
        <v>470.5555555555556</v>
      </c>
      <c r="G205" s="89">
        <f>MELİKŞAH!AC9</f>
        <v>0</v>
      </c>
      <c r="H205" s="89">
        <f>MELİKŞAH!AE9</f>
        <v>313.97777777777782</v>
      </c>
    </row>
    <row r="206" spans="1:8" ht="20.25" customHeight="1" x14ac:dyDescent="0.25">
      <c r="A206" s="87">
        <v>202</v>
      </c>
      <c r="B206" s="80" t="str">
        <f>KAMAN!B117</f>
        <v>KAMAN ORTAOKULU</v>
      </c>
      <c r="C206" s="80" t="str">
        <f>KAMAN!C117</f>
        <v>8-F</v>
      </c>
      <c r="D206" s="80" t="str">
        <f>KAMAN!E117</f>
        <v>ALPEREN</v>
      </c>
      <c r="E206" s="80" t="str">
        <f>KAMAN!F117</f>
        <v>ULAŞ</v>
      </c>
      <c r="F206" s="89">
        <f>KAMAN!AB117</f>
        <v>470.5555555555556</v>
      </c>
      <c r="G206" s="89">
        <f>KAMAN!AC117</f>
        <v>0</v>
      </c>
      <c r="H206" s="89">
        <f>KAMAN!AE117</f>
        <v>235.2777777777778</v>
      </c>
    </row>
    <row r="207" spans="1:8" ht="20.25" customHeight="1" x14ac:dyDescent="0.25">
      <c r="A207" s="86">
        <v>203</v>
      </c>
      <c r="B207" s="80" t="str">
        <f>KURANCILI!B20</f>
        <v>KURANCILI ORTAOKULU</v>
      </c>
      <c r="C207" s="80" t="str">
        <f>KURANCILI!C20</f>
        <v>8/B</v>
      </c>
      <c r="D207" s="80" t="str">
        <f>KURANCILI!E20</f>
        <v>AHMET</v>
      </c>
      <c r="E207" s="80" t="str">
        <f>KURANCILI!F20</f>
        <v>ATASOY</v>
      </c>
      <c r="F207" s="89">
        <f>KURANCILI!AB20</f>
        <v>466.66666666666674</v>
      </c>
      <c r="G207" s="89">
        <f>KURANCILI!AC20</f>
        <v>0</v>
      </c>
      <c r="H207" s="89">
        <f>KURANCILI!AE20</f>
        <v>358.44333333333338</v>
      </c>
    </row>
    <row r="208" spans="1:8" ht="20.25" customHeight="1" x14ac:dyDescent="0.25">
      <c r="A208" s="87">
        <v>204</v>
      </c>
      <c r="B208" s="80" t="str">
        <f>YENİHAYAT!B21</f>
        <v>YENİHAYAT ORTAOKULU</v>
      </c>
      <c r="C208" s="80" t="str">
        <f>YENİHAYAT!C21</f>
        <v>8/A</v>
      </c>
      <c r="D208" s="80" t="str">
        <f>YENİHAYAT!E21</f>
        <v>ONURHAN</v>
      </c>
      <c r="E208" s="80" t="str">
        <f>YENİHAYAT!F21</f>
        <v>BAKAN</v>
      </c>
      <c r="F208" s="89">
        <f>YENİHAYAT!AB21</f>
        <v>462.77777777777777</v>
      </c>
      <c r="G208" s="89">
        <f>YENİHAYAT!AC21</f>
        <v>0</v>
      </c>
      <c r="H208" s="89">
        <f>YENİHAYAT!AE21</f>
        <v>304.50388888888887</v>
      </c>
    </row>
    <row r="209" spans="1:8" ht="20.25" customHeight="1" x14ac:dyDescent="0.25">
      <c r="A209" s="86">
        <v>205</v>
      </c>
      <c r="B209" s="80" t="str">
        <f>YENİCE!B11</f>
        <v>K.Yenice Mehmet Akif Ersoy O.O.</v>
      </c>
      <c r="C209" s="80" t="str">
        <f>YENİCE!C11</f>
        <v>8/A</v>
      </c>
      <c r="D209" s="80" t="str">
        <f>YENİCE!E11</f>
        <v>DİLBER</v>
      </c>
      <c r="E209" s="80" t="str">
        <f>YENİCE!F11</f>
        <v>ÖZTÜRK</v>
      </c>
      <c r="F209" s="89">
        <f>YENİCE!AB11</f>
        <v>462.77777777777777</v>
      </c>
      <c r="G209" s="89">
        <f>YENİCE!AC11</f>
        <v>0</v>
      </c>
      <c r="H209" s="89">
        <f>YENİCE!AE11</f>
        <v>314.88388888888892</v>
      </c>
    </row>
    <row r="210" spans="1:8" ht="20.25" customHeight="1" x14ac:dyDescent="0.25">
      <c r="A210" s="87">
        <v>206</v>
      </c>
      <c r="B210" s="80" t="str">
        <f>KURANCILI!B28</f>
        <v>KURANCILI ORTAOKULU</v>
      </c>
      <c r="C210" s="80" t="str">
        <f>KURANCILI!C28</f>
        <v>8/B</v>
      </c>
      <c r="D210" s="80" t="str">
        <f>KURANCILI!E28</f>
        <v>HÜLYA</v>
      </c>
      <c r="E210" s="80" t="str">
        <f>KURANCILI!F28</f>
        <v>PİRİHAN</v>
      </c>
      <c r="F210" s="89">
        <f>KURANCILI!AB28</f>
        <v>462.77777777777777</v>
      </c>
      <c r="G210" s="89">
        <f>KURANCILI!AC28</f>
        <v>0</v>
      </c>
      <c r="H210" s="89">
        <f>KURANCILI!AE28</f>
        <v>350.99888888888887</v>
      </c>
    </row>
    <row r="211" spans="1:8" ht="20.25" customHeight="1" x14ac:dyDescent="0.25">
      <c r="A211" s="86">
        <v>207</v>
      </c>
      <c r="B211" s="80" t="str">
        <f>KAMAN!B129</f>
        <v>KAMAN ORTAOKULU</v>
      </c>
      <c r="C211" s="80" t="str">
        <f>KAMAN!C129</f>
        <v>8-F</v>
      </c>
      <c r="D211" s="80" t="str">
        <f>KAMAN!E129</f>
        <v>BATUHAN</v>
      </c>
      <c r="E211" s="80" t="str">
        <f>KAMAN!F129</f>
        <v>ERGENEKON</v>
      </c>
      <c r="F211" s="89">
        <f>KAMAN!AB129</f>
        <v>462.77777777777777</v>
      </c>
      <c r="G211" s="89">
        <f>KAMAN!AC129</f>
        <v>0</v>
      </c>
      <c r="H211" s="89">
        <f>KAMAN!AE129</f>
        <v>231.38888888888889</v>
      </c>
    </row>
    <row r="212" spans="1:8" ht="20.25" customHeight="1" x14ac:dyDescent="0.25">
      <c r="A212" s="87">
        <v>208</v>
      </c>
      <c r="B212" s="80" t="str">
        <f>HAMİT!B14</f>
        <v>Hamit Şehit Er Vemin Doğan Ortaokulu</v>
      </c>
      <c r="C212" s="99" t="str">
        <f>HAMİT!C14</f>
        <v>8/A</v>
      </c>
      <c r="D212" s="80" t="str">
        <f>HAMİT!E14</f>
        <v>BEYZA NUR</v>
      </c>
      <c r="E212" s="80" t="str">
        <f>HAMİT!F14</f>
        <v>BAYRAK</v>
      </c>
      <c r="F212" s="89">
        <f>HAMİT!AB14</f>
        <v>458.88888888888891</v>
      </c>
      <c r="G212" s="89">
        <f>HAMİT!AC14</f>
        <v>0</v>
      </c>
      <c r="H212" s="89">
        <f>HAMİT!AE14</f>
        <v>345.41444444444448</v>
      </c>
    </row>
    <row r="213" spans="1:8" ht="20.25" customHeight="1" x14ac:dyDescent="0.25">
      <c r="A213" s="86">
        <v>209</v>
      </c>
      <c r="B213" s="80" t="str">
        <f>MELİKŞAH!B54</f>
        <v>MELİKŞAH ORTAOKULU</v>
      </c>
      <c r="C213" s="80" t="str">
        <f>MELİKŞAH!C54</f>
        <v>8. Sınıf / C Şubesi</v>
      </c>
      <c r="D213" s="80" t="str">
        <f>MELİKŞAH!E54</f>
        <v>ERSOY</v>
      </c>
      <c r="E213" s="80" t="str">
        <f>MELİKŞAH!F54</f>
        <v>SEYFALİ</v>
      </c>
      <c r="F213" s="89">
        <f>MELİKŞAH!AB54</f>
        <v>458.88888888888891</v>
      </c>
      <c r="G213" s="89">
        <f>MELİKŞAH!AC54</f>
        <v>0</v>
      </c>
      <c r="H213" s="89">
        <f>MELİKŞAH!AE54</f>
        <v>307.30944444444447</v>
      </c>
    </row>
    <row r="214" spans="1:8" ht="20.25" customHeight="1" x14ac:dyDescent="0.25">
      <c r="A214" s="87">
        <v>210</v>
      </c>
      <c r="B214" s="80" t="str">
        <f>KURANCILI!B22</f>
        <v>KURANCILI ORTAOKULU</v>
      </c>
      <c r="C214" s="80" t="str">
        <f>KURANCILI!C22</f>
        <v>8/B</v>
      </c>
      <c r="D214" s="80" t="str">
        <f>KURANCILI!E22</f>
        <v>CEMAL</v>
      </c>
      <c r="E214" s="80" t="str">
        <f>KURANCILI!F22</f>
        <v>ŞAHİN</v>
      </c>
      <c r="F214" s="89">
        <f>KURANCILI!AB22</f>
        <v>458.88888888888891</v>
      </c>
      <c r="G214" s="89">
        <f>KURANCILI!AC22</f>
        <v>0</v>
      </c>
      <c r="H214" s="89">
        <f>KURANCILI!AE22</f>
        <v>341.22944444444443</v>
      </c>
    </row>
    <row r="215" spans="1:8" ht="20.25" customHeight="1" x14ac:dyDescent="0.25">
      <c r="A215" s="86">
        <v>211</v>
      </c>
      <c r="B215" s="80" t="str">
        <f>SAVCILI!B18</f>
        <v>SAVCILI BÜYÜKOBA ORTAOKULU</v>
      </c>
      <c r="C215" s="80" t="str">
        <f>SAVCILI!C18</f>
        <v>8/A</v>
      </c>
      <c r="D215" s="80" t="str">
        <f>SAVCILI!E18</f>
        <v>ZÜLBİYE SEMA</v>
      </c>
      <c r="E215" s="80" t="str">
        <f>SAVCILI!F18</f>
        <v>ER</v>
      </c>
      <c r="F215" s="89">
        <f>SAVCILI!AB18</f>
        <v>458.88888888888891</v>
      </c>
      <c r="G215" s="89">
        <f>SAVCILI!AC18</f>
        <v>0</v>
      </c>
      <c r="H215" s="89">
        <f>SAVCILI!AE18</f>
        <v>296.79944444444448</v>
      </c>
    </row>
    <row r="216" spans="1:8" ht="20.25" customHeight="1" x14ac:dyDescent="0.25">
      <c r="A216" s="87">
        <v>212</v>
      </c>
      <c r="B216" s="80" t="str">
        <f>HAMİT!B9</f>
        <v>Hamit Şehit Er Vemin Doğan Ortaokulu</v>
      </c>
      <c r="C216" s="99" t="str">
        <f>HAMİT!C9</f>
        <v>8/A</v>
      </c>
      <c r="D216" s="80" t="str">
        <f>HAMİT!E9</f>
        <v>İREM</v>
      </c>
      <c r="E216" s="80" t="str">
        <f>HAMİT!F9</f>
        <v>DURMUŞOĞLU</v>
      </c>
      <c r="F216" s="89">
        <f>HAMİT!AB9</f>
        <v>455</v>
      </c>
      <c r="G216" s="89">
        <f>HAMİT!AC9</f>
        <v>0</v>
      </c>
      <c r="H216" s="89">
        <f>HAMİT!AE9</f>
        <v>327.27999999999997</v>
      </c>
    </row>
    <row r="217" spans="1:8" ht="20.25" customHeight="1" x14ac:dyDescent="0.25">
      <c r="A217" s="86">
        <v>213</v>
      </c>
      <c r="B217" s="80" t="str">
        <f>KURANCILI!B17</f>
        <v>KURANCILI ORTAOKULU</v>
      </c>
      <c r="C217" s="80" t="str">
        <f>KURANCILI!C17</f>
        <v>8/A</v>
      </c>
      <c r="D217" s="80" t="str">
        <f>KURANCILI!E17</f>
        <v>YASİN</v>
      </c>
      <c r="E217" s="80" t="str">
        <f>KURANCILI!F17</f>
        <v>ÇOPUR</v>
      </c>
      <c r="F217" s="89">
        <f>KURANCILI!AB17</f>
        <v>455</v>
      </c>
      <c r="G217" s="89">
        <f>KURANCILI!AC17</f>
        <v>0</v>
      </c>
      <c r="H217" s="89">
        <f>KURANCILI!AE17</f>
        <v>342.43</v>
      </c>
    </row>
    <row r="218" spans="1:8" ht="20.25" customHeight="1" x14ac:dyDescent="0.25">
      <c r="A218" s="87">
        <v>214</v>
      </c>
      <c r="B218" s="80" t="str">
        <f>KAMAN!B93</f>
        <v>KAMAN ORTAOKULU</v>
      </c>
      <c r="C218" s="80" t="str">
        <f>KAMAN!C93</f>
        <v>8-D</v>
      </c>
      <c r="D218" s="80" t="str">
        <f>KAMAN!E93</f>
        <v>MUHAMMED YİĞİT</v>
      </c>
      <c r="E218" s="80" t="str">
        <f>KAMAN!F93</f>
        <v>KILIÇOĞLU</v>
      </c>
      <c r="F218" s="89">
        <f>KAMAN!AB93</f>
        <v>455</v>
      </c>
      <c r="G218" s="89">
        <f>KAMAN!AC93</f>
        <v>0</v>
      </c>
      <c r="H218" s="89">
        <f>KAMAN!AE93</f>
        <v>227.5</v>
      </c>
    </row>
    <row r="219" spans="1:8" ht="20.25" customHeight="1" x14ac:dyDescent="0.25">
      <c r="A219" s="86">
        <v>215</v>
      </c>
      <c r="B219" s="80" t="str">
        <f>YENİHAYAT!B62</f>
        <v>YENİHAYAT ORTAOKULU</v>
      </c>
      <c r="C219" s="80" t="str">
        <f>YENİHAYAT!C62</f>
        <v>8/C</v>
      </c>
      <c r="D219" s="80" t="str">
        <f>YENİHAYAT!E62</f>
        <v>AHMET HAN</v>
      </c>
      <c r="E219" s="80" t="str">
        <f>YENİHAYAT!F62</f>
        <v>BOZKURT</v>
      </c>
      <c r="F219" s="89">
        <f>YENİHAYAT!AB62</f>
        <v>451.11111111111109</v>
      </c>
      <c r="G219" s="89">
        <f>YENİHAYAT!AC62</f>
        <v>0</v>
      </c>
      <c r="H219" s="89">
        <f>YENİHAYAT!AE62</f>
        <v>298.94555555555553</v>
      </c>
    </row>
    <row r="220" spans="1:8" ht="20.25" customHeight="1" x14ac:dyDescent="0.25">
      <c r="A220" s="87">
        <v>216</v>
      </c>
      <c r="B220" s="80" t="str">
        <f>KAMAN!B120</f>
        <v>KAMAN ORTAOKULU</v>
      </c>
      <c r="C220" s="80" t="str">
        <f>KAMAN!C120</f>
        <v>8-F</v>
      </c>
      <c r="D220" s="80" t="str">
        <f>KAMAN!E120</f>
        <v>HACI ARAP</v>
      </c>
      <c r="E220" s="80" t="str">
        <f>KAMAN!F120</f>
        <v>GÖKALP</v>
      </c>
      <c r="F220" s="89">
        <f>KAMAN!AB120</f>
        <v>451.11111111111109</v>
      </c>
      <c r="G220" s="89">
        <f>KAMAN!AC120</f>
        <v>0</v>
      </c>
      <c r="H220" s="89">
        <f>KAMAN!AE120</f>
        <v>225.55555555555554</v>
      </c>
    </row>
    <row r="221" spans="1:8" ht="20.25" customHeight="1" x14ac:dyDescent="0.25">
      <c r="A221" s="86">
        <v>217</v>
      </c>
      <c r="B221" s="80" t="str">
        <f>MELİKŞAH!B85</f>
        <v>MELİKŞAH ORTAOKULU</v>
      </c>
      <c r="C221" s="80" t="str">
        <f>MELİKŞAH!C85</f>
        <v>8. Sınıf / D Şubesi</v>
      </c>
      <c r="D221" s="80" t="str">
        <f>MELİKŞAH!E85</f>
        <v>ÜMMÜHAN</v>
      </c>
      <c r="E221" s="80" t="str">
        <f>MELİKŞAH!F85</f>
        <v>DÜNDAR</v>
      </c>
      <c r="F221" s="89">
        <f>MELİKŞAH!AB85</f>
        <v>447.22222222222217</v>
      </c>
      <c r="G221" s="89">
        <f>MELİKŞAH!AC85</f>
        <v>0</v>
      </c>
      <c r="H221" s="89">
        <f>MELİKŞAH!AE85</f>
        <v>300.89611111111105</v>
      </c>
    </row>
    <row r="222" spans="1:8" ht="20.25" customHeight="1" x14ac:dyDescent="0.25">
      <c r="A222" s="87">
        <v>218</v>
      </c>
      <c r="B222" s="80" t="str">
        <f>ATATÜRK!B12</f>
        <v>ATATÜRK ORTAOKULU</v>
      </c>
      <c r="C222" s="80" t="str">
        <f>ATATÜRK!C12</f>
        <v>8/A</v>
      </c>
      <c r="D222" s="80" t="str">
        <f>ATATÜRK!E12</f>
        <v>MELİSA</v>
      </c>
      <c r="E222" s="80" t="str">
        <f>ATATÜRK!F12</f>
        <v>KARAKUŞ</v>
      </c>
      <c r="F222" s="89">
        <f>ATATÜRK!AB12</f>
        <v>443.33333333333331</v>
      </c>
      <c r="G222" s="89">
        <f>ATATÜRK!AC12</f>
        <v>0</v>
      </c>
      <c r="H222" s="89">
        <f>ATATÜRK!AE12</f>
        <v>300.28141666666664</v>
      </c>
    </row>
    <row r="223" spans="1:8" ht="20.25" customHeight="1" x14ac:dyDescent="0.25">
      <c r="A223" s="86">
        <v>219</v>
      </c>
      <c r="B223" s="80" t="str">
        <f>MELİKŞAH!B44</f>
        <v>MELİKŞAH ORTAOKULU</v>
      </c>
      <c r="C223" s="80" t="str">
        <f>MELİKŞAH!C44</f>
        <v>8. Sınıf / B Şubesi</v>
      </c>
      <c r="D223" s="80" t="str">
        <f>MELİKŞAH!E44</f>
        <v>SILA</v>
      </c>
      <c r="E223" s="80" t="str">
        <f>MELİKŞAH!F44</f>
        <v>BULDUK</v>
      </c>
      <c r="F223" s="89">
        <f>MELİKŞAH!AB44</f>
        <v>443.33333333333331</v>
      </c>
      <c r="G223" s="89">
        <f>MELİKŞAH!AC44</f>
        <v>0</v>
      </c>
      <c r="H223" s="89">
        <f>MELİKŞAH!AE44</f>
        <v>303.41666666666663</v>
      </c>
    </row>
    <row r="224" spans="1:8" ht="20.25" customHeight="1" x14ac:dyDescent="0.25">
      <c r="A224" s="87">
        <v>220</v>
      </c>
      <c r="B224" s="80" t="str">
        <f>MELİKŞAH!B70</f>
        <v>MELİKŞAH ORTAOKULU</v>
      </c>
      <c r="C224" s="80" t="str">
        <f>MELİKŞAH!C70</f>
        <v>8. Sınıf / D Şubesi</v>
      </c>
      <c r="D224" s="80" t="str">
        <f>MELİKŞAH!E70</f>
        <v>EDANUR</v>
      </c>
      <c r="E224" s="80" t="str">
        <f>MELİKŞAH!F70</f>
        <v>YAMAN</v>
      </c>
      <c r="F224" s="89">
        <f>MELİKŞAH!AB70</f>
        <v>443.33333333333331</v>
      </c>
      <c r="G224" s="89">
        <f>MELİKŞAH!AC70</f>
        <v>0</v>
      </c>
      <c r="H224" s="89">
        <f>MELİKŞAH!AE70</f>
        <v>296.81166666666667</v>
      </c>
    </row>
    <row r="225" spans="1:8" ht="20.25" customHeight="1" x14ac:dyDescent="0.25">
      <c r="A225" s="86">
        <v>221</v>
      </c>
      <c r="B225" s="80" t="str">
        <f>MELİKŞAH!B72</f>
        <v>MELİKŞAH ORTAOKULU</v>
      </c>
      <c r="C225" s="80" t="str">
        <f>MELİKŞAH!C72</f>
        <v>8. Sınıf / D Şubesi</v>
      </c>
      <c r="D225" s="80" t="str">
        <f>MELİKŞAH!E72</f>
        <v>HALİL İBRAHİM</v>
      </c>
      <c r="E225" s="80" t="str">
        <f>MELİKŞAH!F72</f>
        <v>ÜNAL</v>
      </c>
      <c r="F225" s="89">
        <f>MELİKŞAH!AB72</f>
        <v>443.33333333333331</v>
      </c>
      <c r="G225" s="89">
        <f>MELİKŞAH!AC72</f>
        <v>0</v>
      </c>
      <c r="H225" s="89">
        <f>MELİKŞAH!AE72</f>
        <v>302.84666666666669</v>
      </c>
    </row>
    <row r="226" spans="1:8" ht="20.25" customHeight="1" x14ac:dyDescent="0.25">
      <c r="A226" s="87">
        <v>222</v>
      </c>
      <c r="B226" s="80" t="str">
        <f>YENİHAYAT!B5</f>
        <v>YENİHAYAT ORTAOKULU</v>
      </c>
      <c r="C226" s="80" t="str">
        <f>YENİHAYAT!C5</f>
        <v>8/A</v>
      </c>
      <c r="D226" s="80" t="str">
        <f>YENİHAYAT!E5</f>
        <v>BUSE</v>
      </c>
      <c r="E226" s="80" t="str">
        <f>YENİHAYAT!F5</f>
        <v>PAK</v>
      </c>
      <c r="F226" s="89">
        <f>YENİHAYAT!AB5</f>
        <v>443.33333333333331</v>
      </c>
      <c r="G226" s="89">
        <f>YENİHAYAT!AC5</f>
        <v>0</v>
      </c>
      <c r="H226" s="89">
        <f>YENİHAYAT!AE5</f>
        <v>303.58666666666664</v>
      </c>
    </row>
    <row r="227" spans="1:8" ht="20.25" customHeight="1" x14ac:dyDescent="0.25">
      <c r="A227" s="86">
        <v>223</v>
      </c>
      <c r="B227" s="80" t="str">
        <f>YENİHAYAT!B16</f>
        <v>YENİHAYAT ORTAOKULU</v>
      </c>
      <c r="C227" s="80" t="str">
        <f>YENİHAYAT!C16</f>
        <v>8/A</v>
      </c>
      <c r="D227" s="80" t="str">
        <f>YENİHAYAT!E16</f>
        <v>AZİZ ALPEREN</v>
      </c>
      <c r="E227" s="80" t="str">
        <f>YENİHAYAT!F16</f>
        <v>GÜZELKÜÇÜK</v>
      </c>
      <c r="F227" s="89">
        <f>YENİHAYAT!AB16</f>
        <v>443.33333333333331</v>
      </c>
      <c r="G227" s="89">
        <f>YENİHAYAT!AC16</f>
        <v>0</v>
      </c>
      <c r="H227" s="89">
        <f>YENİHAYAT!AE16</f>
        <v>300.10666666666668</v>
      </c>
    </row>
    <row r="228" spans="1:8" ht="20.25" customHeight="1" x14ac:dyDescent="0.25">
      <c r="A228" s="87">
        <v>224</v>
      </c>
      <c r="B228" s="80" t="str">
        <f>KURANCILI!B6</f>
        <v>KURANCILI ORTAOKULU</v>
      </c>
      <c r="C228" s="80" t="str">
        <f>KURANCILI!C6</f>
        <v>8/A</v>
      </c>
      <c r="D228" s="80" t="str">
        <f>KURANCILI!E6</f>
        <v>APTİ</v>
      </c>
      <c r="E228" s="80" t="str">
        <f>KURANCILI!F6</f>
        <v>KOLUKISA</v>
      </c>
      <c r="F228" s="89">
        <f>KURANCILI!AB6</f>
        <v>443.33333333333331</v>
      </c>
      <c r="G228" s="89">
        <f>KURANCILI!AC6</f>
        <v>0</v>
      </c>
      <c r="H228" s="89">
        <f>KURANCILI!AE6</f>
        <v>348.09666666666664</v>
      </c>
    </row>
    <row r="229" spans="1:8" ht="20.25" customHeight="1" x14ac:dyDescent="0.25">
      <c r="A229" s="86">
        <v>225</v>
      </c>
      <c r="B229" s="80" t="str">
        <f>KURANCILI!B9</f>
        <v>KURANCILI ORTAOKULU</v>
      </c>
      <c r="C229" s="80" t="str">
        <f>KURANCILI!C9</f>
        <v>8/A</v>
      </c>
      <c r="D229" s="80" t="str">
        <f>KURANCILI!E9</f>
        <v>GÖKHAN</v>
      </c>
      <c r="E229" s="80" t="str">
        <f>KURANCILI!F9</f>
        <v>ÇOBUR</v>
      </c>
      <c r="F229" s="89">
        <f>KURANCILI!AB9</f>
        <v>443.33333333333331</v>
      </c>
      <c r="G229" s="89">
        <f>KURANCILI!AC9</f>
        <v>0</v>
      </c>
      <c r="H229" s="89">
        <f>KURANCILI!AE9</f>
        <v>342.99666666666667</v>
      </c>
    </row>
    <row r="230" spans="1:8" ht="20.25" customHeight="1" x14ac:dyDescent="0.25">
      <c r="A230" s="87">
        <v>226</v>
      </c>
      <c r="B230" s="80" t="str">
        <f>YENİHAYAT!B56</f>
        <v>YENİHAYAT ORTAOKULU</v>
      </c>
      <c r="C230" s="80" t="str">
        <f>YENİHAYAT!C56</f>
        <v>8/C</v>
      </c>
      <c r="D230" s="80" t="str">
        <f>YENİHAYAT!E56</f>
        <v>AYSILA</v>
      </c>
      <c r="E230" s="80" t="str">
        <f>YENİHAYAT!F56</f>
        <v>AKKOÇ</v>
      </c>
      <c r="F230" s="89">
        <f>YENİHAYAT!AB56</f>
        <v>439.44444444444446</v>
      </c>
      <c r="G230" s="89">
        <f>YENİHAYAT!AC56</f>
        <v>0</v>
      </c>
      <c r="H230" s="89">
        <f>YENİHAYAT!AE56</f>
        <v>298.13722222222225</v>
      </c>
    </row>
    <row r="231" spans="1:8" ht="20.25" customHeight="1" x14ac:dyDescent="0.25">
      <c r="A231" s="86">
        <v>227</v>
      </c>
      <c r="B231" s="80" t="str">
        <f>KURANCILI!B23</f>
        <v>KURANCILI ORTAOKULU</v>
      </c>
      <c r="C231" s="80" t="str">
        <f>KURANCILI!C23</f>
        <v>8/B</v>
      </c>
      <c r="D231" s="80" t="str">
        <f>KURANCILI!E23</f>
        <v>EMİN</v>
      </c>
      <c r="E231" s="80" t="str">
        <f>KURANCILI!F23</f>
        <v>TEKELİ</v>
      </c>
      <c r="F231" s="89">
        <f>KURANCILI!AB23</f>
        <v>439.44444444444446</v>
      </c>
      <c r="G231" s="89">
        <f>KURANCILI!AC23</f>
        <v>0</v>
      </c>
      <c r="H231" s="89">
        <f>KURANCILI!AE23</f>
        <v>336.16722222222222</v>
      </c>
    </row>
    <row r="232" spans="1:8" ht="20.25" customHeight="1" x14ac:dyDescent="0.25">
      <c r="A232" s="87">
        <v>228</v>
      </c>
      <c r="B232" s="80" t="str">
        <f>ÖMERHACILI!B23</f>
        <v xml:space="preserve">ÖMERHACILI Ş.N.A ORTAOKULU </v>
      </c>
      <c r="C232" s="80" t="str">
        <f>ÖMERHACILI!C23</f>
        <v>8/A</v>
      </c>
      <c r="D232" s="80" t="str">
        <f>ÖMERHACILI!E23</f>
        <v xml:space="preserve">YİĞİT </v>
      </c>
      <c r="E232" s="80" t="str">
        <f>ÖMERHACILI!F23</f>
        <v>TÜRKYILMAZ</v>
      </c>
      <c r="F232" s="89">
        <f>ÖMERHACILI!AB23</f>
        <v>439.44444444444446</v>
      </c>
      <c r="G232" s="89">
        <f>ÖMERHACILI!AC23</f>
        <v>0</v>
      </c>
      <c r="H232" s="89">
        <f>ÖMERHACILI!AE23</f>
        <v>319.65222222222224</v>
      </c>
    </row>
    <row r="233" spans="1:8" ht="20.25" customHeight="1" x14ac:dyDescent="0.25">
      <c r="A233" s="86">
        <v>229</v>
      </c>
      <c r="B233" s="80" t="str">
        <f>SAVCILI!B14</f>
        <v>SAVCILI BÜYÜKOBA ORTAOKULU</v>
      </c>
      <c r="C233" s="80" t="str">
        <f>SAVCILI!C14</f>
        <v>8/A</v>
      </c>
      <c r="D233" s="80" t="str">
        <f>SAVCILI!E14</f>
        <v>NURETTİN BİLAL</v>
      </c>
      <c r="E233" s="80" t="str">
        <f>SAVCILI!F14</f>
        <v xml:space="preserve">KIZIL </v>
      </c>
      <c r="F233" s="89">
        <f>SAVCILI!AB14</f>
        <v>439.44444444444446</v>
      </c>
      <c r="G233" s="89">
        <f>SAVCILI!AC14</f>
        <v>0</v>
      </c>
      <c r="H233" s="89">
        <f>SAVCILI!AE14</f>
        <v>289.52222222222224</v>
      </c>
    </row>
    <row r="234" spans="1:8" ht="20.25" customHeight="1" x14ac:dyDescent="0.25">
      <c r="A234" s="87">
        <v>230</v>
      </c>
      <c r="B234" s="80" t="str">
        <f>KAMAN!B8</f>
        <v>KAMAN ORTAOKULU</v>
      </c>
      <c r="C234" s="80" t="str">
        <f>KAMAN!C8</f>
        <v>8-A</v>
      </c>
      <c r="D234" s="80" t="str">
        <f>KAMAN!E8</f>
        <v>ŞEYMA</v>
      </c>
      <c r="E234" s="80" t="str">
        <f>KAMAN!F8</f>
        <v>BUDAK</v>
      </c>
      <c r="F234" s="89">
        <f>KAMAN!AB8</f>
        <v>439.44444444444446</v>
      </c>
      <c r="G234" s="89">
        <f>KAMAN!AC8</f>
        <v>0</v>
      </c>
      <c r="H234" s="89">
        <f>KAMAN!AE8</f>
        <v>219.72222222222223</v>
      </c>
    </row>
    <row r="235" spans="1:8" ht="20.25" customHeight="1" x14ac:dyDescent="0.25">
      <c r="A235" s="86">
        <v>231</v>
      </c>
      <c r="B235" s="80" t="str">
        <f>KAMAN!B71</f>
        <v>KAMAN ORTAOKULU</v>
      </c>
      <c r="C235" s="80" t="str">
        <f>KAMAN!C71</f>
        <v>8-C</v>
      </c>
      <c r="D235" s="80" t="str">
        <f>KAMAN!E71</f>
        <v>DURAN</v>
      </c>
      <c r="E235" s="80" t="str">
        <f>KAMAN!F71</f>
        <v>POLAT</v>
      </c>
      <c r="F235" s="89">
        <f>KAMAN!AB71</f>
        <v>439.44444444444446</v>
      </c>
      <c r="G235" s="89">
        <f>KAMAN!AC71</f>
        <v>0</v>
      </c>
      <c r="H235" s="89">
        <f>KAMAN!AE71</f>
        <v>219.72222222222223</v>
      </c>
    </row>
    <row r="236" spans="1:8" ht="20.25" customHeight="1" x14ac:dyDescent="0.25">
      <c r="A236" s="87">
        <v>232</v>
      </c>
      <c r="B236" s="80" t="str">
        <f>KAMAN!B85</f>
        <v>KAMAN ORTAOKULU</v>
      </c>
      <c r="C236" s="80" t="str">
        <f>KAMAN!C85</f>
        <v>8-D</v>
      </c>
      <c r="D236" s="80" t="str">
        <f>KAMAN!E85</f>
        <v>GAMZENUR</v>
      </c>
      <c r="E236" s="80" t="str">
        <f>KAMAN!F85</f>
        <v>GÜLTEKİN</v>
      </c>
      <c r="F236" s="89">
        <f>KAMAN!AB85</f>
        <v>439.44444444444446</v>
      </c>
      <c r="G236" s="89">
        <f>KAMAN!AC85</f>
        <v>0</v>
      </c>
      <c r="H236" s="89">
        <f>KAMAN!AE85</f>
        <v>219.72222222222223</v>
      </c>
    </row>
    <row r="237" spans="1:8" ht="20.25" customHeight="1" x14ac:dyDescent="0.25">
      <c r="A237" s="86">
        <v>233</v>
      </c>
      <c r="B237" s="80" t="str">
        <f>KAMAN!B86</f>
        <v>KAMAN ORTAOKULU</v>
      </c>
      <c r="C237" s="80" t="str">
        <f>KAMAN!C86</f>
        <v>8-D</v>
      </c>
      <c r="D237" s="80" t="str">
        <f>KAMAN!E86</f>
        <v>MELİKE</v>
      </c>
      <c r="E237" s="80" t="str">
        <f>KAMAN!F86</f>
        <v>ŞEN</v>
      </c>
      <c r="F237" s="89">
        <f>KAMAN!AB86</f>
        <v>439.44444444444446</v>
      </c>
      <c r="G237" s="89">
        <f>KAMAN!AC86</f>
        <v>0</v>
      </c>
      <c r="H237" s="89">
        <f>KAMAN!AE86</f>
        <v>219.72222222222223</v>
      </c>
    </row>
    <row r="238" spans="1:8" ht="20.25" customHeight="1" x14ac:dyDescent="0.25">
      <c r="A238" s="87">
        <v>234</v>
      </c>
      <c r="B238" s="80" t="str">
        <f>KAMAN!B94</f>
        <v>KAMAN ORTAOKULU</v>
      </c>
      <c r="C238" s="80" t="str">
        <f>KAMAN!C94</f>
        <v>8-E</v>
      </c>
      <c r="D238" s="80" t="str">
        <f>KAMAN!E94</f>
        <v>BUSENUR</v>
      </c>
      <c r="E238" s="80" t="str">
        <f>KAMAN!F94</f>
        <v>KAYA</v>
      </c>
      <c r="F238" s="89">
        <f>KAMAN!AB94</f>
        <v>439.44444444444446</v>
      </c>
      <c r="G238" s="89">
        <f>KAMAN!AC94</f>
        <v>0</v>
      </c>
      <c r="H238" s="89">
        <f>KAMAN!AE94</f>
        <v>219.72222222222223</v>
      </c>
    </row>
    <row r="239" spans="1:8" ht="20.25" customHeight="1" x14ac:dyDescent="0.25">
      <c r="A239" s="86">
        <v>235</v>
      </c>
      <c r="B239" s="80" t="str">
        <f>KAMAN!B107</f>
        <v>KAMAN ORTAOKULU</v>
      </c>
      <c r="C239" s="80" t="str">
        <f>KAMAN!C107</f>
        <v>8-E</v>
      </c>
      <c r="D239" s="80" t="str">
        <f>KAMAN!E107</f>
        <v>TUBA</v>
      </c>
      <c r="E239" s="80" t="str">
        <f>KAMAN!F107</f>
        <v>AKKOÇ</v>
      </c>
      <c r="F239" s="89">
        <f>KAMAN!AB107</f>
        <v>439.44444444444446</v>
      </c>
      <c r="G239" s="89">
        <f>KAMAN!AC107</f>
        <v>0</v>
      </c>
      <c r="H239" s="89">
        <f>KAMAN!AE107</f>
        <v>219.72222222222223</v>
      </c>
    </row>
    <row r="240" spans="1:8" ht="20.25" customHeight="1" x14ac:dyDescent="0.25">
      <c r="A240" s="87">
        <v>236</v>
      </c>
      <c r="B240" s="80" t="str">
        <f>CEVİZKENT!B15</f>
        <v>KAMAN İMAM HATİP ORTAOKULU</v>
      </c>
      <c r="C240" s="80" t="str">
        <f>CEVİZKENT!C15</f>
        <v>8/A</v>
      </c>
      <c r="D240" s="80" t="str">
        <f>CEVİZKENT!E15</f>
        <v xml:space="preserve">İBRAHİM </v>
      </c>
      <c r="E240" s="80" t="str">
        <f>CEVİZKENT!F15</f>
        <v>ÖNAL</v>
      </c>
      <c r="F240" s="89">
        <f>CEVİZKENT!AB15</f>
        <v>437.5</v>
      </c>
      <c r="G240" s="89">
        <f>CEVİZKENT!AC15</f>
        <v>0</v>
      </c>
      <c r="H240" s="89">
        <f>CEVİZKENT!AE15</f>
        <v>299.85000000000002</v>
      </c>
    </row>
    <row r="241" spans="1:8" ht="20.25" customHeight="1" x14ac:dyDescent="0.25">
      <c r="A241" s="86">
        <v>237</v>
      </c>
      <c r="B241" s="80" t="str">
        <f>İSAHOCALI!B13</f>
        <v>İsahocalı Selamoğlu Ortaokulu</v>
      </c>
      <c r="C241" s="80" t="str">
        <f>İSAHOCALI!C13</f>
        <v>8/A</v>
      </c>
      <c r="D241" s="80" t="str">
        <f>İSAHOCALI!E13</f>
        <v>ŞEYMA</v>
      </c>
      <c r="E241" s="80" t="str">
        <f>İSAHOCALI!F13</f>
        <v>SARAY</v>
      </c>
      <c r="F241" s="89">
        <f>İSAHOCALI!AB13</f>
        <v>435.55555555555554</v>
      </c>
      <c r="G241" s="89">
        <f>İSAHOCALI!AC13</f>
        <v>0</v>
      </c>
      <c r="H241" s="89">
        <f>İSAHOCALI!AE13</f>
        <v>294.66777777777776</v>
      </c>
    </row>
    <row r="242" spans="1:8" ht="20.25" customHeight="1" x14ac:dyDescent="0.25">
      <c r="A242" s="87">
        <v>238</v>
      </c>
      <c r="B242" s="80" t="str">
        <f>YENİHAYAT!B10</f>
        <v>YENİHAYAT ORTAOKULU</v>
      </c>
      <c r="C242" s="80" t="str">
        <f>YENİHAYAT!C10</f>
        <v>8/A</v>
      </c>
      <c r="D242" s="80" t="str">
        <f>YENİHAYAT!E10</f>
        <v>FURKAN</v>
      </c>
      <c r="E242" s="80" t="str">
        <f>YENİHAYAT!F10</f>
        <v>DEMİRTAŞ</v>
      </c>
      <c r="F242" s="89">
        <f>YENİHAYAT!AB10</f>
        <v>435.55555555555554</v>
      </c>
      <c r="G242" s="89">
        <f>YENİHAYAT!AC10</f>
        <v>0</v>
      </c>
      <c r="H242" s="89">
        <f>YENİHAYAT!AE10</f>
        <v>285.32777777777778</v>
      </c>
    </row>
    <row r="243" spans="1:8" ht="20.25" customHeight="1" x14ac:dyDescent="0.25">
      <c r="A243" s="86">
        <v>239</v>
      </c>
      <c r="B243" s="80" t="str">
        <f>YENİHAYAT!B46</f>
        <v>YENİHAYAT ORTAOKULU</v>
      </c>
      <c r="C243" s="80" t="str">
        <f>YENİHAYAT!C46</f>
        <v>8/B</v>
      </c>
      <c r="D243" s="80" t="str">
        <f>YENİHAYAT!E46</f>
        <v>KÜBRA</v>
      </c>
      <c r="E243" s="80" t="str">
        <f>YENİHAYAT!F46</f>
        <v>ÖZTÜRK</v>
      </c>
      <c r="F243" s="89">
        <f>YENİHAYAT!AB46</f>
        <v>435.55555555555554</v>
      </c>
      <c r="G243" s="89">
        <f>YENİHAYAT!AC46</f>
        <v>0</v>
      </c>
      <c r="H243" s="89">
        <f>YENİHAYAT!AE46</f>
        <v>295.35777777777776</v>
      </c>
    </row>
    <row r="244" spans="1:8" ht="20.25" customHeight="1" x14ac:dyDescent="0.25">
      <c r="A244" s="87">
        <v>240</v>
      </c>
      <c r="B244" s="80" t="str">
        <f>KAMAN!B101</f>
        <v>KAMAN ORTAOKULU</v>
      </c>
      <c r="C244" s="80" t="str">
        <f>KAMAN!C101</f>
        <v>8-E</v>
      </c>
      <c r="D244" s="80" t="str">
        <f>KAMAN!E101</f>
        <v>ORKUN</v>
      </c>
      <c r="E244" s="80" t="str">
        <f>KAMAN!F101</f>
        <v>BÜYÜKKAPANCI</v>
      </c>
      <c r="F244" s="89">
        <f>KAMAN!AB101</f>
        <v>435.55555555555554</v>
      </c>
      <c r="G244" s="89">
        <f>KAMAN!AC101</f>
        <v>0</v>
      </c>
      <c r="H244" s="89">
        <f>KAMAN!AE101</f>
        <v>217.77777777777777</v>
      </c>
    </row>
    <row r="245" spans="1:8" ht="20.25" customHeight="1" x14ac:dyDescent="0.25">
      <c r="A245" s="86">
        <v>241</v>
      </c>
      <c r="B245" s="80" t="str">
        <f>CEVİZKENT!B10</f>
        <v>KAMAN İMAM HATİP ORTAOKULU</v>
      </c>
      <c r="C245" s="80" t="str">
        <f>CEVİZKENT!C10</f>
        <v>8/A</v>
      </c>
      <c r="D245" s="80" t="str">
        <f>CEVİZKENT!E10</f>
        <v xml:space="preserve">ENSAR </v>
      </c>
      <c r="E245" s="80" t="str">
        <f>CEVİZKENT!F10</f>
        <v>DUMAN</v>
      </c>
      <c r="F245" s="89">
        <f>CEVİZKENT!AB10</f>
        <v>433.125</v>
      </c>
      <c r="G245" s="89">
        <f>CEVİZKENT!AC10</f>
        <v>0</v>
      </c>
      <c r="H245" s="89">
        <f>CEVİZKENT!AE10</f>
        <v>303.82249999999999</v>
      </c>
    </row>
    <row r="246" spans="1:8" ht="20.25" customHeight="1" x14ac:dyDescent="0.25">
      <c r="A246" s="87">
        <v>242</v>
      </c>
      <c r="B246" s="80" t="str">
        <f>ATATÜRK!B5</f>
        <v>ATATÜRK ORTAOKULU</v>
      </c>
      <c r="C246" s="80" t="str">
        <f>ATATÜRK!C5</f>
        <v>8/A</v>
      </c>
      <c r="D246" s="80" t="str">
        <f>ATATÜRK!E5</f>
        <v>ARSLAN</v>
      </c>
      <c r="E246" s="80" t="str">
        <f>ATATÜRK!F5</f>
        <v>ÜÇKOL</v>
      </c>
      <c r="F246" s="89">
        <f>ATATÜRK!AB5</f>
        <v>431.66666666666669</v>
      </c>
      <c r="G246" s="89">
        <f>ATATÜRK!AC5</f>
        <v>0</v>
      </c>
      <c r="H246" s="89">
        <f>ATATÜRK!AE5</f>
        <v>291.30513333333334</v>
      </c>
    </row>
    <row r="247" spans="1:8" ht="20.25" customHeight="1" x14ac:dyDescent="0.25">
      <c r="A247" s="86">
        <v>243</v>
      </c>
      <c r="B247" s="80" t="str">
        <f>YENİHAYAT!B23</f>
        <v>YENİHAYAT ORTAOKULU</v>
      </c>
      <c r="C247" s="80" t="str">
        <f>YENİHAYAT!C23</f>
        <v>8/A</v>
      </c>
      <c r="D247" s="80" t="str">
        <f>YENİHAYAT!E23</f>
        <v>SERDAR</v>
      </c>
      <c r="E247" s="80" t="str">
        <f>YENİHAYAT!F23</f>
        <v>BUDAK</v>
      </c>
      <c r="F247" s="89">
        <f>YENİHAYAT!AB23</f>
        <v>431.66666666666669</v>
      </c>
      <c r="G247" s="89">
        <f>YENİHAYAT!AC23</f>
        <v>0</v>
      </c>
      <c r="H247" s="89">
        <f>YENİHAYAT!AE23</f>
        <v>285.54333333333335</v>
      </c>
    </row>
    <row r="248" spans="1:8" ht="20.25" customHeight="1" x14ac:dyDescent="0.25">
      <c r="A248" s="87">
        <v>244</v>
      </c>
      <c r="B248" s="80" t="str">
        <f>ÖMERHACILI!B13</f>
        <v xml:space="preserve">ÖMERHACILI Ş.N.A ORTAOKULU </v>
      </c>
      <c r="C248" s="80" t="str">
        <f>ÖMERHACILI!C13</f>
        <v>8/A</v>
      </c>
      <c r="D248" s="80" t="str">
        <f>ÖMERHACILI!E13</f>
        <v>NİHAT</v>
      </c>
      <c r="E248" s="80" t="str">
        <f>ÖMERHACILI!F13</f>
        <v>YİĞİT</v>
      </c>
      <c r="F248" s="89">
        <f>ÖMERHACILI!AB13</f>
        <v>431.66666666666669</v>
      </c>
      <c r="G248" s="89">
        <f>ÖMERHACILI!AC13</f>
        <v>0</v>
      </c>
      <c r="H248" s="89">
        <f>ÖMERHACILI!AE13</f>
        <v>346.68833333333339</v>
      </c>
    </row>
    <row r="249" spans="1:8" ht="20.25" customHeight="1" x14ac:dyDescent="0.25">
      <c r="A249" s="86">
        <v>245</v>
      </c>
      <c r="B249" s="80" t="str">
        <f>KAMAN!B68</f>
        <v>KAMAN ORTAOKULU</v>
      </c>
      <c r="C249" s="80" t="str">
        <f>KAMAN!C68</f>
        <v>8-C</v>
      </c>
      <c r="D249" s="80" t="str">
        <f>KAMAN!E68</f>
        <v>EDANUR</v>
      </c>
      <c r="E249" s="80" t="str">
        <f>KAMAN!F68</f>
        <v>GÜNGÖZ</v>
      </c>
      <c r="F249" s="89">
        <f>KAMAN!AB68</f>
        <v>431.66666666666669</v>
      </c>
      <c r="G249" s="89">
        <f>KAMAN!AC68</f>
        <v>0</v>
      </c>
      <c r="H249" s="89">
        <f>KAMAN!AE68</f>
        <v>215.83333333333334</v>
      </c>
    </row>
    <row r="250" spans="1:8" ht="20.25" customHeight="1" x14ac:dyDescent="0.25">
      <c r="A250" s="87">
        <v>246</v>
      </c>
      <c r="B250" s="80" t="str">
        <f>DEMİRLİ!B9</f>
        <v>DEMİRLİ ORTAOKULU</v>
      </c>
      <c r="C250" s="99" t="str">
        <f>DEMİRLİ!C9</f>
        <v>8/A</v>
      </c>
      <c r="D250" s="80" t="str">
        <f>DEMİRLİ!E9</f>
        <v xml:space="preserve">EMRE </v>
      </c>
      <c r="E250" s="80" t="str">
        <f>DEMİRLİ!F9</f>
        <v>YEĞİT</v>
      </c>
      <c r="F250" s="89">
        <f>DEMİRLİ!AB9</f>
        <v>427.77777777777783</v>
      </c>
      <c r="G250" s="89">
        <f>DEMİRLİ!AC9</f>
        <v>0</v>
      </c>
      <c r="H250" s="89">
        <f>DEMİRLİ!AE9</f>
        <v>287.49388888888893</v>
      </c>
    </row>
    <row r="251" spans="1:8" ht="20.25" customHeight="1" x14ac:dyDescent="0.25">
      <c r="A251" s="86">
        <v>247</v>
      </c>
      <c r="B251" s="80" t="str">
        <f>İSAHOCALI!B12</f>
        <v>İsahocalı Selamoğlu Ortaokulu</v>
      </c>
      <c r="C251" s="80" t="str">
        <f>İSAHOCALI!C12</f>
        <v>8/A</v>
      </c>
      <c r="D251" s="80" t="str">
        <f>İSAHOCALI!E12</f>
        <v>OSMAN</v>
      </c>
      <c r="E251" s="80" t="str">
        <f>İSAHOCALI!F12</f>
        <v>ŞİMŞEK</v>
      </c>
      <c r="F251" s="89">
        <f>İSAHOCALI!AB12</f>
        <v>427.77777777777783</v>
      </c>
      <c r="G251" s="89">
        <f>İSAHOCALI!AC12</f>
        <v>0</v>
      </c>
      <c r="H251" s="89">
        <f>İSAHOCALI!AE12</f>
        <v>289.91888888888889</v>
      </c>
    </row>
    <row r="252" spans="1:8" ht="20.25" customHeight="1" x14ac:dyDescent="0.25">
      <c r="A252" s="87">
        <v>248</v>
      </c>
      <c r="B252" s="80" t="str">
        <f>MELİKŞAH!B12</f>
        <v>MELİKŞAH ORTAOKULU</v>
      </c>
      <c r="C252" s="80" t="str">
        <f>MELİKŞAH!C12</f>
        <v>8. Sınıf / A Şubesi</v>
      </c>
      <c r="D252" s="80" t="str">
        <f>MELİKŞAH!E12</f>
        <v>İLAYDA</v>
      </c>
      <c r="E252" s="80" t="str">
        <f>MELİKŞAH!F12</f>
        <v>UYAN</v>
      </c>
      <c r="F252" s="89">
        <f>MELİKŞAH!AB12</f>
        <v>427.77777777777783</v>
      </c>
      <c r="G252" s="89">
        <f>MELİKŞAH!AC12</f>
        <v>0</v>
      </c>
      <c r="H252" s="89">
        <f>MELİKŞAH!AE12</f>
        <v>286.41388888888889</v>
      </c>
    </row>
    <row r="253" spans="1:8" ht="20.25" customHeight="1" x14ac:dyDescent="0.25">
      <c r="A253" s="86">
        <v>249</v>
      </c>
      <c r="B253" s="80" t="str">
        <f>KURANCILI!B18</f>
        <v>KURANCILI ORTAOKULU</v>
      </c>
      <c r="C253" s="80" t="str">
        <f>KURANCILI!C18</f>
        <v>8/A</v>
      </c>
      <c r="D253" s="80" t="str">
        <f>KURANCILI!E18</f>
        <v>YAŞAR</v>
      </c>
      <c r="E253" s="80" t="str">
        <f>KURANCILI!F18</f>
        <v>ŞAHİN</v>
      </c>
      <c r="F253" s="89">
        <f>KURANCILI!AB18</f>
        <v>427.77777777777783</v>
      </c>
      <c r="G253" s="89">
        <f>KURANCILI!AC18</f>
        <v>0</v>
      </c>
      <c r="H253" s="89">
        <f>KURANCILI!AE18</f>
        <v>318.94888888888892</v>
      </c>
    </row>
    <row r="254" spans="1:8" ht="20.25" customHeight="1" x14ac:dyDescent="0.25">
      <c r="A254" s="87">
        <v>250</v>
      </c>
      <c r="B254" s="80" t="str">
        <f>ÖMERHACILI!B14</f>
        <v xml:space="preserve">ÖMERHACILI Ş.N.A ORTAOKULU </v>
      </c>
      <c r="C254" s="80" t="str">
        <f>ÖMERHACILI!C14</f>
        <v>8/A</v>
      </c>
      <c r="D254" s="80" t="str">
        <f>ÖMERHACILI!E14</f>
        <v>ŞEVVAL</v>
      </c>
      <c r="E254" s="80" t="str">
        <f>ÖMERHACILI!F14</f>
        <v>ŞAHİN</v>
      </c>
      <c r="F254" s="89">
        <f>ÖMERHACILI!AB14</f>
        <v>427.77777777777783</v>
      </c>
      <c r="G254" s="89">
        <f>ÖMERHACILI!AC14</f>
        <v>0</v>
      </c>
      <c r="H254" s="89">
        <f>ÖMERHACILI!AE14</f>
        <v>317.97888888888895</v>
      </c>
    </row>
    <row r="255" spans="1:8" ht="20.25" customHeight="1" x14ac:dyDescent="0.25">
      <c r="A255" s="86">
        <v>251</v>
      </c>
      <c r="B255" s="80" t="str">
        <f>SAVCILI!B17</f>
        <v>SAVCILI BÜYÜKOBA ORTAOKULU</v>
      </c>
      <c r="C255" s="80" t="str">
        <f>SAVCILI!C17</f>
        <v>8/A</v>
      </c>
      <c r="D255" s="80" t="str">
        <f>SAVCILI!E17</f>
        <v>EDA</v>
      </c>
      <c r="E255" s="80" t="str">
        <f>SAVCILI!F17</f>
        <v>ŞEKER</v>
      </c>
      <c r="F255" s="89">
        <f>SAVCILI!AB17</f>
        <v>427.77777777777783</v>
      </c>
      <c r="G255" s="89">
        <f>SAVCILI!AC17</f>
        <v>0</v>
      </c>
      <c r="H255" s="89">
        <f>SAVCILI!AE17</f>
        <v>285.23888888888894</v>
      </c>
    </row>
    <row r="256" spans="1:8" ht="20.25" customHeight="1" x14ac:dyDescent="0.25">
      <c r="A256" s="87">
        <v>252</v>
      </c>
      <c r="B256" s="80" t="str">
        <f>KAMAN!B103</f>
        <v>KAMAN ORTAOKULU</v>
      </c>
      <c r="C256" s="80" t="str">
        <f>KAMAN!C103</f>
        <v>8-E</v>
      </c>
      <c r="D256" s="80" t="str">
        <f>KAMAN!E103</f>
        <v>ESRA</v>
      </c>
      <c r="E256" s="80" t="str">
        <f>KAMAN!F103</f>
        <v>KAYA</v>
      </c>
      <c r="F256" s="89">
        <f>KAMAN!AB103</f>
        <v>427.77777777777783</v>
      </c>
      <c r="G256" s="89">
        <f>KAMAN!AC103</f>
        <v>0</v>
      </c>
      <c r="H256" s="89">
        <f>KAMAN!AE103</f>
        <v>213.88888888888891</v>
      </c>
    </row>
    <row r="257" spans="1:8" ht="20.25" customHeight="1" x14ac:dyDescent="0.25">
      <c r="A257" s="86">
        <v>253</v>
      </c>
      <c r="B257" s="80" t="str">
        <f>İSAHOCALI!B11</f>
        <v>İsahocalı Selamoğlu Ortaokulu</v>
      </c>
      <c r="C257" s="80" t="str">
        <f>İSAHOCALI!C11</f>
        <v>8/A</v>
      </c>
      <c r="D257" s="80" t="str">
        <f>İSAHOCALI!E11</f>
        <v>NAZLI</v>
      </c>
      <c r="E257" s="80" t="str">
        <f>İSAHOCALI!F11</f>
        <v>KOÇAK</v>
      </c>
      <c r="F257" s="89">
        <f>İSAHOCALI!AB11</f>
        <v>423.88888888888891</v>
      </c>
      <c r="G257" s="89">
        <f>İSAHOCALI!AC11</f>
        <v>0</v>
      </c>
      <c r="H257" s="89">
        <f>İSAHOCALI!AE11</f>
        <v>292.19444444444446</v>
      </c>
    </row>
    <row r="258" spans="1:8" ht="20.25" customHeight="1" x14ac:dyDescent="0.25">
      <c r="A258" s="87">
        <v>254</v>
      </c>
      <c r="B258" s="80" t="str">
        <f>ATATÜRK!B18</f>
        <v>ATATÜRK ORTAOKULU</v>
      </c>
      <c r="C258" s="80" t="str">
        <f>ATATÜRK!C18</f>
        <v>8/A</v>
      </c>
      <c r="D258" s="80" t="str">
        <f>ATATÜRK!E18</f>
        <v>SELMA</v>
      </c>
      <c r="E258" s="80" t="str">
        <f>ATATÜRK!F18</f>
        <v>KARACA</v>
      </c>
      <c r="F258" s="89">
        <f>ATATÜRK!AB18</f>
        <v>423.88888888888891</v>
      </c>
      <c r="G258" s="89">
        <f>ATATÜRK!AC18</f>
        <v>0</v>
      </c>
      <c r="H258" s="89">
        <f>ATATÜRK!AE18</f>
        <v>280.28664444444445</v>
      </c>
    </row>
    <row r="259" spans="1:8" ht="20.25" customHeight="1" x14ac:dyDescent="0.25">
      <c r="A259" s="86">
        <v>255</v>
      </c>
      <c r="B259" s="80" t="str">
        <f>MELİKŞAH!B11</f>
        <v>MELİKŞAH ORTAOKULU</v>
      </c>
      <c r="C259" s="80" t="str">
        <f>MELİKŞAH!C11</f>
        <v>8. Sınıf / A Şubesi</v>
      </c>
      <c r="D259" s="80" t="str">
        <f>MELİKŞAH!E11</f>
        <v>HALİS CAN</v>
      </c>
      <c r="E259" s="80" t="str">
        <f>MELİKŞAH!F11</f>
        <v>BAYRAM</v>
      </c>
      <c r="F259" s="89">
        <f>MELİKŞAH!AB11</f>
        <v>423.88888888888891</v>
      </c>
      <c r="G259" s="89">
        <f>MELİKŞAH!AC11</f>
        <v>0</v>
      </c>
      <c r="H259" s="89">
        <f>MELİKŞAH!AE11</f>
        <v>285.74444444444447</v>
      </c>
    </row>
    <row r="260" spans="1:8" ht="20.25" customHeight="1" x14ac:dyDescent="0.25">
      <c r="A260" s="87">
        <v>256</v>
      </c>
      <c r="B260" s="80" t="str">
        <f>MELİKŞAH!B63</f>
        <v>MELİKŞAH ORTAOKULU</v>
      </c>
      <c r="C260" s="80" t="str">
        <f>MELİKŞAH!C63</f>
        <v>8. Sınıf / C Şubesi</v>
      </c>
      <c r="D260" s="80" t="str">
        <f>MELİKŞAH!E63</f>
        <v>RABİA NUR</v>
      </c>
      <c r="E260" s="80" t="str">
        <f>MELİKŞAH!F63</f>
        <v>ŞEN</v>
      </c>
      <c r="F260" s="89">
        <f>MELİKŞAH!AB63</f>
        <v>423.88888888888891</v>
      </c>
      <c r="G260" s="89">
        <f>MELİKŞAH!AC63</f>
        <v>0</v>
      </c>
      <c r="H260" s="89">
        <f>MELİKŞAH!AE63</f>
        <v>280.98944444444447</v>
      </c>
    </row>
    <row r="261" spans="1:8" ht="20.25" customHeight="1" x14ac:dyDescent="0.25">
      <c r="A261" s="86">
        <v>257</v>
      </c>
      <c r="B261" s="80" t="str">
        <f>YENİHAYAT!B29</f>
        <v>YENİHAYAT ORTAOKULU</v>
      </c>
      <c r="C261" s="80" t="str">
        <f>YENİHAYAT!C29</f>
        <v>8/A</v>
      </c>
      <c r="D261" s="80" t="str">
        <f>YENİHAYAT!E29</f>
        <v>MUSTAFA</v>
      </c>
      <c r="E261" s="80" t="str">
        <f>YENİHAYAT!F29</f>
        <v>YÜKSEL</v>
      </c>
      <c r="F261" s="89">
        <f>YENİHAYAT!AB29</f>
        <v>423.88888888888891</v>
      </c>
      <c r="G261" s="89">
        <f>YENİHAYAT!AC29</f>
        <v>0</v>
      </c>
      <c r="H261" s="89">
        <f>YENİHAYAT!AE29</f>
        <v>278.26444444444445</v>
      </c>
    </row>
    <row r="262" spans="1:8" ht="20.25" customHeight="1" x14ac:dyDescent="0.25">
      <c r="A262" s="87">
        <v>258</v>
      </c>
      <c r="B262" s="80" t="str">
        <f>KURANCILI!B32</f>
        <v>KURANCILI ORTAOKULU</v>
      </c>
      <c r="C262" s="80" t="str">
        <f>KURANCILI!C32</f>
        <v>8/B</v>
      </c>
      <c r="D262" s="80" t="str">
        <f>KURANCILI!E32</f>
        <v>ÖMER</v>
      </c>
      <c r="E262" s="80" t="str">
        <f>KURANCILI!F32</f>
        <v>PİRİHAN</v>
      </c>
      <c r="F262" s="89">
        <f>KURANCILI!AB32</f>
        <v>423.88888888888891</v>
      </c>
      <c r="G262" s="89">
        <f>KURANCILI!AC32</f>
        <v>0</v>
      </c>
      <c r="H262" s="89">
        <f>KURANCILI!AE32</f>
        <v>316.62944444444446</v>
      </c>
    </row>
    <row r="263" spans="1:8" ht="20.25" customHeight="1" x14ac:dyDescent="0.25">
      <c r="A263" s="86">
        <v>259</v>
      </c>
      <c r="B263" s="80" t="str">
        <f>ÖMERHACILI!B20</f>
        <v xml:space="preserve">ÖMERHACILI Ş.N.A ORTAOKULU </v>
      </c>
      <c r="C263" s="80" t="str">
        <f>ÖMERHACILI!C20</f>
        <v>8/A</v>
      </c>
      <c r="D263" s="80" t="str">
        <f>ÖMERHACILI!E20</f>
        <v>MAHMURE</v>
      </c>
      <c r="E263" s="80" t="str">
        <f>ÖMERHACILI!F20</f>
        <v>YALÇIN</v>
      </c>
      <c r="F263" s="89">
        <f>ÖMERHACILI!AB20</f>
        <v>423.88888888888891</v>
      </c>
      <c r="G263" s="89">
        <f>ÖMERHACILI!AC20</f>
        <v>0</v>
      </c>
      <c r="H263" s="89">
        <f>ÖMERHACILI!AE20</f>
        <v>327.86944444444447</v>
      </c>
    </row>
    <row r="264" spans="1:8" ht="20.25" customHeight="1" x14ac:dyDescent="0.25">
      <c r="A264" s="87">
        <v>260</v>
      </c>
      <c r="B264" s="80" t="str">
        <f>KAMAN!B96</f>
        <v>KAMAN ORTAOKULU</v>
      </c>
      <c r="C264" s="80" t="str">
        <f>KAMAN!C96</f>
        <v>8-E</v>
      </c>
      <c r="D264" s="80" t="str">
        <f>KAMAN!E96</f>
        <v>EMİRHAN</v>
      </c>
      <c r="E264" s="80" t="str">
        <f>KAMAN!F96</f>
        <v>SARI</v>
      </c>
      <c r="F264" s="89">
        <f>KAMAN!AB96</f>
        <v>423.88888888888891</v>
      </c>
      <c r="G264" s="89">
        <f>KAMAN!AC96</f>
        <v>0</v>
      </c>
      <c r="H264" s="89">
        <f>KAMAN!AE96</f>
        <v>211.94444444444446</v>
      </c>
    </row>
    <row r="265" spans="1:8" ht="20.25" customHeight="1" x14ac:dyDescent="0.25">
      <c r="A265" s="86">
        <v>261</v>
      </c>
      <c r="B265" s="80" t="str">
        <f>İSAHOCALI!B8</f>
        <v>İsahocalı Selamoğlu Ortaokulu</v>
      </c>
      <c r="C265" s="80" t="str">
        <f>İSAHOCALI!C8</f>
        <v>8/A</v>
      </c>
      <c r="D265" s="80" t="str">
        <f>İSAHOCALI!E8</f>
        <v>DÖNDÜNUR</v>
      </c>
      <c r="E265" s="80" t="str">
        <f>İSAHOCALI!F8</f>
        <v>YİĞİT</v>
      </c>
      <c r="F265" s="89">
        <f>İSAHOCALI!AB8</f>
        <v>420</v>
      </c>
      <c r="G265" s="89">
        <f>İSAHOCALI!AC8</f>
        <v>0</v>
      </c>
      <c r="H265" s="89">
        <f>İSAHOCALI!AE8</f>
        <v>288.76</v>
      </c>
    </row>
    <row r="266" spans="1:8" ht="20.25" customHeight="1" x14ac:dyDescent="0.25">
      <c r="A266" s="87">
        <v>262</v>
      </c>
      <c r="B266" s="80" t="str">
        <f>MELİKŞAH!B7</f>
        <v>MELİKŞAH ORTAOKULU</v>
      </c>
      <c r="C266" s="80" t="str">
        <f>MELİKŞAH!C7</f>
        <v>8. Sınıf / A Şubesi</v>
      </c>
      <c r="D266" s="80" t="str">
        <f>MELİKŞAH!E7</f>
        <v>CİHAT</v>
      </c>
      <c r="E266" s="80" t="str">
        <f>MELİKŞAH!F7</f>
        <v>TANRIBUYURDU</v>
      </c>
      <c r="F266" s="89">
        <f>MELİKŞAH!AB7</f>
        <v>420</v>
      </c>
      <c r="G266" s="89">
        <f>MELİKŞAH!AC7</f>
        <v>0</v>
      </c>
      <c r="H266" s="89">
        <f>MELİKŞAH!AE7</f>
        <v>284.45</v>
      </c>
    </row>
    <row r="267" spans="1:8" ht="20.25" customHeight="1" x14ac:dyDescent="0.25">
      <c r="A267" s="86">
        <v>263</v>
      </c>
      <c r="B267" s="80" t="str">
        <f>MELİKŞAH!B16</f>
        <v>MELİKŞAH ORTAOKULU</v>
      </c>
      <c r="C267" s="80" t="str">
        <f>MELİKŞAH!C16</f>
        <v>8. Sınıf / A Şubesi</v>
      </c>
      <c r="D267" s="80" t="str">
        <f>MELİKŞAH!E16</f>
        <v>ÖMER</v>
      </c>
      <c r="E267" s="80" t="str">
        <f>MELİKŞAH!F16</f>
        <v>KILIÇ</v>
      </c>
      <c r="F267" s="89">
        <f>MELİKŞAH!AB16</f>
        <v>420</v>
      </c>
      <c r="G267" s="89">
        <f>MELİKŞAH!AC16</f>
        <v>0</v>
      </c>
      <c r="H267" s="89">
        <f>MELİKŞAH!AE16</f>
        <v>274.51499999999999</v>
      </c>
    </row>
    <row r="268" spans="1:8" ht="20.25" customHeight="1" x14ac:dyDescent="0.25">
      <c r="A268" s="87">
        <v>264</v>
      </c>
      <c r="B268" s="80" t="str">
        <f>CEVİZKENT!B19</f>
        <v>KAMAN İMAM HATİP ORTAOKULU</v>
      </c>
      <c r="C268" s="80" t="str">
        <f>CEVİZKENT!C19</f>
        <v>8/A</v>
      </c>
      <c r="D268" s="80" t="str">
        <f>CEVİZKENT!E19</f>
        <v>MUSTAFA</v>
      </c>
      <c r="E268" s="80" t="str">
        <f>CEVİZKENT!F19</f>
        <v>ASIR</v>
      </c>
      <c r="F268" s="89">
        <f>CEVİZKENT!AB19</f>
        <v>420</v>
      </c>
      <c r="G268" s="89">
        <f>CEVİZKENT!AC19</f>
        <v>0</v>
      </c>
      <c r="H268" s="89">
        <f>CEVİZKENT!AE19</f>
        <v>286.29499999999996</v>
      </c>
    </row>
    <row r="269" spans="1:8" ht="20.25" customHeight="1" x14ac:dyDescent="0.25">
      <c r="A269" s="86">
        <v>265</v>
      </c>
      <c r="B269" s="80" t="str">
        <f>ATATÜRK!B57</f>
        <v>ATATÜRK ORTAOKULU</v>
      </c>
      <c r="C269" s="80" t="str">
        <f>ATATÜRK!C57</f>
        <v>8/C</v>
      </c>
      <c r="D269" s="80" t="str">
        <f>ATATÜRK!E57</f>
        <v>SİNEM</v>
      </c>
      <c r="E269" s="80" t="str">
        <f>ATATÜRK!F57</f>
        <v>ÖZDEMİR</v>
      </c>
      <c r="F269" s="89">
        <f>ATATÜRK!AB57</f>
        <v>416.11111111111109</v>
      </c>
      <c r="G269" s="89">
        <f>ATATÜRK!AC57</f>
        <v>0</v>
      </c>
      <c r="H269" s="89">
        <f>ATATÜRK!AE57</f>
        <v>279.58120555555558</v>
      </c>
    </row>
    <row r="270" spans="1:8" ht="20.25" customHeight="1" x14ac:dyDescent="0.25">
      <c r="A270" s="87">
        <v>266</v>
      </c>
      <c r="B270" s="80" t="str">
        <f>MELİKŞAH!B19</f>
        <v>MELİKŞAH ORTAOKULU</v>
      </c>
      <c r="C270" s="80" t="str">
        <f>MELİKŞAH!C19</f>
        <v>8. Sınıf / A Şubesi</v>
      </c>
      <c r="D270" s="80" t="str">
        <f>MELİKŞAH!E19</f>
        <v>SONER</v>
      </c>
      <c r="E270" s="80" t="str">
        <f>MELİKŞAH!F19</f>
        <v>AYTEKİN</v>
      </c>
      <c r="F270" s="89">
        <f>MELİKŞAH!AB19</f>
        <v>416.11111111111109</v>
      </c>
      <c r="G270" s="89">
        <f>MELİKŞAH!AC19</f>
        <v>0</v>
      </c>
      <c r="H270" s="89">
        <f>MELİKŞAH!AE19</f>
        <v>268.41055555555556</v>
      </c>
    </row>
    <row r="271" spans="1:8" ht="20.25" customHeight="1" x14ac:dyDescent="0.25">
      <c r="A271" s="86">
        <v>267</v>
      </c>
      <c r="B271" s="80" t="str">
        <f>SAVCILI!B8</f>
        <v>SAVCILI BÜYÜKOBA ORTAOKULU</v>
      </c>
      <c r="C271" s="80" t="str">
        <f>SAVCILI!C8</f>
        <v>8/A</v>
      </c>
      <c r="D271" s="80" t="str">
        <f>SAVCILI!E8</f>
        <v>GADİM</v>
      </c>
      <c r="E271" s="80" t="str">
        <f>SAVCILI!F8</f>
        <v>BALYEMEZ</v>
      </c>
      <c r="F271" s="89">
        <f>SAVCILI!AB8</f>
        <v>416.11111111111109</v>
      </c>
      <c r="G271" s="89">
        <f>SAVCILI!AC8</f>
        <v>0</v>
      </c>
      <c r="H271" s="89">
        <f>SAVCILI!AE8</f>
        <v>286.20555555555552</v>
      </c>
    </row>
    <row r="272" spans="1:8" ht="20.25" customHeight="1" x14ac:dyDescent="0.25">
      <c r="A272" s="87">
        <v>268</v>
      </c>
      <c r="B272" s="80" t="str">
        <f>ÇAĞIRKAN!B10</f>
        <v>Çağırkan Hacı Meşhude Yılmaz Ortaokulu</v>
      </c>
      <c r="C272" s="99" t="str">
        <f>ÇAĞIRKAN!C10</f>
        <v>8/A</v>
      </c>
      <c r="D272" s="80" t="str">
        <f>ÇAĞIRKAN!E10</f>
        <v>Kader</v>
      </c>
      <c r="E272" s="80" t="str">
        <f>ÇAĞIRKAN!F10</f>
        <v>ÖZEL</v>
      </c>
      <c r="F272" s="89">
        <f>ÇAĞIRKAN!AB10</f>
        <v>412.22222222222223</v>
      </c>
      <c r="G272" s="89">
        <f>ÇAĞIRKAN!AC10</f>
        <v>0</v>
      </c>
      <c r="H272" s="89" t="e">
        <f>ÇAĞIRKAN!AE10</f>
        <v>#VALUE!</v>
      </c>
    </row>
    <row r="273" spans="1:8" ht="20.25" customHeight="1" x14ac:dyDescent="0.25">
      <c r="A273" s="86">
        <v>269</v>
      </c>
      <c r="B273" s="80" t="str">
        <f>ATATÜRK!B8</f>
        <v>ATATÜRK ORTAOKULU</v>
      </c>
      <c r="C273" s="80" t="str">
        <f>ATATÜRK!C8</f>
        <v>8/A</v>
      </c>
      <c r="D273" s="80" t="str">
        <f>ATATÜRK!E8</f>
        <v>GÜLAY</v>
      </c>
      <c r="E273" s="80" t="str">
        <f>ATATÜRK!F8</f>
        <v>ALDI</v>
      </c>
      <c r="F273" s="89">
        <f>ATATÜRK!AB8</f>
        <v>412.22222222222223</v>
      </c>
      <c r="G273" s="89">
        <f>ATATÜRK!AC8</f>
        <v>0</v>
      </c>
      <c r="H273" s="89">
        <f>ATATÜRK!AE8</f>
        <v>281.2215611111111</v>
      </c>
    </row>
    <row r="274" spans="1:8" ht="20.25" customHeight="1" x14ac:dyDescent="0.25">
      <c r="A274" s="87">
        <v>270</v>
      </c>
      <c r="B274" s="80" t="str">
        <f>SAVCILI!B16</f>
        <v>SAVCILI BÜYÜKOBA ORTAOKULU</v>
      </c>
      <c r="C274" s="80" t="str">
        <f>SAVCILI!C16</f>
        <v>8/A</v>
      </c>
      <c r="D274" s="80" t="str">
        <f>SAVCILI!E16</f>
        <v>CANSU</v>
      </c>
      <c r="E274" s="80" t="str">
        <f>SAVCILI!F16</f>
        <v>KARAKAYA</v>
      </c>
      <c r="F274" s="89">
        <f>SAVCILI!AB16</f>
        <v>412.22222222222223</v>
      </c>
      <c r="G274" s="89">
        <f>SAVCILI!AC16</f>
        <v>0</v>
      </c>
      <c r="H274" s="89">
        <f>SAVCILI!AE16</f>
        <v>277.27111111111111</v>
      </c>
    </row>
    <row r="275" spans="1:8" ht="20.25" customHeight="1" x14ac:dyDescent="0.25">
      <c r="A275" s="86">
        <v>271</v>
      </c>
      <c r="B275" s="80" t="str">
        <f>KAMAN!B11</f>
        <v>KAMAN ORTAOKULU</v>
      </c>
      <c r="C275" s="80" t="str">
        <f>KAMAN!C11</f>
        <v>8-A</v>
      </c>
      <c r="D275" s="80" t="str">
        <f>KAMAN!E11</f>
        <v>SEMİH</v>
      </c>
      <c r="E275" s="80" t="str">
        <f>KAMAN!F11</f>
        <v>ÇÖKLÜ</v>
      </c>
      <c r="F275" s="89">
        <f>KAMAN!AB11</f>
        <v>412.22222222222223</v>
      </c>
      <c r="G275" s="89">
        <f>KAMAN!AC11</f>
        <v>0</v>
      </c>
      <c r="H275" s="89">
        <f>KAMAN!AE11</f>
        <v>206.11111111111111</v>
      </c>
    </row>
    <row r="276" spans="1:8" ht="20.25" customHeight="1" x14ac:dyDescent="0.25">
      <c r="A276" s="87">
        <v>272</v>
      </c>
      <c r="B276" s="80" t="str">
        <f>KAMAN!B49</f>
        <v>KAMAN ORTAOKULU</v>
      </c>
      <c r="C276" s="80" t="str">
        <f>KAMAN!C49</f>
        <v>8-B</v>
      </c>
      <c r="D276" s="80" t="str">
        <f>KAMAN!E49</f>
        <v>YAKUP</v>
      </c>
      <c r="E276" s="80" t="str">
        <f>KAMAN!F49</f>
        <v>SARIŞIK</v>
      </c>
      <c r="F276" s="89">
        <f>KAMAN!AB49</f>
        <v>412.22222222222223</v>
      </c>
      <c r="G276" s="89">
        <f>KAMAN!AC49</f>
        <v>0</v>
      </c>
      <c r="H276" s="89">
        <f>KAMAN!AE49</f>
        <v>206.11111111111111</v>
      </c>
    </row>
    <row r="277" spans="1:8" ht="20.25" customHeight="1" x14ac:dyDescent="0.25">
      <c r="A277" s="86">
        <v>273</v>
      </c>
      <c r="B277" s="80" t="str">
        <f>KAMAN!B84</f>
        <v>KAMAN ORTAOKULU</v>
      </c>
      <c r="C277" s="80" t="str">
        <f>KAMAN!C84</f>
        <v>8-D</v>
      </c>
      <c r="D277" s="80" t="str">
        <f>KAMAN!E84</f>
        <v>HÜSNE NUR</v>
      </c>
      <c r="E277" s="80" t="str">
        <f>KAMAN!F84</f>
        <v>ÜLKER</v>
      </c>
      <c r="F277" s="89">
        <f>KAMAN!AB84</f>
        <v>412.22222222222223</v>
      </c>
      <c r="G277" s="89">
        <f>KAMAN!AC84</f>
        <v>0</v>
      </c>
      <c r="H277" s="89">
        <f>KAMAN!AE84</f>
        <v>206.11111111111111</v>
      </c>
    </row>
    <row r="278" spans="1:8" ht="20.25" customHeight="1" x14ac:dyDescent="0.25">
      <c r="A278" s="87">
        <v>274</v>
      </c>
      <c r="B278" s="80" t="str">
        <f>YENİHAYAT!B50</f>
        <v>YENİHAYAT ORTAOKULU</v>
      </c>
      <c r="C278" s="80" t="str">
        <f>YENİHAYAT!C50</f>
        <v>8/B</v>
      </c>
      <c r="D278" s="80" t="str">
        <f>YENİHAYAT!E50</f>
        <v>CENGİZHAN</v>
      </c>
      <c r="E278" s="80" t="str">
        <f>YENİHAYAT!F50</f>
        <v>BAYDOĞAN</v>
      </c>
      <c r="F278" s="89">
        <f>YENİHAYAT!AB50</f>
        <v>408.33333333333337</v>
      </c>
      <c r="G278" s="89">
        <f>YENİHAYAT!AC50</f>
        <v>0</v>
      </c>
      <c r="H278" s="89">
        <f>YENİHAYAT!AE50</f>
        <v>275.34666666666669</v>
      </c>
    </row>
    <row r="279" spans="1:8" ht="20.25" customHeight="1" x14ac:dyDescent="0.25">
      <c r="A279" s="86">
        <v>275</v>
      </c>
      <c r="B279" s="80" t="str">
        <f>KURANCILI!B13</f>
        <v>KURANCILI ORTAOKULU</v>
      </c>
      <c r="C279" s="80" t="str">
        <f>KURANCILI!C13</f>
        <v>8/A</v>
      </c>
      <c r="D279" s="80" t="str">
        <f>KURANCILI!E13</f>
        <v>ÖMER</v>
      </c>
      <c r="E279" s="80" t="str">
        <f>KURANCILI!F13</f>
        <v>BABATÜRK</v>
      </c>
      <c r="F279" s="89">
        <f>KURANCILI!AB13</f>
        <v>408.33333333333337</v>
      </c>
      <c r="G279" s="89">
        <f>KURANCILI!AC13</f>
        <v>0</v>
      </c>
      <c r="H279" s="89">
        <f>KURANCILI!AE13</f>
        <v>318.50166666666667</v>
      </c>
    </row>
    <row r="280" spans="1:8" ht="20.25" customHeight="1" x14ac:dyDescent="0.25">
      <c r="A280" s="87">
        <v>276</v>
      </c>
      <c r="B280" s="80" t="str">
        <f>KAMAN!B20</f>
        <v>KAMAN ORTAOKULU</v>
      </c>
      <c r="C280" s="80" t="str">
        <f>KAMAN!C20</f>
        <v>8-A</v>
      </c>
      <c r="D280" s="80" t="str">
        <f>KAMAN!E20</f>
        <v>HAVA</v>
      </c>
      <c r="E280" s="80" t="str">
        <f>KAMAN!F20</f>
        <v>MERMER</v>
      </c>
      <c r="F280" s="89">
        <f>KAMAN!AB20</f>
        <v>408.33333333333337</v>
      </c>
      <c r="G280" s="89">
        <f>KAMAN!AC20</f>
        <v>0</v>
      </c>
      <c r="H280" s="89">
        <f>KAMAN!AE20</f>
        <v>204.16666666666669</v>
      </c>
    </row>
    <row r="281" spans="1:8" ht="20.25" customHeight="1" x14ac:dyDescent="0.25">
      <c r="A281" s="86">
        <v>277</v>
      </c>
      <c r="B281" s="80" t="str">
        <f>KAMAN!B99</f>
        <v>KAMAN ORTAOKULU</v>
      </c>
      <c r="C281" s="80" t="str">
        <f>KAMAN!C99</f>
        <v>8-E</v>
      </c>
      <c r="D281" s="80" t="str">
        <f>KAMAN!E99</f>
        <v>KADRİYE</v>
      </c>
      <c r="E281" s="80" t="str">
        <f>KAMAN!F99</f>
        <v>DEMİRKAN</v>
      </c>
      <c r="F281" s="89">
        <f>KAMAN!AB99</f>
        <v>408.33333333333337</v>
      </c>
      <c r="G281" s="89">
        <f>KAMAN!AC99</f>
        <v>0</v>
      </c>
      <c r="H281" s="89">
        <f>KAMAN!AE99</f>
        <v>204.16666666666669</v>
      </c>
    </row>
    <row r="282" spans="1:8" ht="20.25" customHeight="1" x14ac:dyDescent="0.25">
      <c r="A282" s="87">
        <v>278</v>
      </c>
      <c r="B282" s="80" t="str">
        <f>ATATÜRK!B15</f>
        <v>ATATÜRK ORTAOKULU</v>
      </c>
      <c r="C282" s="80" t="str">
        <f>ATATÜRK!C15</f>
        <v>8/A</v>
      </c>
      <c r="D282" s="80" t="str">
        <f>ATATÜRK!E15</f>
        <v>NEZAKET</v>
      </c>
      <c r="E282" s="80" t="str">
        <f>ATATÜRK!F15</f>
        <v>BIYIK</v>
      </c>
      <c r="F282" s="89">
        <f>ATATÜRK!AB15</f>
        <v>404.44444444444446</v>
      </c>
      <c r="G282" s="89">
        <f>ATATÜRK!AC15</f>
        <v>0</v>
      </c>
      <c r="H282" s="89">
        <f>ATATÜRK!AE15</f>
        <v>285.26252222222223</v>
      </c>
    </row>
    <row r="283" spans="1:8" ht="20.25" customHeight="1" x14ac:dyDescent="0.25">
      <c r="A283" s="86">
        <v>279</v>
      </c>
      <c r="B283" s="80" t="str">
        <f>MELİKŞAH!B37</f>
        <v>MELİKŞAH ORTAOKULU</v>
      </c>
      <c r="C283" s="80" t="str">
        <f>MELİKŞAH!C37</f>
        <v>8. Sınıf / B Şubesi</v>
      </c>
      <c r="D283" s="80" t="str">
        <f>MELİKŞAH!E37</f>
        <v>MERTCAN</v>
      </c>
      <c r="E283" s="80" t="str">
        <f>MELİKŞAH!F37</f>
        <v>KARA</v>
      </c>
      <c r="F283" s="89">
        <f>MELİKŞAH!AB37</f>
        <v>404.44444444444446</v>
      </c>
      <c r="G283" s="89">
        <f>MELİKŞAH!AC37</f>
        <v>0</v>
      </c>
      <c r="H283" s="89">
        <f>MELİKŞAH!AE37</f>
        <v>282.32222222222219</v>
      </c>
    </row>
    <row r="284" spans="1:8" ht="20.25" customHeight="1" x14ac:dyDescent="0.25">
      <c r="A284" s="87">
        <v>280</v>
      </c>
      <c r="B284" s="80" t="str">
        <f>MELİKŞAH!B76</f>
        <v>MELİKŞAH ORTAOKULU</v>
      </c>
      <c r="C284" s="80" t="str">
        <f>MELİKŞAH!C76</f>
        <v>8. Sınıf / D Şubesi</v>
      </c>
      <c r="D284" s="80" t="str">
        <f>MELİKŞAH!E76</f>
        <v>MUHAMMET KANİ</v>
      </c>
      <c r="E284" s="80" t="str">
        <f>MELİKŞAH!F76</f>
        <v>AYAS</v>
      </c>
      <c r="F284" s="89">
        <f>MELİKŞAH!AB76</f>
        <v>404.44444444444446</v>
      </c>
      <c r="G284" s="89">
        <f>MELİKŞAH!AC76</f>
        <v>0</v>
      </c>
      <c r="H284" s="89">
        <f>MELİKŞAH!AE76</f>
        <v>284.5622222222222</v>
      </c>
    </row>
    <row r="285" spans="1:8" ht="20.25" customHeight="1" x14ac:dyDescent="0.25">
      <c r="A285" s="86">
        <v>281</v>
      </c>
      <c r="B285" s="80" t="str">
        <f>KURANCILI!B14</f>
        <v>KURANCILI ORTAOKULU</v>
      </c>
      <c r="C285" s="80" t="str">
        <f>KURANCILI!C14</f>
        <v>8/A</v>
      </c>
      <c r="D285" s="80" t="str">
        <f>KURANCILI!E14</f>
        <v>RABİA</v>
      </c>
      <c r="E285" s="80" t="str">
        <f>KURANCILI!F14</f>
        <v>TEKEŞ</v>
      </c>
      <c r="F285" s="89">
        <f>KURANCILI!AB14</f>
        <v>404.44444444444446</v>
      </c>
      <c r="G285" s="89">
        <f>KURANCILI!AC14</f>
        <v>0</v>
      </c>
      <c r="H285" s="89">
        <f>KURANCILI!AE14</f>
        <v>321.33222222222224</v>
      </c>
    </row>
    <row r="286" spans="1:8" ht="20.25" customHeight="1" x14ac:dyDescent="0.25">
      <c r="A286" s="87">
        <v>282</v>
      </c>
      <c r="B286" s="80" t="str">
        <f>CEVİZKENT!B8</f>
        <v>KAMAN İMAM HATİP ORTAOKULU</v>
      </c>
      <c r="C286" s="80" t="str">
        <f>CEVİZKENT!C8</f>
        <v>8/A</v>
      </c>
      <c r="D286" s="80" t="str">
        <f>CEVİZKENT!E8</f>
        <v>BEYZA</v>
      </c>
      <c r="E286" s="80" t="str">
        <f>CEVİZKENT!F8</f>
        <v>SORGUN</v>
      </c>
      <c r="F286" s="89">
        <f>CEVİZKENT!AB8</f>
        <v>402.49999999999994</v>
      </c>
      <c r="G286" s="89">
        <f>CEVİZKENT!AC8</f>
        <v>0</v>
      </c>
      <c r="H286" s="89">
        <f>CEVİZKENT!AE8</f>
        <v>264.22499999999997</v>
      </c>
    </row>
    <row r="287" spans="1:8" ht="20.25" customHeight="1" x14ac:dyDescent="0.25">
      <c r="A287" s="86">
        <v>283</v>
      </c>
      <c r="B287" s="80" t="str">
        <f>KAMAN!B70</f>
        <v>KAMAN ORTAOKULU</v>
      </c>
      <c r="C287" s="80" t="str">
        <f>KAMAN!C70</f>
        <v>8-C</v>
      </c>
      <c r="D287" s="80" t="str">
        <f>KAMAN!E70</f>
        <v>ERDOĞAN</v>
      </c>
      <c r="E287" s="80" t="str">
        <f>KAMAN!F70</f>
        <v>ÖZMEN</v>
      </c>
      <c r="F287" s="89">
        <f>KAMAN!AB70</f>
        <v>400.55555555555554</v>
      </c>
      <c r="G287" s="89">
        <f>KAMAN!AC70</f>
        <v>0</v>
      </c>
      <c r="H287" s="89">
        <f>KAMAN!AE70</f>
        <v>200.27777777777777</v>
      </c>
    </row>
    <row r="288" spans="1:8" ht="20.25" customHeight="1" x14ac:dyDescent="0.25">
      <c r="A288" s="87">
        <v>284</v>
      </c>
      <c r="B288" s="80" t="str">
        <f>KAMAN!B133</f>
        <v>KAMAN ORTAOKULU</v>
      </c>
      <c r="C288" s="80" t="str">
        <f>KAMAN!C133</f>
        <v>8-F</v>
      </c>
      <c r="D288" s="80" t="str">
        <f>KAMAN!E133</f>
        <v>İLKER</v>
      </c>
      <c r="E288" s="80" t="str">
        <f>KAMAN!F133</f>
        <v>SARIŞIK</v>
      </c>
      <c r="F288" s="89">
        <f>KAMAN!AB133</f>
        <v>400.55555555555554</v>
      </c>
      <c r="G288" s="89">
        <f>KAMAN!AC133</f>
        <v>0</v>
      </c>
      <c r="H288" s="89">
        <f>KAMAN!AE133</f>
        <v>200.27777777777777</v>
      </c>
    </row>
    <row r="289" spans="1:8" ht="20.25" customHeight="1" x14ac:dyDescent="0.25">
      <c r="A289" s="86">
        <v>285</v>
      </c>
      <c r="B289" s="80" t="str">
        <f>ATATÜRK!B21</f>
        <v>ATATÜRK ORTAOKULU</v>
      </c>
      <c r="C289" s="80" t="str">
        <f>ATATÜRK!C21</f>
        <v>8/A</v>
      </c>
      <c r="D289" s="80" t="str">
        <f>ATATÜRK!E21</f>
        <v>TARKAN</v>
      </c>
      <c r="E289" s="80" t="str">
        <f>ATATÜRK!F21</f>
        <v>YAŞAR</v>
      </c>
      <c r="F289" s="89">
        <f>ATATÜRK!AB21</f>
        <v>396.66666666666663</v>
      </c>
      <c r="G289" s="89">
        <f>ATATÜRK!AC21</f>
        <v>0</v>
      </c>
      <c r="H289" s="89">
        <f>ATATÜRK!AE21</f>
        <v>268.81348333333335</v>
      </c>
    </row>
    <row r="290" spans="1:8" ht="20.25" customHeight="1" x14ac:dyDescent="0.25">
      <c r="A290" s="87">
        <v>286</v>
      </c>
      <c r="B290" s="80" t="str">
        <f>MELİKŞAH!B36</f>
        <v>MELİKŞAH ORTAOKULU</v>
      </c>
      <c r="C290" s="80" t="str">
        <f>MELİKŞAH!C36</f>
        <v>8. Sınıf / B Şubesi</v>
      </c>
      <c r="D290" s="80" t="str">
        <f>MELİKŞAH!E36</f>
        <v>MELİKE NUR</v>
      </c>
      <c r="E290" s="80" t="str">
        <f>MELİKŞAH!F36</f>
        <v>ÜNAL</v>
      </c>
      <c r="F290" s="89">
        <f>MELİKŞAH!AB36</f>
        <v>396.66666666666663</v>
      </c>
      <c r="G290" s="89">
        <f>MELİKŞAH!AC36</f>
        <v>0</v>
      </c>
      <c r="H290" s="89">
        <f>MELİKŞAH!AE36</f>
        <v>275.40333333333331</v>
      </c>
    </row>
    <row r="291" spans="1:8" ht="20.25" customHeight="1" x14ac:dyDescent="0.25">
      <c r="A291" s="86">
        <v>287</v>
      </c>
      <c r="B291" s="80" t="str">
        <f>YENİHAYAT!B7</f>
        <v>YENİHAYAT ORTAOKULU</v>
      </c>
      <c r="C291" s="80" t="str">
        <f>YENİHAYAT!C7</f>
        <v>8/A</v>
      </c>
      <c r="D291" s="80" t="str">
        <f>YENİHAYAT!E7</f>
        <v>EMRE</v>
      </c>
      <c r="E291" s="80" t="str">
        <f>YENİHAYAT!F7</f>
        <v>YAĞMUR</v>
      </c>
      <c r="F291" s="89">
        <f>YENİHAYAT!AB7</f>
        <v>396.66666666666663</v>
      </c>
      <c r="G291" s="89">
        <f>YENİHAYAT!AC7</f>
        <v>0</v>
      </c>
      <c r="H291" s="89">
        <f>YENİHAYAT!AE7</f>
        <v>266.93333333333328</v>
      </c>
    </row>
    <row r="292" spans="1:8" ht="20.25" customHeight="1" x14ac:dyDescent="0.25">
      <c r="A292" s="87">
        <v>288</v>
      </c>
      <c r="B292" s="80" t="str">
        <f>YENİHAYAT!B19</f>
        <v>YENİHAYAT ORTAOKULU</v>
      </c>
      <c r="C292" s="80" t="str">
        <f>YENİHAYAT!C19</f>
        <v>8/A</v>
      </c>
      <c r="D292" s="80" t="str">
        <f>YENİHAYAT!E19</f>
        <v>ESRA SULTAN</v>
      </c>
      <c r="E292" s="80" t="str">
        <f>YENİHAYAT!F19</f>
        <v>ŞAHİN</v>
      </c>
      <c r="F292" s="89">
        <f>YENİHAYAT!AB19</f>
        <v>396.66666666666663</v>
      </c>
      <c r="G292" s="89">
        <f>YENİHAYAT!AC19</f>
        <v>0</v>
      </c>
      <c r="H292" s="89">
        <f>YENİHAYAT!AE19</f>
        <v>270.62833333333333</v>
      </c>
    </row>
    <row r="293" spans="1:8" ht="20.25" customHeight="1" x14ac:dyDescent="0.25">
      <c r="A293" s="86">
        <v>289</v>
      </c>
      <c r="B293" s="80" t="str">
        <f>YENİHAYAT!B35</f>
        <v>YENİHAYAT ORTAOKULU</v>
      </c>
      <c r="C293" s="80" t="str">
        <f>YENİHAYAT!C35</f>
        <v>8/B</v>
      </c>
      <c r="D293" s="80" t="str">
        <f>YENİHAYAT!E35</f>
        <v>FATİH</v>
      </c>
      <c r="E293" s="80" t="str">
        <f>YENİHAYAT!F35</f>
        <v>AKKOÇ</v>
      </c>
      <c r="F293" s="89">
        <f>YENİHAYAT!AB35</f>
        <v>396.66666666666663</v>
      </c>
      <c r="G293" s="89">
        <f>YENİHAYAT!AC35</f>
        <v>0</v>
      </c>
      <c r="H293" s="89">
        <f>YENİHAYAT!AE35</f>
        <v>266.68333333333328</v>
      </c>
    </row>
    <row r="294" spans="1:8" ht="20.25" customHeight="1" x14ac:dyDescent="0.25">
      <c r="A294" s="87">
        <v>290</v>
      </c>
      <c r="B294" s="80" t="str">
        <f>MELİKŞAH!B21</f>
        <v>MELİKŞAH ORTAOKULU</v>
      </c>
      <c r="C294" s="80" t="str">
        <f>MELİKŞAH!C21</f>
        <v>8. Sınıf / A Şubesi</v>
      </c>
      <c r="D294" s="80" t="str">
        <f>MELİKŞAH!E21</f>
        <v>TÜLAY</v>
      </c>
      <c r="E294" s="80" t="str">
        <f>MELİKŞAH!F21</f>
        <v>GÖKALP</v>
      </c>
      <c r="F294" s="89">
        <f>MELİKŞAH!AB21</f>
        <v>392.77777777777777</v>
      </c>
      <c r="G294" s="89">
        <f>MELİKŞAH!AC21</f>
        <v>0</v>
      </c>
      <c r="H294" s="89">
        <f>MELİKŞAH!AE21</f>
        <v>272.64888888888891</v>
      </c>
    </row>
    <row r="295" spans="1:8" ht="20.25" customHeight="1" x14ac:dyDescent="0.25">
      <c r="A295" s="86">
        <v>291</v>
      </c>
      <c r="B295" s="80" t="str">
        <f>YENİHAYAT!B15</f>
        <v>YENİHAYAT ORTAOKULU</v>
      </c>
      <c r="C295" s="80" t="str">
        <f>YENİHAYAT!C15</f>
        <v>8/A</v>
      </c>
      <c r="D295" s="80" t="str">
        <f>YENİHAYAT!E15</f>
        <v>ASLI</v>
      </c>
      <c r="E295" s="80" t="str">
        <f>YENİHAYAT!F15</f>
        <v>ATAK</v>
      </c>
      <c r="F295" s="89">
        <f>YENİHAYAT!AB15</f>
        <v>392.77777777777777</v>
      </c>
      <c r="G295" s="89">
        <f>YENİHAYAT!AC15</f>
        <v>0</v>
      </c>
      <c r="H295" s="89">
        <f>YENİHAYAT!AE15</f>
        <v>264.77388888888891</v>
      </c>
    </row>
    <row r="296" spans="1:8" ht="20.25" customHeight="1" x14ac:dyDescent="0.25">
      <c r="A296" s="87">
        <v>292</v>
      </c>
      <c r="B296" s="80" t="str">
        <f>DEMİRLİ!B7</f>
        <v>DEMİRLİ ORTAOKULU</v>
      </c>
      <c r="C296" s="99" t="str">
        <f>DEMİRLİ!C7</f>
        <v>8/A</v>
      </c>
      <c r="D296" s="80" t="str">
        <f>DEMİRLİ!E7</f>
        <v xml:space="preserve">DİLARA </v>
      </c>
      <c r="E296" s="80" t="str">
        <f>DEMİRLİ!F7</f>
        <v>TOSUN</v>
      </c>
      <c r="F296" s="89">
        <f>DEMİRLİ!AB7</f>
        <v>388.88888888888891</v>
      </c>
      <c r="G296" s="89">
        <f>DEMİRLİ!AC7</f>
        <v>0</v>
      </c>
      <c r="H296" s="89">
        <f>DEMİRLİ!AE7</f>
        <v>262.52444444444444</v>
      </c>
    </row>
    <row r="297" spans="1:8" ht="20.25" customHeight="1" x14ac:dyDescent="0.25">
      <c r="A297" s="86">
        <v>293</v>
      </c>
      <c r="B297" s="80" t="str">
        <f>HAMİT!B11</f>
        <v>Hamit Şehit Er Vemin Doğan Ortaokulu</v>
      </c>
      <c r="C297" s="99" t="str">
        <f>HAMİT!C11</f>
        <v>8/A</v>
      </c>
      <c r="D297" s="80" t="str">
        <f>HAMİT!E11</f>
        <v>MUHAMMED</v>
      </c>
      <c r="E297" s="80" t="str">
        <f>HAMİT!F11</f>
        <v>DEMİR</v>
      </c>
      <c r="F297" s="89">
        <f>HAMİT!AB11</f>
        <v>388.88888888888891</v>
      </c>
      <c r="G297" s="89">
        <f>HAMİT!AC11</f>
        <v>0</v>
      </c>
      <c r="H297" s="89">
        <f>HAMİT!AE11</f>
        <v>284.91944444444448</v>
      </c>
    </row>
    <row r="298" spans="1:8" ht="20.25" customHeight="1" x14ac:dyDescent="0.25">
      <c r="A298" s="87">
        <v>294</v>
      </c>
      <c r="B298" s="80" t="str">
        <f>ATATÜRK!B27</f>
        <v>ATATÜRK ORTAOKULU</v>
      </c>
      <c r="C298" s="80" t="str">
        <f>ATATÜRK!C27</f>
        <v>8/B</v>
      </c>
      <c r="D298" s="80" t="str">
        <f>ATATÜRK!E27</f>
        <v>BÜŞRA</v>
      </c>
      <c r="E298" s="80" t="str">
        <f>ATATÜRK!F27</f>
        <v>DEMİR</v>
      </c>
      <c r="F298" s="89">
        <f>ATATÜRK!AB27</f>
        <v>388.88888888888891</v>
      </c>
      <c r="G298" s="89">
        <f>ATATÜRK!AC27</f>
        <v>0</v>
      </c>
      <c r="H298" s="89">
        <f>ATATÜRK!AE27</f>
        <v>268.87629444444445</v>
      </c>
    </row>
    <row r="299" spans="1:8" ht="20.25" customHeight="1" x14ac:dyDescent="0.25">
      <c r="A299" s="86">
        <v>295</v>
      </c>
      <c r="B299" s="80" t="str">
        <f>MELİKŞAH!B60</f>
        <v>MELİKŞAH ORTAOKULU</v>
      </c>
      <c r="C299" s="80" t="str">
        <f>MELİKŞAH!C60</f>
        <v>8. Sınıf / C Şubesi</v>
      </c>
      <c r="D299" s="80" t="str">
        <f>MELİKŞAH!E60</f>
        <v>KEMAL</v>
      </c>
      <c r="E299" s="80" t="str">
        <f>MELİKŞAH!F60</f>
        <v>SARI</v>
      </c>
      <c r="F299" s="89">
        <f>MELİKŞAH!AB60</f>
        <v>388.88888888888891</v>
      </c>
      <c r="G299" s="89">
        <f>MELİKŞAH!AC60</f>
        <v>0</v>
      </c>
      <c r="H299" s="89">
        <f>MELİKŞAH!AE60</f>
        <v>265.40944444444449</v>
      </c>
    </row>
    <row r="300" spans="1:8" ht="20.25" customHeight="1" x14ac:dyDescent="0.25">
      <c r="A300" s="87">
        <v>296</v>
      </c>
      <c r="B300" s="80" t="str">
        <f>DEMİRLİ!B15</f>
        <v>DEMİRLİ ORTAOKULU</v>
      </c>
      <c r="C300" s="99" t="str">
        <f>DEMİRLİ!C15</f>
        <v>8/A</v>
      </c>
      <c r="D300" s="80" t="str">
        <f>DEMİRLİ!E15</f>
        <v xml:space="preserve">NAŞİT </v>
      </c>
      <c r="E300" s="80" t="str">
        <f>DEMİRLİ!F15</f>
        <v>AYTEMİR</v>
      </c>
      <c r="F300" s="89">
        <f>DEMİRLİ!AB15</f>
        <v>385.00000000000006</v>
      </c>
      <c r="G300" s="89">
        <f>DEMİRLİ!AC15</f>
        <v>0</v>
      </c>
      <c r="H300" s="89">
        <f>DEMİRLİ!AE15</f>
        <v>254.35000000000002</v>
      </c>
    </row>
    <row r="301" spans="1:8" ht="20.25" customHeight="1" x14ac:dyDescent="0.25">
      <c r="A301" s="86">
        <v>297</v>
      </c>
      <c r="B301" s="80" t="str">
        <f>MELİKŞAH!B83</f>
        <v>MELİKŞAH ORTAOKULU</v>
      </c>
      <c r="C301" s="80" t="str">
        <f>MELİKŞAH!C83</f>
        <v>8. Sınıf / D Şubesi</v>
      </c>
      <c r="D301" s="80" t="str">
        <f>MELİKŞAH!E83</f>
        <v>SÜMEYYE NUR</v>
      </c>
      <c r="E301" s="80" t="str">
        <f>MELİKŞAH!F83</f>
        <v>UÇAR</v>
      </c>
      <c r="F301" s="89">
        <f>MELİKŞAH!AB83</f>
        <v>385.00000000000006</v>
      </c>
      <c r="G301" s="89">
        <f>MELİKŞAH!AC83</f>
        <v>0</v>
      </c>
      <c r="H301" s="89">
        <f>MELİKŞAH!AE83</f>
        <v>274.82500000000005</v>
      </c>
    </row>
    <row r="302" spans="1:8" ht="20.25" customHeight="1" x14ac:dyDescent="0.25">
      <c r="A302" s="87">
        <v>298</v>
      </c>
      <c r="B302" s="80" t="str">
        <f>KAMAN!B7</f>
        <v>KAMAN ORTAOKULU</v>
      </c>
      <c r="C302" s="80" t="str">
        <f>KAMAN!C7</f>
        <v>8-A</v>
      </c>
      <c r="D302" s="80" t="str">
        <f>KAMAN!E7</f>
        <v>GÜLRENGİ YAREN</v>
      </c>
      <c r="E302" s="80" t="str">
        <f>KAMAN!F7</f>
        <v>TALAS</v>
      </c>
      <c r="F302" s="89">
        <f>KAMAN!AB7</f>
        <v>385.00000000000006</v>
      </c>
      <c r="G302" s="89">
        <f>KAMAN!AC7</f>
        <v>0</v>
      </c>
      <c r="H302" s="89">
        <f>KAMAN!AE7</f>
        <v>192.50000000000003</v>
      </c>
    </row>
    <row r="303" spans="1:8" ht="20.25" customHeight="1" x14ac:dyDescent="0.25">
      <c r="A303" s="86">
        <v>299</v>
      </c>
      <c r="B303" s="80" t="str">
        <f>ÇAĞIRKAN!B13</f>
        <v>Çağırkan Hacı Meşhude Yılmaz Ortaokulu</v>
      </c>
      <c r="C303" s="99" t="str">
        <f>ÇAĞIRKAN!C13</f>
        <v>8/A</v>
      </c>
      <c r="D303" s="80" t="str">
        <f>ÇAĞIRKAN!E13</f>
        <v>Nadiye</v>
      </c>
      <c r="E303" s="80" t="str">
        <f>ÇAĞIRKAN!F13</f>
        <v>BAŞ</v>
      </c>
      <c r="F303" s="89">
        <f>ÇAĞIRKAN!AB13</f>
        <v>381.11111111111109</v>
      </c>
      <c r="G303" s="89">
        <f>ÇAĞIRKAN!AC13</f>
        <v>0</v>
      </c>
      <c r="H303" s="89" t="e">
        <f>ÇAĞIRKAN!AE13</f>
        <v>#VALUE!</v>
      </c>
    </row>
    <row r="304" spans="1:8" ht="20.25" customHeight="1" x14ac:dyDescent="0.25">
      <c r="A304" s="87">
        <v>300</v>
      </c>
      <c r="B304" s="80" t="str">
        <f>MELİKŞAH!B43</f>
        <v>MELİKŞAH ORTAOKULU</v>
      </c>
      <c r="C304" s="80" t="str">
        <f>MELİKŞAH!C43</f>
        <v>8. Sınıf / B Şubesi</v>
      </c>
      <c r="D304" s="80" t="str">
        <f>MELİKŞAH!E43</f>
        <v>SEHER</v>
      </c>
      <c r="E304" s="80" t="str">
        <f>MELİKŞAH!F43</f>
        <v>YALÇIN</v>
      </c>
      <c r="F304" s="89">
        <f>MELİKŞAH!AB43</f>
        <v>381.11111111111109</v>
      </c>
      <c r="G304" s="89">
        <f>MELİKŞAH!AC43</f>
        <v>0</v>
      </c>
      <c r="H304" s="89">
        <f>MELİKŞAH!AE43</f>
        <v>268.75555555555553</v>
      </c>
    </row>
    <row r="305" spans="1:8" ht="20.25" customHeight="1" x14ac:dyDescent="0.25">
      <c r="A305" s="86">
        <v>301</v>
      </c>
      <c r="B305" s="80" t="str">
        <f>ÖMERHACILI!B12</f>
        <v xml:space="preserve">ÖMERHACILI Ş.N.A ORTAOKULU </v>
      </c>
      <c r="C305" s="80" t="str">
        <f>ÖMERHACILI!C12</f>
        <v>8/A</v>
      </c>
      <c r="D305" s="80" t="str">
        <f>ÖMERHACILI!E12</f>
        <v>MUHAMMET TURAN</v>
      </c>
      <c r="E305" s="80" t="str">
        <f>ÖMERHACILI!F12</f>
        <v>AYDIN</v>
      </c>
      <c r="F305" s="89">
        <f>ÖMERHACILI!AB12</f>
        <v>381.11111111111109</v>
      </c>
      <c r="G305" s="89">
        <f>ÖMERHACILI!AC12</f>
        <v>0</v>
      </c>
      <c r="H305" s="89">
        <f>ÖMERHACILI!AE12</f>
        <v>286.86055555555555</v>
      </c>
    </row>
    <row r="306" spans="1:8" ht="20.25" customHeight="1" x14ac:dyDescent="0.25">
      <c r="A306" s="87">
        <v>302</v>
      </c>
      <c r="B306" s="80" t="str">
        <f>KAMAN!B30</f>
        <v>KAMAN ORTAOKULU</v>
      </c>
      <c r="C306" s="80" t="str">
        <f>KAMAN!C30</f>
        <v>8-B</v>
      </c>
      <c r="D306" s="80" t="str">
        <f>KAMAN!E30</f>
        <v>ALİ</v>
      </c>
      <c r="E306" s="80" t="str">
        <f>KAMAN!F30</f>
        <v>BEKTAŞ</v>
      </c>
      <c r="F306" s="89">
        <f>KAMAN!AB30</f>
        <v>381.11111111111109</v>
      </c>
      <c r="G306" s="89">
        <f>KAMAN!AC30</f>
        <v>0</v>
      </c>
      <c r="H306" s="89">
        <f>KAMAN!AE30</f>
        <v>190.55555555555554</v>
      </c>
    </row>
    <row r="307" spans="1:8" ht="20.25" customHeight="1" x14ac:dyDescent="0.25">
      <c r="A307" s="86">
        <v>303</v>
      </c>
      <c r="B307" s="80" t="str">
        <f>KAMAN!B59</f>
        <v>KAMAN ORTAOKULU</v>
      </c>
      <c r="C307" s="80" t="str">
        <f>KAMAN!C59</f>
        <v>8-C</v>
      </c>
      <c r="D307" s="80" t="str">
        <f>KAMAN!E59</f>
        <v>YUSUF</v>
      </c>
      <c r="E307" s="80" t="str">
        <f>KAMAN!F59</f>
        <v>ERDOĞDU</v>
      </c>
      <c r="F307" s="89">
        <f>KAMAN!AB59</f>
        <v>381.11111111111109</v>
      </c>
      <c r="G307" s="89">
        <f>KAMAN!AC59</f>
        <v>0</v>
      </c>
      <c r="H307" s="89">
        <f>KAMAN!AE59</f>
        <v>190.55555555555554</v>
      </c>
    </row>
    <row r="308" spans="1:8" ht="20.25" customHeight="1" x14ac:dyDescent="0.25">
      <c r="A308" s="87">
        <v>304</v>
      </c>
      <c r="B308" s="80" t="str">
        <f>CEVİZKENT!B14</f>
        <v>KAMAN İMAM HATİP ORTAOKULU</v>
      </c>
      <c r="C308" s="80" t="str">
        <f>CEVİZKENT!C14</f>
        <v>8/A</v>
      </c>
      <c r="D308" s="80" t="str">
        <f>CEVİZKENT!E14</f>
        <v>HAŞİM</v>
      </c>
      <c r="E308" s="80" t="str">
        <f>CEVİZKENT!F14</f>
        <v>DOĞAN</v>
      </c>
      <c r="F308" s="89">
        <f>CEVİZKENT!AB14</f>
        <v>380.62499999999994</v>
      </c>
      <c r="G308" s="89">
        <f>CEVİZKENT!AC14</f>
        <v>0</v>
      </c>
      <c r="H308" s="89">
        <f>CEVİZKENT!AE14</f>
        <v>263.02749999999997</v>
      </c>
    </row>
    <row r="309" spans="1:8" ht="20.25" customHeight="1" x14ac:dyDescent="0.25">
      <c r="A309" s="86">
        <v>305</v>
      </c>
      <c r="B309" s="80" t="str">
        <f>ÇAĞIRKAN!B5</f>
        <v>Çağırkan Hacı Meşhude Yılmaz Ortaokulu</v>
      </c>
      <c r="C309" s="99" t="str">
        <f>ÇAĞIRKAN!C5</f>
        <v>8/A</v>
      </c>
      <c r="D309" s="80" t="str">
        <f>ÇAĞIRKAN!E5</f>
        <v xml:space="preserve">Adem </v>
      </c>
      <c r="E309" s="80" t="str">
        <f>ÇAĞIRKAN!F5</f>
        <v>ÖZEL</v>
      </c>
      <c r="F309" s="89">
        <f>ÇAĞIRKAN!AB5</f>
        <v>377.22222222222223</v>
      </c>
      <c r="G309" s="89">
        <f>ÇAĞIRKAN!AC5</f>
        <v>0</v>
      </c>
      <c r="H309" s="89" t="e">
        <f>ÇAĞIRKAN!AE5</f>
        <v>#VALUE!</v>
      </c>
    </row>
    <row r="310" spans="1:8" ht="20.25" customHeight="1" x14ac:dyDescent="0.25">
      <c r="A310" s="87">
        <v>306</v>
      </c>
      <c r="B310" s="80" t="str">
        <f>HAMİT!B5</f>
        <v>Hamit Şehit Er Vemin Doğan Ortaokulu</v>
      </c>
      <c r="C310" s="99" t="str">
        <f>HAMİT!C5</f>
        <v>8/A</v>
      </c>
      <c r="D310" s="80" t="str">
        <f>HAMİT!E5</f>
        <v>HURİYE</v>
      </c>
      <c r="E310" s="80" t="str">
        <f>HAMİT!F5</f>
        <v>DİPİ</v>
      </c>
      <c r="F310" s="89">
        <f>HAMİT!AB5</f>
        <v>377.22222222222223</v>
      </c>
      <c r="G310" s="89">
        <f>HAMİT!AC5</f>
        <v>0</v>
      </c>
      <c r="H310" s="89">
        <f>HAMİT!AE5</f>
        <v>288.31111111111113</v>
      </c>
    </row>
    <row r="311" spans="1:8" ht="20.25" customHeight="1" x14ac:dyDescent="0.25">
      <c r="A311" s="86">
        <v>307</v>
      </c>
      <c r="B311" s="80" t="str">
        <f>ÖMERHACILI!B8</f>
        <v xml:space="preserve">ÖMERHACILI Ş.N.A ORTAOKULU </v>
      </c>
      <c r="C311" s="80" t="str">
        <f>ÖMERHACILI!C8</f>
        <v>8/A</v>
      </c>
      <c r="D311" s="80" t="str">
        <f>ÖMERHACILI!E8</f>
        <v>GÜLDEREN</v>
      </c>
      <c r="E311" s="80" t="str">
        <f>ÖMERHACILI!F8</f>
        <v>ALTINIŞIK</v>
      </c>
      <c r="F311" s="89">
        <f>ÖMERHACILI!AB8</f>
        <v>377.22222222222223</v>
      </c>
      <c r="G311" s="89">
        <f>ÖMERHACILI!AC8</f>
        <v>0</v>
      </c>
      <c r="H311" s="89">
        <f>ÖMERHACILI!AE8</f>
        <v>302.74111111111108</v>
      </c>
    </row>
    <row r="312" spans="1:8" ht="20.25" customHeight="1" x14ac:dyDescent="0.25">
      <c r="A312" s="87">
        <v>308</v>
      </c>
      <c r="B312" s="80" t="str">
        <f>SAVCILI!B11</f>
        <v>SAVCILI BÜYÜKOBA ORTAOKULU</v>
      </c>
      <c r="C312" s="80" t="str">
        <f>SAVCILI!C11</f>
        <v>8/A</v>
      </c>
      <c r="D312" s="80" t="str">
        <f>SAVCILI!E11</f>
        <v xml:space="preserve">GÜRKAN </v>
      </c>
      <c r="E312" s="80" t="str">
        <f>SAVCILI!F11</f>
        <v>MISIR</v>
      </c>
      <c r="F312" s="89">
        <f>SAVCILI!AB11</f>
        <v>377.22222222222223</v>
      </c>
      <c r="G312" s="89">
        <f>SAVCILI!AC11</f>
        <v>0</v>
      </c>
      <c r="H312" s="89">
        <f>SAVCILI!AE11</f>
        <v>255.0611111111111</v>
      </c>
    </row>
    <row r="313" spans="1:8" ht="20.25" customHeight="1" x14ac:dyDescent="0.25">
      <c r="A313" s="86">
        <v>309</v>
      </c>
      <c r="B313" s="80" t="str">
        <f>KAMAN!B28</f>
        <v>KAMAN ORTAOKULU</v>
      </c>
      <c r="C313" s="80" t="str">
        <f>KAMAN!C28</f>
        <v>8-A</v>
      </c>
      <c r="D313" s="80" t="str">
        <f>KAMAN!E28</f>
        <v>EMİR</v>
      </c>
      <c r="E313" s="80" t="str">
        <f>KAMAN!F28</f>
        <v>YÜCEL</v>
      </c>
      <c r="F313" s="89">
        <f>KAMAN!AB28</f>
        <v>377.22222222222223</v>
      </c>
      <c r="G313" s="89">
        <f>KAMAN!AC28</f>
        <v>0</v>
      </c>
      <c r="H313" s="89">
        <f>KAMAN!AE28</f>
        <v>188.61111111111111</v>
      </c>
    </row>
    <row r="314" spans="1:8" ht="20.25" customHeight="1" x14ac:dyDescent="0.25">
      <c r="A314" s="87">
        <v>310</v>
      </c>
      <c r="B314" s="80" t="str">
        <f>KAMAN!B55</f>
        <v>KAMAN ORTAOKULU</v>
      </c>
      <c r="C314" s="80" t="str">
        <f>KAMAN!C55</f>
        <v>8-C</v>
      </c>
      <c r="D314" s="80" t="str">
        <f>KAMAN!E55</f>
        <v>RAMAZAN</v>
      </c>
      <c r="E314" s="80" t="str">
        <f>KAMAN!F55</f>
        <v>AYGÜN</v>
      </c>
      <c r="F314" s="89">
        <f>KAMAN!AB55</f>
        <v>377.22222222222223</v>
      </c>
      <c r="G314" s="89">
        <f>KAMAN!AC55</f>
        <v>0</v>
      </c>
      <c r="H314" s="89">
        <f>KAMAN!AE55</f>
        <v>188.61111111111111</v>
      </c>
    </row>
    <row r="315" spans="1:8" ht="20.25" customHeight="1" x14ac:dyDescent="0.25">
      <c r="A315" s="86">
        <v>311</v>
      </c>
      <c r="B315" s="80" t="str">
        <f>KAMAN!B116</f>
        <v>KAMAN ORTAOKULU</v>
      </c>
      <c r="C315" s="80" t="str">
        <f>KAMAN!C116</f>
        <v>8-F</v>
      </c>
      <c r="D315" s="80" t="str">
        <f>KAMAN!E116</f>
        <v>FURKAN</v>
      </c>
      <c r="E315" s="80" t="str">
        <f>KAMAN!F116</f>
        <v>İLELİ</v>
      </c>
      <c r="F315" s="89">
        <f>KAMAN!AB116</f>
        <v>377.22222222222223</v>
      </c>
      <c r="G315" s="89">
        <f>KAMAN!AC116</f>
        <v>0</v>
      </c>
      <c r="H315" s="89">
        <f>KAMAN!AE116</f>
        <v>188.61111111111111</v>
      </c>
    </row>
    <row r="316" spans="1:8" ht="20.25" customHeight="1" x14ac:dyDescent="0.25">
      <c r="A316" s="87">
        <v>312</v>
      </c>
      <c r="B316" s="80" t="str">
        <f>MELİKŞAH!B31</f>
        <v>MELİKŞAH ORTAOKULU</v>
      </c>
      <c r="C316" s="80" t="str">
        <f>MELİKŞAH!C31</f>
        <v>8. Sınıf / B Şubesi</v>
      </c>
      <c r="D316" s="80" t="str">
        <f>MELİKŞAH!E31</f>
        <v>CİHAN</v>
      </c>
      <c r="E316" s="80" t="str">
        <f>MELİKŞAH!F31</f>
        <v>ÜNSAL</v>
      </c>
      <c r="F316" s="89">
        <f>MELİKŞAH!AB31</f>
        <v>373.33333333333331</v>
      </c>
      <c r="G316" s="89">
        <f>MELİKŞAH!AC31</f>
        <v>0</v>
      </c>
      <c r="H316" s="89">
        <f>MELİKŞAH!AE31</f>
        <v>252.47166666666666</v>
      </c>
    </row>
    <row r="317" spans="1:8" ht="20.25" customHeight="1" x14ac:dyDescent="0.25">
      <c r="A317" s="86">
        <v>313</v>
      </c>
      <c r="B317" s="80" t="str">
        <f>YENİHAYAT!B11</f>
        <v>YENİHAYAT ORTAOKULU</v>
      </c>
      <c r="C317" s="80" t="str">
        <f>YENİHAYAT!C11</f>
        <v>8/A</v>
      </c>
      <c r="D317" s="80" t="str">
        <f>YENİHAYAT!E11</f>
        <v>PAKİZE</v>
      </c>
      <c r="E317" s="80" t="str">
        <f>YENİHAYAT!F11</f>
        <v>BARAN</v>
      </c>
      <c r="F317" s="89">
        <f>YENİHAYAT!AB11</f>
        <v>373.33333333333331</v>
      </c>
      <c r="G317" s="89">
        <f>YENİHAYAT!AC11</f>
        <v>0</v>
      </c>
      <c r="H317" s="89">
        <f>YENİHAYAT!AE11</f>
        <v>259.45666666666665</v>
      </c>
    </row>
    <row r="318" spans="1:8" ht="20.25" customHeight="1" x14ac:dyDescent="0.25">
      <c r="A318" s="87">
        <v>314</v>
      </c>
      <c r="B318" s="80" t="str">
        <f>KAMAN!B90</f>
        <v>KAMAN ORTAOKULU</v>
      </c>
      <c r="C318" s="80" t="str">
        <f>KAMAN!C90</f>
        <v>8-D</v>
      </c>
      <c r="D318" s="80" t="str">
        <f>KAMAN!E90</f>
        <v>YASİN</v>
      </c>
      <c r="E318" s="80" t="str">
        <f>KAMAN!F90</f>
        <v>AK</v>
      </c>
      <c r="F318" s="89">
        <f>KAMAN!AB90</f>
        <v>373.33333333333331</v>
      </c>
      <c r="G318" s="89">
        <f>KAMAN!AC90</f>
        <v>0</v>
      </c>
      <c r="H318" s="89">
        <f>KAMAN!AE90</f>
        <v>186.66666666666666</v>
      </c>
    </row>
    <row r="319" spans="1:8" ht="20.25" customHeight="1" x14ac:dyDescent="0.25">
      <c r="A319" s="86">
        <v>315</v>
      </c>
      <c r="B319" s="80" t="str">
        <f>HAMİT!B12</f>
        <v>Hamit Şehit Er Vemin Doğan Ortaokulu</v>
      </c>
      <c r="C319" s="99" t="str">
        <f>HAMİT!C12</f>
        <v>8/A</v>
      </c>
      <c r="D319" s="80" t="str">
        <f>HAMİT!E12</f>
        <v>TURAN</v>
      </c>
      <c r="E319" s="80" t="str">
        <f>HAMİT!F12</f>
        <v>SAZAK</v>
      </c>
      <c r="F319" s="89">
        <f>HAMİT!AB12</f>
        <v>369.44444444444446</v>
      </c>
      <c r="G319" s="89">
        <f>HAMİT!AC12</f>
        <v>0</v>
      </c>
      <c r="H319" s="89">
        <f>HAMİT!AE12</f>
        <v>279.01722222222224</v>
      </c>
    </row>
    <row r="320" spans="1:8" ht="20.25" customHeight="1" x14ac:dyDescent="0.25">
      <c r="A320" s="87">
        <v>316</v>
      </c>
      <c r="B320" s="80" t="str">
        <f>İSAHOCALI!B6</f>
        <v>İsahocalı Selamoğlu Ortaokulu</v>
      </c>
      <c r="C320" s="80" t="str">
        <f>İSAHOCALI!C6</f>
        <v>8/A</v>
      </c>
      <c r="D320" s="80" t="str">
        <f>İSAHOCALI!E6</f>
        <v>BÜŞRA</v>
      </c>
      <c r="E320" s="80" t="str">
        <f>İSAHOCALI!F6</f>
        <v>OZAN</v>
      </c>
      <c r="F320" s="89">
        <f>İSAHOCALI!AB6</f>
        <v>369.44444444444446</v>
      </c>
      <c r="G320" s="89">
        <f>İSAHOCALI!AC6</f>
        <v>0</v>
      </c>
      <c r="H320" s="89">
        <f>İSAHOCALI!AE6</f>
        <v>262.55722222222221</v>
      </c>
    </row>
    <row r="321" spans="1:8" ht="20.25" customHeight="1" x14ac:dyDescent="0.25">
      <c r="A321" s="86">
        <v>317</v>
      </c>
      <c r="B321" s="80" t="str">
        <f>ATATÜRK!B48</f>
        <v>ATATÜRK ORTAOKULU</v>
      </c>
      <c r="C321" s="80" t="str">
        <f>ATATÜRK!C48</f>
        <v>8/C</v>
      </c>
      <c r="D321" s="80" t="str">
        <f>ATATÜRK!E48</f>
        <v>ETHEM</v>
      </c>
      <c r="E321" s="80" t="str">
        <f>ATATÜRK!F48</f>
        <v>YAŞAR</v>
      </c>
      <c r="F321" s="89">
        <f>ATATÜRK!AB48</f>
        <v>369.44444444444446</v>
      </c>
      <c r="G321" s="89">
        <f>ATATÜRK!AC48</f>
        <v>0</v>
      </c>
      <c r="H321" s="89">
        <f>ATATÜRK!AE48</f>
        <v>254.99202222222223</v>
      </c>
    </row>
    <row r="322" spans="1:8" ht="20.25" customHeight="1" x14ac:dyDescent="0.25">
      <c r="A322" s="87">
        <v>318</v>
      </c>
      <c r="B322" s="80" t="str">
        <f>MELİKŞAH!B13</f>
        <v>MELİKŞAH ORTAOKULU</v>
      </c>
      <c r="C322" s="80" t="str">
        <f>MELİKŞAH!C13</f>
        <v>8. Sınıf / A Şubesi</v>
      </c>
      <c r="D322" s="80" t="str">
        <f>MELİKŞAH!E13</f>
        <v>KEREM</v>
      </c>
      <c r="E322" s="80" t="str">
        <f>MELİKŞAH!F13</f>
        <v>ALTAY</v>
      </c>
      <c r="F322" s="89">
        <f>MELİKŞAH!AB13</f>
        <v>369.44444444444446</v>
      </c>
      <c r="G322" s="89">
        <f>MELİKŞAH!AC13</f>
        <v>0</v>
      </c>
      <c r="H322" s="89">
        <f>MELİKŞAH!AE13</f>
        <v>247.16222222222223</v>
      </c>
    </row>
    <row r="323" spans="1:8" ht="20.25" customHeight="1" x14ac:dyDescent="0.25">
      <c r="A323" s="86">
        <v>319</v>
      </c>
      <c r="B323" s="80" t="str">
        <f>YENİHAYAT!B12</f>
        <v>YENİHAYAT ORTAOKULU</v>
      </c>
      <c r="C323" s="80" t="str">
        <f>YENİHAYAT!C12</f>
        <v>8/A</v>
      </c>
      <c r="D323" s="80" t="str">
        <f>YENİHAYAT!E12</f>
        <v>ŞEYMA NUR</v>
      </c>
      <c r="E323" s="80" t="str">
        <f>YENİHAYAT!F12</f>
        <v>PEKEL</v>
      </c>
      <c r="F323" s="89">
        <f>YENİHAYAT!AB12</f>
        <v>369.44444444444446</v>
      </c>
      <c r="G323" s="89">
        <f>YENİHAYAT!AC12</f>
        <v>0</v>
      </c>
      <c r="H323" s="89">
        <f>YENİHAYAT!AE12</f>
        <v>253.24222222222224</v>
      </c>
    </row>
    <row r="324" spans="1:8" ht="20.25" customHeight="1" x14ac:dyDescent="0.25">
      <c r="A324" s="87">
        <v>320</v>
      </c>
      <c r="B324" s="80" t="str">
        <f>CEVİZKENT!B17</f>
        <v>KAMAN İMAM HATİP ORTAOKULU</v>
      </c>
      <c r="C324" s="80" t="str">
        <f>CEVİZKENT!C17</f>
        <v>8/A</v>
      </c>
      <c r="D324" s="80" t="str">
        <f>CEVİZKENT!E17</f>
        <v xml:space="preserve">MELİKE </v>
      </c>
      <c r="E324" s="80" t="str">
        <f>CEVİZKENT!F17</f>
        <v>BOYRAZ</v>
      </c>
      <c r="F324" s="89">
        <f>CEVİZKENT!AB17</f>
        <v>363.12500000000006</v>
      </c>
      <c r="G324" s="89">
        <f>CEVİZKENT!AC17</f>
        <v>0</v>
      </c>
      <c r="H324" s="89">
        <f>CEVİZKENT!AE17</f>
        <v>257.71750000000003</v>
      </c>
    </row>
    <row r="325" spans="1:8" ht="20.25" customHeight="1" x14ac:dyDescent="0.25">
      <c r="A325" s="86">
        <v>321</v>
      </c>
      <c r="B325" s="80" t="str">
        <f>CEVİZKENT!B18</f>
        <v>KAMAN İMAM HATİP ORTAOKULU</v>
      </c>
      <c r="C325" s="80" t="str">
        <f>CEVİZKENT!C18</f>
        <v>8/A</v>
      </c>
      <c r="D325" s="80" t="str">
        <f>CEVİZKENT!E18</f>
        <v>MURAT BERK</v>
      </c>
      <c r="E325" s="80" t="str">
        <f>CEVİZKENT!F18</f>
        <v>KESER</v>
      </c>
      <c r="F325" s="89">
        <f>CEVİZKENT!AB18</f>
        <v>363.12500000000006</v>
      </c>
      <c r="G325" s="89">
        <f>CEVİZKENT!AC18</f>
        <v>0</v>
      </c>
      <c r="H325" s="89">
        <f>CEVİZKENT!AE18</f>
        <v>248.40750000000003</v>
      </c>
    </row>
    <row r="326" spans="1:8" ht="20.25" customHeight="1" x14ac:dyDescent="0.25">
      <c r="A326" s="87">
        <v>322</v>
      </c>
      <c r="B326" s="80" t="str">
        <f>ATATÜRK!B35</f>
        <v>ATATÜRK ORTAOKULU</v>
      </c>
      <c r="C326" s="80" t="str">
        <f>ATATÜRK!C35</f>
        <v>8/B</v>
      </c>
      <c r="D326" s="80" t="str">
        <f>ATATÜRK!E35</f>
        <v>MEHMET</v>
      </c>
      <c r="E326" s="80" t="str">
        <f>ATATÜRK!F35</f>
        <v>APAYDIN</v>
      </c>
      <c r="F326" s="89">
        <f>ATATÜRK!AB35</f>
        <v>361.66666666666663</v>
      </c>
      <c r="G326" s="89">
        <f>ATATÜRK!AC35</f>
        <v>0</v>
      </c>
      <c r="H326" s="89">
        <f>ATATÜRK!AE35</f>
        <v>244.8927333333333</v>
      </c>
    </row>
    <row r="327" spans="1:8" ht="20.25" customHeight="1" x14ac:dyDescent="0.25">
      <c r="A327" s="86">
        <v>323</v>
      </c>
      <c r="B327" s="80" t="str">
        <f>YENİHAYAT!B27</f>
        <v>YENİHAYAT ORTAOKULU</v>
      </c>
      <c r="C327" s="80" t="str">
        <f>YENİHAYAT!C27</f>
        <v>8/A</v>
      </c>
      <c r="D327" s="80" t="str">
        <f>YENİHAYAT!E27</f>
        <v>UMUT CAN</v>
      </c>
      <c r="E327" s="80" t="str">
        <f>YENİHAYAT!F27</f>
        <v>FİKİRLİ</v>
      </c>
      <c r="F327" s="89">
        <f>YENİHAYAT!AB27</f>
        <v>361.66666666666663</v>
      </c>
      <c r="G327" s="89">
        <f>YENİHAYAT!AC27</f>
        <v>0</v>
      </c>
      <c r="H327" s="89">
        <f>YENİHAYAT!AE27</f>
        <v>244.89833333333331</v>
      </c>
    </row>
    <row r="328" spans="1:8" ht="20.25" customHeight="1" x14ac:dyDescent="0.25">
      <c r="A328" s="87">
        <v>324</v>
      </c>
      <c r="B328" s="80" t="str">
        <f>YENİCE!B17</f>
        <v>K.Yenice Mehmet Akif Ersoy O.O.</v>
      </c>
      <c r="C328" s="80" t="str">
        <f>YENİCE!C17</f>
        <v>8/A</v>
      </c>
      <c r="D328" s="80" t="str">
        <f>YENİCE!E17</f>
        <v>SULTAN</v>
      </c>
      <c r="E328" s="80" t="str">
        <f>YENİCE!F17</f>
        <v>GÜZEL</v>
      </c>
      <c r="F328" s="89">
        <f>YENİCE!AB17</f>
        <v>357.77777777777783</v>
      </c>
      <c r="G328" s="89">
        <f>YENİCE!AC17</f>
        <v>0</v>
      </c>
      <c r="H328" s="89">
        <f>YENİCE!AE17</f>
        <v>258.32888888888891</v>
      </c>
    </row>
    <row r="329" spans="1:8" ht="20.25" customHeight="1" x14ac:dyDescent="0.25">
      <c r="A329" s="86">
        <v>325</v>
      </c>
      <c r="B329" s="80" t="str">
        <f>ATATÜRK!B28</f>
        <v>ATATÜRK ORTAOKULU</v>
      </c>
      <c r="C329" s="80" t="str">
        <f>ATATÜRK!C28</f>
        <v>8/B</v>
      </c>
      <c r="D329" s="80" t="str">
        <f>ATATÜRK!E28</f>
        <v>DURMUŞ</v>
      </c>
      <c r="E329" s="80" t="str">
        <f>ATATÜRK!F28</f>
        <v>ÇİÇEK</v>
      </c>
      <c r="F329" s="89">
        <f>ATATÜRK!AB28</f>
        <v>353.88888888888886</v>
      </c>
      <c r="G329" s="89">
        <f>ATATÜRK!AC28</f>
        <v>0</v>
      </c>
      <c r="H329" s="89">
        <f>ATATÜRK!AE28</f>
        <v>250.61859444444443</v>
      </c>
    </row>
    <row r="330" spans="1:8" ht="20.25" customHeight="1" x14ac:dyDescent="0.25">
      <c r="A330" s="87">
        <v>326</v>
      </c>
      <c r="B330" s="80" t="str">
        <f>MELİKŞAH!B27</f>
        <v>MELİKŞAH ORTAOKULU</v>
      </c>
      <c r="C330" s="80" t="str">
        <f>MELİKŞAH!C27</f>
        <v>8. Sınıf / B Şubesi</v>
      </c>
      <c r="D330" s="80" t="str">
        <f>MELİKŞAH!E27</f>
        <v>AŞIR</v>
      </c>
      <c r="E330" s="80" t="str">
        <f>MELİKŞAH!F27</f>
        <v>ATAR</v>
      </c>
      <c r="F330" s="89">
        <f>MELİKŞAH!AB27</f>
        <v>353.88888888888886</v>
      </c>
      <c r="G330" s="89">
        <f>MELİKŞAH!AC27</f>
        <v>0</v>
      </c>
      <c r="H330" s="89">
        <f>MELİKŞAH!AE27</f>
        <v>248.21444444444444</v>
      </c>
    </row>
    <row r="331" spans="1:8" ht="20.25" customHeight="1" x14ac:dyDescent="0.25">
      <c r="A331" s="86">
        <v>327</v>
      </c>
      <c r="B331" s="80" t="str">
        <f>MELİKŞAH!B61</f>
        <v>MELİKŞAH ORTAOKULU</v>
      </c>
      <c r="C331" s="80" t="str">
        <f>MELİKŞAH!C61</f>
        <v>8. Sınıf / C Şubesi</v>
      </c>
      <c r="D331" s="80" t="str">
        <f>MELİKŞAH!E61</f>
        <v>MAHMUT</v>
      </c>
      <c r="E331" s="80" t="str">
        <f>MELİKŞAH!F61</f>
        <v>TAN</v>
      </c>
      <c r="F331" s="89">
        <f>MELİKŞAH!AB61</f>
        <v>350</v>
      </c>
      <c r="G331" s="89">
        <f>MELİKŞAH!AC61</f>
        <v>0</v>
      </c>
      <c r="H331" s="89">
        <f>MELİKŞAH!AE61</f>
        <v>235.16499999999999</v>
      </c>
    </row>
    <row r="332" spans="1:8" ht="20.25" customHeight="1" x14ac:dyDescent="0.25">
      <c r="A332" s="87">
        <v>328</v>
      </c>
      <c r="B332" s="80" t="str">
        <f>YENİHAYAT!B39</f>
        <v>YENİHAYAT ORTAOKULU</v>
      </c>
      <c r="C332" s="80" t="str">
        <f>YENİHAYAT!C39</f>
        <v>8/B</v>
      </c>
      <c r="D332" s="80" t="str">
        <f>YENİHAYAT!E39</f>
        <v>HAYDAR EBUBEKİR</v>
      </c>
      <c r="E332" s="80" t="str">
        <f>YENİHAYAT!F39</f>
        <v>ÖZDEMİR</v>
      </c>
      <c r="F332" s="89">
        <f>YENİHAYAT!AB39</f>
        <v>350</v>
      </c>
      <c r="G332" s="89">
        <f>YENİHAYAT!AC39</f>
        <v>0</v>
      </c>
      <c r="H332" s="89">
        <f>YENİHAYAT!AE39</f>
        <v>245.83500000000001</v>
      </c>
    </row>
    <row r="333" spans="1:8" ht="20.25" customHeight="1" x14ac:dyDescent="0.25">
      <c r="A333" s="86">
        <v>329</v>
      </c>
      <c r="B333" s="80" t="str">
        <f>ÖMERHACILI!B11</f>
        <v xml:space="preserve">ÖMERHACILI Ş.N.A ORTAOKULU </v>
      </c>
      <c r="C333" s="80" t="str">
        <f>ÖMERHACILI!C11</f>
        <v>8/A</v>
      </c>
      <c r="D333" s="80" t="str">
        <f>ÖMERHACILI!E11</f>
        <v>KÜBRA</v>
      </c>
      <c r="E333" s="80" t="str">
        <f>ÖMERHACILI!F11</f>
        <v>KAYAALP</v>
      </c>
      <c r="F333" s="89">
        <f>ÖMERHACILI!AB11</f>
        <v>350</v>
      </c>
      <c r="G333" s="89">
        <f>ÖMERHACILI!AC11</f>
        <v>0</v>
      </c>
      <c r="H333" s="89">
        <f>ÖMERHACILI!AE11</f>
        <v>282.70499999999998</v>
      </c>
    </row>
    <row r="334" spans="1:8" ht="20.25" customHeight="1" x14ac:dyDescent="0.25">
      <c r="A334" s="87">
        <v>330</v>
      </c>
      <c r="B334" s="80" t="str">
        <f>YENİHAYAT!B41</f>
        <v>YENİHAYAT ORTAOKULU</v>
      </c>
      <c r="C334" s="80" t="str">
        <f>YENİHAYAT!C41</f>
        <v>8/B</v>
      </c>
      <c r="D334" s="80" t="str">
        <f>YENİHAYAT!E41</f>
        <v>SEHER</v>
      </c>
      <c r="E334" s="80" t="str">
        <f>YENİHAYAT!F41</f>
        <v>BALYEMEZ</v>
      </c>
      <c r="F334" s="89">
        <f>YENİHAYAT!AB41</f>
        <v>346.11111111111109</v>
      </c>
      <c r="G334" s="89">
        <f>YENİHAYAT!AC41</f>
        <v>0</v>
      </c>
      <c r="H334" s="89">
        <f>YENİHAYAT!AE41</f>
        <v>243.80555555555554</v>
      </c>
    </row>
    <row r="335" spans="1:8" ht="20.25" customHeight="1" x14ac:dyDescent="0.25">
      <c r="A335" s="86">
        <v>331</v>
      </c>
      <c r="B335" s="80" t="str">
        <f>YENİCE!B9</f>
        <v>K.Yenice Mehmet Akif Ersoy O.O.</v>
      </c>
      <c r="C335" s="80" t="str">
        <f>YENİCE!C9</f>
        <v>8/A</v>
      </c>
      <c r="D335" s="80" t="str">
        <f>YENİCE!E9</f>
        <v>BUSE</v>
      </c>
      <c r="E335" s="80" t="str">
        <f>YENİCE!F9</f>
        <v>KARAHAN</v>
      </c>
      <c r="F335" s="89">
        <f>YENİCE!AB9</f>
        <v>346.11111111111109</v>
      </c>
      <c r="G335" s="89">
        <f>YENİCE!AC9</f>
        <v>0</v>
      </c>
      <c r="H335" s="89">
        <f>YENİCE!AE9</f>
        <v>252.05555555555554</v>
      </c>
    </row>
    <row r="336" spans="1:8" ht="20.25" customHeight="1" x14ac:dyDescent="0.25">
      <c r="A336" s="87">
        <v>332</v>
      </c>
      <c r="B336" s="80" t="str">
        <f>YENİCE!B20</f>
        <v>K.Yenice Mehmet Akif Ersoy O.O.</v>
      </c>
      <c r="C336" s="80" t="str">
        <f>YENİCE!C20</f>
        <v>8/A</v>
      </c>
      <c r="D336" s="80" t="str">
        <f>YENİCE!E20</f>
        <v>SAHİR</v>
      </c>
      <c r="E336" s="80" t="str">
        <f>YENİCE!F20</f>
        <v>DEMİR</v>
      </c>
      <c r="F336" s="89">
        <f>YENİCE!AB20</f>
        <v>346.11111111111109</v>
      </c>
      <c r="G336" s="89">
        <f>YENİCE!AC20</f>
        <v>0</v>
      </c>
      <c r="H336" s="89">
        <f>YENİCE!AE20</f>
        <v>248.53055555555554</v>
      </c>
    </row>
    <row r="337" spans="1:8" ht="20.25" customHeight="1" x14ac:dyDescent="0.25">
      <c r="A337" s="86">
        <v>333</v>
      </c>
      <c r="B337" s="80" t="str">
        <f>MELİKŞAH!B8</f>
        <v>MELİKŞAH ORTAOKULU</v>
      </c>
      <c r="C337" s="80" t="str">
        <f>MELİKŞAH!C8</f>
        <v>8. Sınıf / A Şubesi</v>
      </c>
      <c r="D337" s="80" t="str">
        <f>MELİKŞAH!E8</f>
        <v>DENİZ</v>
      </c>
      <c r="E337" s="80" t="str">
        <f>MELİKŞAH!F8</f>
        <v>ÖZMEN</v>
      </c>
      <c r="F337" s="89">
        <f>MELİKŞAH!AB8</f>
        <v>342.22222222222223</v>
      </c>
      <c r="G337" s="89">
        <f>MELİKŞAH!AC8</f>
        <v>0</v>
      </c>
      <c r="H337" s="89">
        <f>MELİKŞAH!AE8</f>
        <v>236.2161111111111</v>
      </c>
    </row>
    <row r="338" spans="1:8" ht="20.25" customHeight="1" x14ac:dyDescent="0.25">
      <c r="A338" s="87">
        <v>334</v>
      </c>
      <c r="B338" s="80" t="str">
        <f>YENİHAYAT!B47</f>
        <v>YENİHAYAT ORTAOKULU</v>
      </c>
      <c r="C338" s="80" t="str">
        <f>YENİHAYAT!C47</f>
        <v>8/B</v>
      </c>
      <c r="D338" s="80" t="str">
        <f>YENİHAYAT!E47</f>
        <v>SELAHATTİN</v>
      </c>
      <c r="E338" s="80" t="str">
        <f>YENİHAYAT!F47</f>
        <v>BAYINDIR</v>
      </c>
      <c r="F338" s="89">
        <f>YENİHAYAT!AB47</f>
        <v>342.22222222222223</v>
      </c>
      <c r="G338" s="89">
        <f>YENİHAYAT!AC47</f>
        <v>0</v>
      </c>
      <c r="H338" s="89">
        <f>YENİHAYAT!AE47</f>
        <v>235.44111111111113</v>
      </c>
    </row>
    <row r="339" spans="1:8" ht="20.25" customHeight="1" x14ac:dyDescent="0.25">
      <c r="A339" s="86">
        <v>335</v>
      </c>
      <c r="B339" s="80" t="str">
        <f>YENİCE!B8</f>
        <v>K.Yenice Mehmet Akif Ersoy O.O.</v>
      </c>
      <c r="C339" s="80" t="str">
        <f>YENİCE!C8</f>
        <v>8/A</v>
      </c>
      <c r="D339" s="80" t="str">
        <f>YENİCE!E8</f>
        <v>NİZAMETTİN</v>
      </c>
      <c r="E339" s="80" t="str">
        <f>YENİCE!F8</f>
        <v>DAĞDEVİREN</v>
      </c>
      <c r="F339" s="89">
        <f>YENİCE!AB8</f>
        <v>342.22222222222223</v>
      </c>
      <c r="G339" s="89">
        <f>YENİCE!AC8</f>
        <v>0</v>
      </c>
      <c r="H339" s="89">
        <f>YENİCE!AE8</f>
        <v>227.07611111111112</v>
      </c>
    </row>
    <row r="340" spans="1:8" ht="20.25" customHeight="1" x14ac:dyDescent="0.25">
      <c r="A340" s="87">
        <v>336</v>
      </c>
      <c r="B340" s="80" t="str">
        <f>ÖMERHACILI!B18</f>
        <v xml:space="preserve">ÖMERHACILI Ş.N.A ORTAOKULU </v>
      </c>
      <c r="C340" s="80" t="str">
        <f>ÖMERHACILI!C18</f>
        <v>8/A</v>
      </c>
      <c r="D340" s="80" t="str">
        <f>ÖMERHACILI!E18</f>
        <v>İPEK</v>
      </c>
      <c r="E340" s="80" t="str">
        <f>ÖMERHACILI!F18</f>
        <v>ATASOY</v>
      </c>
      <c r="F340" s="89">
        <f>ÖMERHACILI!AB18</f>
        <v>342.22222222222223</v>
      </c>
      <c r="G340" s="89">
        <f>ÖMERHACILI!AC18</f>
        <v>0</v>
      </c>
      <c r="H340" s="89">
        <f>ÖMERHACILI!AE18</f>
        <v>268.77111111111111</v>
      </c>
    </row>
    <row r="341" spans="1:8" ht="20.25" customHeight="1" x14ac:dyDescent="0.25">
      <c r="A341" s="86">
        <v>337</v>
      </c>
      <c r="B341" s="80" t="str">
        <f>KAMAN!B17</f>
        <v>KAMAN ORTAOKULU</v>
      </c>
      <c r="C341" s="80" t="str">
        <f>KAMAN!C17</f>
        <v>8-A</v>
      </c>
      <c r="D341" s="80" t="str">
        <f>KAMAN!E17</f>
        <v>AYLİN</v>
      </c>
      <c r="E341" s="80" t="str">
        <f>KAMAN!F17</f>
        <v>KESKİN</v>
      </c>
      <c r="F341" s="89">
        <f>KAMAN!AB17</f>
        <v>342.22222222222223</v>
      </c>
      <c r="G341" s="89">
        <f>KAMAN!AC17</f>
        <v>0</v>
      </c>
      <c r="H341" s="89">
        <f>KAMAN!AE17</f>
        <v>171.11111111111111</v>
      </c>
    </row>
    <row r="342" spans="1:8" ht="20.25" customHeight="1" x14ac:dyDescent="0.25">
      <c r="A342" s="87">
        <v>338</v>
      </c>
      <c r="B342" s="80" t="str">
        <f>ATATÜRK!B32</f>
        <v>ATATÜRK ORTAOKULU</v>
      </c>
      <c r="C342" s="80" t="str">
        <f>ATATÜRK!C32</f>
        <v>8/B</v>
      </c>
      <c r="D342" s="80" t="str">
        <f>ATATÜRK!E32</f>
        <v>EYLEM</v>
      </c>
      <c r="E342" s="80" t="str">
        <f>ATATÜRK!F32</f>
        <v>AYDOĞAN</v>
      </c>
      <c r="F342" s="89">
        <f>ATATÜRK!AB32</f>
        <v>338.33333333333331</v>
      </c>
      <c r="G342" s="89">
        <f>ATATÜRK!AC32</f>
        <v>0</v>
      </c>
      <c r="H342" s="89">
        <f>ATATÜRK!AE32</f>
        <v>238.83266666666665</v>
      </c>
    </row>
    <row r="343" spans="1:8" ht="20.25" customHeight="1" x14ac:dyDescent="0.25">
      <c r="A343" s="86">
        <v>339</v>
      </c>
      <c r="B343" s="80" t="str">
        <f>ATATÜRK!B29</f>
        <v>ATATÜRK ORTAOKULU</v>
      </c>
      <c r="C343" s="80" t="str">
        <f>ATATÜRK!C29</f>
        <v>8/B</v>
      </c>
      <c r="D343" s="80" t="str">
        <f>ATATÜRK!E29</f>
        <v>EKREM CAN</v>
      </c>
      <c r="E343" s="80" t="str">
        <f>ATATÜRK!F29</f>
        <v>DURMUŞ</v>
      </c>
      <c r="F343" s="89">
        <f>ATATÜRK!AB29</f>
        <v>334.44444444444446</v>
      </c>
      <c r="G343" s="89">
        <f>ATATÜRK!AC29</f>
        <v>0</v>
      </c>
      <c r="H343" s="89">
        <f>ATATÜRK!AE29</f>
        <v>237.30247222222224</v>
      </c>
    </row>
    <row r="344" spans="1:8" ht="20.25" customHeight="1" x14ac:dyDescent="0.25">
      <c r="A344" s="87">
        <v>340</v>
      </c>
      <c r="B344" s="80" t="str">
        <f>MELİKŞAH!B20</f>
        <v>MELİKŞAH ORTAOKULU</v>
      </c>
      <c r="C344" s="80" t="str">
        <f>MELİKŞAH!C20</f>
        <v>8. Sınıf / A Şubesi</v>
      </c>
      <c r="D344" s="80" t="str">
        <f>MELİKŞAH!E20</f>
        <v>TOYGAR</v>
      </c>
      <c r="E344" s="80" t="str">
        <f>MELİKŞAH!F20</f>
        <v>ÖZDOĞAN</v>
      </c>
      <c r="F344" s="89">
        <f>MELİKŞAH!AB20</f>
        <v>334.44444444444446</v>
      </c>
      <c r="G344" s="89">
        <f>MELİKŞAH!AC20</f>
        <v>0</v>
      </c>
      <c r="H344" s="89">
        <f>MELİKŞAH!AE20</f>
        <v>236.14222222222224</v>
      </c>
    </row>
    <row r="345" spans="1:8" ht="20.25" customHeight="1" x14ac:dyDescent="0.25">
      <c r="A345" s="86">
        <v>341</v>
      </c>
      <c r="B345" s="80" t="str">
        <f>MELİKŞAH!B53</f>
        <v>MELİKŞAH ORTAOKULU</v>
      </c>
      <c r="C345" s="80" t="str">
        <f>MELİKŞAH!C53</f>
        <v>8. Sınıf / C Şubesi</v>
      </c>
      <c r="D345" s="80" t="str">
        <f>MELİKŞAH!E53</f>
        <v>DURSUN</v>
      </c>
      <c r="E345" s="80" t="str">
        <f>MELİKŞAH!F53</f>
        <v>TÜRK</v>
      </c>
      <c r="F345" s="89">
        <f>MELİKŞAH!AB53</f>
        <v>334.44444444444446</v>
      </c>
      <c r="G345" s="89">
        <f>MELİKŞAH!AC53</f>
        <v>0</v>
      </c>
      <c r="H345" s="89">
        <f>MELİKŞAH!AE53</f>
        <v>238.48222222222222</v>
      </c>
    </row>
    <row r="346" spans="1:8" ht="20.25" customHeight="1" x14ac:dyDescent="0.25">
      <c r="A346" s="87">
        <v>342</v>
      </c>
      <c r="B346" s="80" t="str">
        <f>MELİKŞAH!B55</f>
        <v>MELİKŞAH ORTAOKULU</v>
      </c>
      <c r="C346" s="80" t="str">
        <f>MELİKŞAH!C55</f>
        <v>8. Sınıf / C Şubesi</v>
      </c>
      <c r="D346" s="80" t="str">
        <f>MELİKŞAH!E55</f>
        <v>FURKAN</v>
      </c>
      <c r="E346" s="80" t="str">
        <f>MELİKŞAH!F55</f>
        <v>AYTEKİN</v>
      </c>
      <c r="F346" s="89">
        <f>MELİKŞAH!AB55</f>
        <v>334.44444444444446</v>
      </c>
      <c r="G346" s="89">
        <f>MELİKŞAH!AC55</f>
        <v>0</v>
      </c>
      <c r="H346" s="89">
        <f>MELİKŞAH!AE55</f>
        <v>231.88222222222223</v>
      </c>
    </row>
    <row r="347" spans="1:8" ht="20.25" customHeight="1" x14ac:dyDescent="0.25">
      <c r="A347" s="86">
        <v>343</v>
      </c>
      <c r="B347" s="80" t="str">
        <f>YENİHAYAT!B44</f>
        <v>YENİHAYAT ORTAOKULU</v>
      </c>
      <c r="C347" s="80" t="str">
        <f>YENİHAYAT!C44</f>
        <v>8/B</v>
      </c>
      <c r="D347" s="80" t="str">
        <f>YENİHAYAT!E44</f>
        <v>FERDİ</v>
      </c>
      <c r="E347" s="80" t="str">
        <f>YENİHAYAT!F44</f>
        <v>ÇELİK</v>
      </c>
      <c r="F347" s="89">
        <f>YENİHAYAT!AB44</f>
        <v>334.44444444444446</v>
      </c>
      <c r="G347" s="89">
        <f>YENİHAYAT!AC44</f>
        <v>0</v>
      </c>
      <c r="H347" s="89">
        <f>YENİHAYAT!AE44</f>
        <v>229.71222222222224</v>
      </c>
    </row>
    <row r="348" spans="1:8" ht="20.25" customHeight="1" x14ac:dyDescent="0.25">
      <c r="A348" s="87">
        <v>344</v>
      </c>
      <c r="B348" s="80" t="str">
        <f>KAMAN!B91</f>
        <v>KAMAN ORTAOKULU</v>
      </c>
      <c r="C348" s="80" t="str">
        <f>KAMAN!C91</f>
        <v>8-D</v>
      </c>
      <c r="D348" s="80" t="str">
        <f>KAMAN!E91</f>
        <v>SEBAHATTİN</v>
      </c>
      <c r="E348" s="80" t="str">
        <f>KAMAN!F91</f>
        <v>PEKŞEN</v>
      </c>
      <c r="F348" s="89">
        <f>KAMAN!AB91</f>
        <v>334.44444444444446</v>
      </c>
      <c r="G348" s="89">
        <f>KAMAN!AC91</f>
        <v>0</v>
      </c>
      <c r="H348" s="89">
        <f>KAMAN!AE91</f>
        <v>167.22222222222223</v>
      </c>
    </row>
    <row r="349" spans="1:8" ht="20.25" customHeight="1" x14ac:dyDescent="0.25">
      <c r="A349" s="86">
        <v>345</v>
      </c>
      <c r="B349" s="80" t="str">
        <f>CEVİZKENT!B11</f>
        <v>KAMAN İMAM HATİP ORTAOKULU</v>
      </c>
      <c r="C349" s="80" t="str">
        <f>CEVİZKENT!C11</f>
        <v>8/A</v>
      </c>
      <c r="D349" s="80" t="str">
        <f>CEVİZKENT!E11</f>
        <v>FURKAN</v>
      </c>
      <c r="E349" s="80" t="str">
        <f>CEVİZKENT!F11</f>
        <v>GÜÇLÜ</v>
      </c>
      <c r="F349" s="89">
        <f>CEVİZKENT!AB11</f>
        <v>332.5</v>
      </c>
      <c r="G349" s="89">
        <f>CEVİZKENT!AC11</f>
        <v>0</v>
      </c>
      <c r="H349" s="89">
        <f>CEVİZKENT!AE11</f>
        <v>230.52500000000001</v>
      </c>
    </row>
    <row r="350" spans="1:8" ht="20.25" customHeight="1" x14ac:dyDescent="0.25">
      <c r="A350" s="87">
        <v>346</v>
      </c>
      <c r="B350" s="80" t="str">
        <f>HAMİT!B16</f>
        <v>Hamit Şehit Er Vemin Doğan Ortaokulu</v>
      </c>
      <c r="C350" s="99" t="str">
        <f>HAMİT!C16</f>
        <v>8/A</v>
      </c>
      <c r="D350" s="80" t="str">
        <f>HAMİT!E16</f>
        <v>CEYHAN</v>
      </c>
      <c r="E350" s="80" t="str">
        <f>HAMİT!F16</f>
        <v>ALAN</v>
      </c>
      <c r="F350" s="89">
        <f>HAMİT!AB16</f>
        <v>330.55555555555554</v>
      </c>
      <c r="G350" s="89">
        <f>HAMİT!AC16</f>
        <v>0</v>
      </c>
      <c r="H350" s="89">
        <f>HAMİT!AE16</f>
        <v>261.08277777777778</v>
      </c>
    </row>
    <row r="351" spans="1:8" ht="20.25" customHeight="1" x14ac:dyDescent="0.25">
      <c r="A351" s="86">
        <v>347</v>
      </c>
      <c r="B351" s="80" t="str">
        <f>ATATÜRK!B25</f>
        <v>ATATÜRK ORTAOKULU</v>
      </c>
      <c r="C351" s="80" t="str">
        <f>ATATÜRK!C25</f>
        <v>8/B</v>
      </c>
      <c r="D351" s="80" t="str">
        <f>ATATÜRK!E25</f>
        <v>ADEM</v>
      </c>
      <c r="E351" s="80" t="str">
        <f>ATATÜRK!F25</f>
        <v>CULHA</v>
      </c>
      <c r="F351" s="89">
        <f>ATATÜRK!AB25</f>
        <v>330.55555555555554</v>
      </c>
      <c r="G351" s="89">
        <f>ATATÜRK!AC25</f>
        <v>0</v>
      </c>
      <c r="H351" s="89">
        <f>ATATÜRK!AE25</f>
        <v>229.43942777777778</v>
      </c>
    </row>
    <row r="352" spans="1:8" ht="20.25" customHeight="1" x14ac:dyDescent="0.25">
      <c r="A352" s="87">
        <v>348</v>
      </c>
      <c r="B352" s="80" t="str">
        <f>ATATÜRK!B33</f>
        <v>ATATÜRK ORTAOKULU</v>
      </c>
      <c r="C352" s="80" t="str">
        <f>ATATÜRK!C33</f>
        <v>8/B</v>
      </c>
      <c r="D352" s="80" t="str">
        <f>ATATÜRK!E33</f>
        <v>EZGİ</v>
      </c>
      <c r="E352" s="80" t="str">
        <f>ATATÜRK!F33</f>
        <v>GÜNDOĞDU</v>
      </c>
      <c r="F352" s="89">
        <f>ATATÜRK!AB33</f>
        <v>330.55555555555554</v>
      </c>
      <c r="G352" s="89">
        <f>ATATÜRK!AC33</f>
        <v>0</v>
      </c>
      <c r="H352" s="89">
        <f>ATATÜRK!AE33</f>
        <v>231.49002777777775</v>
      </c>
    </row>
    <row r="353" spans="1:8" ht="20.25" customHeight="1" x14ac:dyDescent="0.25">
      <c r="A353" s="86">
        <v>349</v>
      </c>
      <c r="B353" s="80" t="str">
        <f>MELİKŞAH!B46</f>
        <v>MELİKŞAH ORTAOKULU</v>
      </c>
      <c r="C353" s="80" t="str">
        <f>MELİKŞAH!C46</f>
        <v>8. Sınıf / B Şubesi</v>
      </c>
      <c r="D353" s="80" t="str">
        <f>MELİKŞAH!E46</f>
        <v>VOLKAN</v>
      </c>
      <c r="E353" s="80" t="str">
        <f>MELİKŞAH!F46</f>
        <v>BEYDÜZ</v>
      </c>
      <c r="F353" s="89">
        <f>MELİKŞAH!AB46</f>
        <v>330.55555555555554</v>
      </c>
      <c r="G353" s="89">
        <f>MELİKŞAH!AC46</f>
        <v>0</v>
      </c>
      <c r="H353" s="89">
        <f>MELİKŞAH!AE46</f>
        <v>236.31277777777777</v>
      </c>
    </row>
    <row r="354" spans="1:8" ht="20.25" customHeight="1" x14ac:dyDescent="0.25">
      <c r="A354" s="87">
        <v>350</v>
      </c>
      <c r="B354" s="80" t="str">
        <f>MELİKŞAH!B68</f>
        <v>MELİKŞAH ORTAOKULU</v>
      </c>
      <c r="C354" s="80" t="str">
        <f>MELİKŞAH!C68</f>
        <v>8. Sınıf / D Şubesi</v>
      </c>
      <c r="D354" s="80" t="str">
        <f>MELİKŞAH!E68</f>
        <v>CEREN</v>
      </c>
      <c r="E354" s="80" t="str">
        <f>MELİKŞAH!F68</f>
        <v>YİĞİT</v>
      </c>
      <c r="F354" s="89">
        <f>MELİKŞAH!AB68</f>
        <v>330.55555555555554</v>
      </c>
      <c r="G354" s="89">
        <f>MELİKŞAH!AC68</f>
        <v>0</v>
      </c>
      <c r="H354" s="89">
        <f>MELİKŞAH!AE68</f>
        <v>233.97777777777776</v>
      </c>
    </row>
    <row r="355" spans="1:8" ht="20.25" customHeight="1" x14ac:dyDescent="0.25">
      <c r="A355" s="86">
        <v>351</v>
      </c>
      <c r="B355" s="80" t="str">
        <f>KURANCILI!B26</f>
        <v>KURANCILI ORTAOKULU</v>
      </c>
      <c r="C355" s="80" t="str">
        <f>KURANCILI!C26</f>
        <v>8/B</v>
      </c>
      <c r="D355" s="80" t="str">
        <f>KURANCILI!E26</f>
        <v>HATİCE</v>
      </c>
      <c r="E355" s="80" t="str">
        <f>KURANCILI!F26</f>
        <v>GÖÇER</v>
      </c>
      <c r="F355" s="89">
        <f>KURANCILI!AB26</f>
        <v>330.55555555555554</v>
      </c>
      <c r="G355" s="89">
        <f>KURANCILI!AC26</f>
        <v>0</v>
      </c>
      <c r="H355" s="89">
        <f>KURANCILI!AE26</f>
        <v>272.09277777777777</v>
      </c>
    </row>
    <row r="356" spans="1:8" ht="20.25" customHeight="1" x14ac:dyDescent="0.25">
      <c r="A356" s="87">
        <v>352</v>
      </c>
      <c r="B356" s="80" t="str">
        <f>KAMAN!B19</f>
        <v>KAMAN ORTAOKULU</v>
      </c>
      <c r="C356" s="80" t="str">
        <f>KAMAN!C19</f>
        <v>8-A</v>
      </c>
      <c r="D356" s="80" t="str">
        <f>KAMAN!E19</f>
        <v>SİNAN</v>
      </c>
      <c r="E356" s="80" t="str">
        <f>KAMAN!F19</f>
        <v>ATA</v>
      </c>
      <c r="F356" s="89">
        <f>KAMAN!AB19</f>
        <v>330.55555555555554</v>
      </c>
      <c r="G356" s="89">
        <f>KAMAN!AC19</f>
        <v>0</v>
      </c>
      <c r="H356" s="89">
        <f>KAMAN!AE19</f>
        <v>165.27777777777777</v>
      </c>
    </row>
    <row r="357" spans="1:8" ht="20.25" customHeight="1" x14ac:dyDescent="0.25">
      <c r="A357" s="86">
        <v>353</v>
      </c>
      <c r="B357" s="80" t="str">
        <f>ÇAĞIRKAN!B6</f>
        <v>Çağırkan Hacı Meşhude Yılmaz Ortaokulu</v>
      </c>
      <c r="C357" s="99" t="str">
        <f>ÇAĞIRKAN!C6</f>
        <v>8/A</v>
      </c>
      <c r="D357" s="80" t="str">
        <f>ÇAĞIRKAN!E6</f>
        <v>Faruk</v>
      </c>
      <c r="E357" s="80" t="str">
        <f>ÇAĞIRKAN!F6</f>
        <v>HELVACI</v>
      </c>
      <c r="F357" s="89">
        <f>ÇAĞIRKAN!AB6</f>
        <v>326.66666666666663</v>
      </c>
      <c r="G357" s="89">
        <f>ÇAĞIRKAN!AC6</f>
        <v>0</v>
      </c>
      <c r="H357" s="89" t="e">
        <f>ÇAĞIRKAN!AE6</f>
        <v>#VALUE!</v>
      </c>
    </row>
    <row r="358" spans="1:8" ht="20.25" customHeight="1" x14ac:dyDescent="0.25">
      <c r="A358" s="87">
        <v>354</v>
      </c>
      <c r="B358" s="80" t="str">
        <f>DEMİRLİ!B16</f>
        <v>DEMİRLİ ORTAOKULU</v>
      </c>
      <c r="C358" s="99" t="str">
        <f>DEMİRLİ!C16</f>
        <v>8/A</v>
      </c>
      <c r="D358" s="80" t="str">
        <f>DEMİRLİ!E16</f>
        <v xml:space="preserve">SAFİYE </v>
      </c>
      <c r="E358" s="80" t="str">
        <f>DEMİRLİ!F16</f>
        <v>ATA</v>
      </c>
      <c r="F358" s="89">
        <f>DEMİRLİ!AB16</f>
        <v>326.66666666666663</v>
      </c>
      <c r="G358" s="89">
        <f>DEMİRLİ!AC16</f>
        <v>0</v>
      </c>
      <c r="H358" s="89">
        <f>DEMİRLİ!AE16</f>
        <v>227.17833333333331</v>
      </c>
    </row>
    <row r="359" spans="1:8" ht="20.25" customHeight="1" x14ac:dyDescent="0.25">
      <c r="A359" s="86">
        <v>355</v>
      </c>
      <c r="B359" s="80" t="str">
        <f>CEVİZKENT!B13</f>
        <v>KAMAN İMAM HATİP ORTAOKULU</v>
      </c>
      <c r="C359" s="80" t="str">
        <f>CEVİZKENT!C13</f>
        <v>8/A</v>
      </c>
      <c r="D359" s="80" t="str">
        <f>CEVİZKENT!E13</f>
        <v>HASAN OĞUZHAN</v>
      </c>
      <c r="E359" s="80" t="str">
        <f>CEVİZKENT!F13</f>
        <v>ZENGİN</v>
      </c>
      <c r="F359" s="89">
        <f>CEVİZKENT!AB13</f>
        <v>323.75</v>
      </c>
      <c r="G359" s="89">
        <f>CEVİZKENT!AC13</f>
        <v>0</v>
      </c>
      <c r="H359" s="89">
        <f>CEVİZKENT!AE13</f>
        <v>228.64500000000001</v>
      </c>
    </row>
    <row r="360" spans="1:8" ht="20.25" customHeight="1" x14ac:dyDescent="0.25">
      <c r="A360" s="87">
        <v>356</v>
      </c>
      <c r="B360" s="80" t="str">
        <f>YENİHAYAT!B25</f>
        <v>YENİHAYAT ORTAOKULU</v>
      </c>
      <c r="C360" s="80" t="str">
        <f>YENİHAYAT!C25</f>
        <v>8/A</v>
      </c>
      <c r="D360" s="80" t="str">
        <f>YENİHAYAT!E25</f>
        <v>KADİRCAN</v>
      </c>
      <c r="E360" s="80" t="str">
        <f>YENİHAYAT!F25</f>
        <v>KIZILBOĞA</v>
      </c>
      <c r="F360" s="89">
        <f>YENİHAYAT!AB25</f>
        <v>322.77777777777777</v>
      </c>
      <c r="G360" s="89">
        <f>YENİHAYAT!AC25</f>
        <v>0</v>
      </c>
      <c r="H360" s="89">
        <f>YENİHAYAT!AE25</f>
        <v>218.30388888888888</v>
      </c>
    </row>
    <row r="361" spans="1:8" ht="20.25" customHeight="1" x14ac:dyDescent="0.25">
      <c r="A361" s="86">
        <v>357</v>
      </c>
      <c r="B361" s="80" t="str">
        <f>YENİHAYAT!B48</f>
        <v>YENİHAYAT ORTAOKULU</v>
      </c>
      <c r="C361" s="80" t="str">
        <f>YENİHAYAT!C48</f>
        <v>8/B</v>
      </c>
      <c r="D361" s="80" t="str">
        <f>YENİHAYAT!E48</f>
        <v>YETER NUR</v>
      </c>
      <c r="E361" s="80" t="str">
        <f>YENİHAYAT!F48</f>
        <v>SAİNKAPLAN</v>
      </c>
      <c r="F361" s="89">
        <f>YENİHAYAT!AB48</f>
        <v>322.77777777777777</v>
      </c>
      <c r="G361" s="89">
        <f>YENİHAYAT!AC48</f>
        <v>0</v>
      </c>
      <c r="H361" s="89">
        <f>YENİHAYAT!AE48</f>
        <v>232.89888888888891</v>
      </c>
    </row>
    <row r="362" spans="1:8" ht="20.25" customHeight="1" x14ac:dyDescent="0.25">
      <c r="A362" s="87">
        <v>358</v>
      </c>
      <c r="B362" s="80" t="str">
        <f>ÖMERHACILI!B22</f>
        <v xml:space="preserve">ÖMERHACILI Ş.N.A ORTAOKULU </v>
      </c>
      <c r="C362" s="80" t="str">
        <f>ÖMERHACILI!C22</f>
        <v>8/A</v>
      </c>
      <c r="D362" s="80" t="str">
        <f>ÖMERHACILI!E22</f>
        <v>SIDDIK</v>
      </c>
      <c r="E362" s="80" t="str">
        <f>ÖMERHACILI!F22</f>
        <v>DELİBAŞ</v>
      </c>
      <c r="F362" s="89">
        <f>ÖMERHACILI!AB22</f>
        <v>322.77777777777777</v>
      </c>
      <c r="G362" s="89">
        <f>ÖMERHACILI!AC22</f>
        <v>0</v>
      </c>
      <c r="H362" s="89">
        <f>ÖMERHACILI!AE22</f>
        <v>256.62888888888887</v>
      </c>
    </row>
    <row r="363" spans="1:8" ht="20.25" customHeight="1" x14ac:dyDescent="0.25">
      <c r="A363" s="86">
        <v>359</v>
      </c>
      <c r="B363" s="80" t="str">
        <f>KAMAN!B13</f>
        <v>KAMAN ORTAOKULU</v>
      </c>
      <c r="C363" s="80" t="str">
        <f>KAMAN!C13</f>
        <v>8-A</v>
      </c>
      <c r="D363" s="80" t="str">
        <f>KAMAN!E13</f>
        <v>OĞUZHAN</v>
      </c>
      <c r="E363" s="80" t="str">
        <f>KAMAN!F13</f>
        <v>SARI</v>
      </c>
      <c r="F363" s="89">
        <f>KAMAN!AB13</f>
        <v>322.77777777777777</v>
      </c>
      <c r="G363" s="89">
        <f>KAMAN!AC13</f>
        <v>0</v>
      </c>
      <c r="H363" s="89">
        <f>KAMAN!AE13</f>
        <v>161.38888888888889</v>
      </c>
    </row>
    <row r="364" spans="1:8" ht="20.25" customHeight="1" x14ac:dyDescent="0.25">
      <c r="A364" s="87">
        <v>360</v>
      </c>
      <c r="B364" s="80" t="str">
        <f>MELİKŞAH!B32</f>
        <v>MELİKŞAH ORTAOKULU</v>
      </c>
      <c r="C364" s="80" t="str">
        <f>MELİKŞAH!C32</f>
        <v>8. Sınıf / B Şubesi</v>
      </c>
      <c r="D364" s="80" t="str">
        <f>MELİKŞAH!E32</f>
        <v>DİLARA</v>
      </c>
      <c r="E364" s="80" t="str">
        <f>MELİKŞAH!F32</f>
        <v>KAYA</v>
      </c>
      <c r="F364" s="89">
        <f>MELİKŞAH!AB32</f>
        <v>318.88888888888886</v>
      </c>
      <c r="G364" s="89">
        <f>MELİKŞAH!AC32</f>
        <v>0</v>
      </c>
      <c r="H364" s="89">
        <f>MELİKŞAH!AE32</f>
        <v>228.63444444444443</v>
      </c>
    </row>
    <row r="365" spans="1:8" ht="20.25" customHeight="1" x14ac:dyDescent="0.25">
      <c r="A365" s="86">
        <v>361</v>
      </c>
      <c r="B365" s="80" t="str">
        <f>KURANCILI!B25</f>
        <v>KURANCILI ORTAOKULU</v>
      </c>
      <c r="C365" s="80" t="str">
        <f>KURANCILI!C25</f>
        <v>8/B</v>
      </c>
      <c r="D365" s="80" t="str">
        <f>KURANCILI!E25</f>
        <v>FATMA</v>
      </c>
      <c r="E365" s="80" t="str">
        <f>KURANCILI!F25</f>
        <v>TAŞKIRAN</v>
      </c>
      <c r="F365" s="89">
        <f>KURANCILI!AB25</f>
        <v>318.88888888888886</v>
      </c>
      <c r="G365" s="89">
        <f>KURANCILI!AC25</f>
        <v>0</v>
      </c>
      <c r="H365" s="89">
        <f>KURANCILI!AE25</f>
        <v>261.89444444444439</v>
      </c>
    </row>
    <row r="366" spans="1:8" ht="20.25" customHeight="1" x14ac:dyDescent="0.25">
      <c r="A366" s="87">
        <v>362</v>
      </c>
      <c r="B366" s="80" t="str">
        <f>KAMAN!B74</f>
        <v>KAMAN ORTAOKULU</v>
      </c>
      <c r="C366" s="80" t="str">
        <f>KAMAN!C74</f>
        <v>8-D</v>
      </c>
      <c r="D366" s="80" t="str">
        <f>KAMAN!E74</f>
        <v>BERK CAN</v>
      </c>
      <c r="E366" s="80" t="str">
        <f>KAMAN!F74</f>
        <v>GÖK</v>
      </c>
      <c r="F366" s="89">
        <f>KAMAN!AB74</f>
        <v>318.88888888888886</v>
      </c>
      <c r="G366" s="89">
        <f>KAMAN!AC74</f>
        <v>0</v>
      </c>
      <c r="H366" s="89">
        <f>KAMAN!AE74</f>
        <v>159.44444444444443</v>
      </c>
    </row>
    <row r="367" spans="1:8" ht="20.25" customHeight="1" x14ac:dyDescent="0.25">
      <c r="A367" s="86">
        <v>363</v>
      </c>
      <c r="B367" s="80" t="str">
        <f>ÇAĞIRKAN!B11</f>
        <v>Çağırkan Hacı Meşhude Yılmaz Ortaokulu</v>
      </c>
      <c r="C367" s="99" t="str">
        <f>ÇAĞIRKAN!C11</f>
        <v>8/A</v>
      </c>
      <c r="D367" s="80" t="str">
        <f>ÇAĞIRKAN!E11</f>
        <v>Lale</v>
      </c>
      <c r="E367" s="80" t="str">
        <f>ÇAĞIRKAN!F11</f>
        <v>ÖZTÜRK</v>
      </c>
      <c r="F367" s="89">
        <f>ÇAĞIRKAN!AB11</f>
        <v>315</v>
      </c>
      <c r="G367" s="89">
        <f>ÇAĞIRKAN!AC11</f>
        <v>0</v>
      </c>
      <c r="H367" s="89" t="e">
        <f>ÇAĞIRKAN!AE11</f>
        <v>#VALUE!</v>
      </c>
    </row>
    <row r="368" spans="1:8" ht="20.25" customHeight="1" x14ac:dyDescent="0.25">
      <c r="A368" s="87">
        <v>364</v>
      </c>
      <c r="B368" s="80" t="str">
        <f>MELİKŞAH!B23</f>
        <v>MELİKŞAH ORTAOKULU</v>
      </c>
      <c r="C368" s="80" t="str">
        <f>MELİKŞAH!C23</f>
        <v>8. Sınıf / A Şubesi</v>
      </c>
      <c r="D368" s="80" t="str">
        <f>MELİKŞAH!E23</f>
        <v>YUSUF ÖCAL</v>
      </c>
      <c r="E368" s="80" t="str">
        <f>MELİKŞAH!F23</f>
        <v>KARABOĞAZ</v>
      </c>
      <c r="F368" s="89">
        <f>MELİKŞAH!AB23</f>
        <v>315</v>
      </c>
      <c r="G368" s="89">
        <f>MELİKŞAH!AC23</f>
        <v>0</v>
      </c>
      <c r="H368" s="89">
        <f>MELİKŞAH!AE23</f>
        <v>218.405</v>
      </c>
    </row>
    <row r="369" spans="1:8" ht="20.25" customHeight="1" x14ac:dyDescent="0.25">
      <c r="A369" s="86">
        <v>365</v>
      </c>
      <c r="B369" s="80" t="str">
        <f>KURANCILI!B27</f>
        <v>KURANCILI ORTAOKULU</v>
      </c>
      <c r="C369" s="80" t="str">
        <f>KURANCILI!C27</f>
        <v>8/B</v>
      </c>
      <c r="D369" s="80" t="str">
        <f>KURANCILI!E27</f>
        <v>HİLAL</v>
      </c>
      <c r="E369" s="80" t="str">
        <f>KURANCILI!F27</f>
        <v>SARI</v>
      </c>
      <c r="F369" s="89">
        <f>KURANCILI!AB27</f>
        <v>315</v>
      </c>
      <c r="G369" s="89">
        <f>KURANCILI!AC27</f>
        <v>0</v>
      </c>
      <c r="H369" s="89">
        <f>KURANCILI!AE27</f>
        <v>261.62</v>
      </c>
    </row>
    <row r="370" spans="1:8" ht="20.25" customHeight="1" x14ac:dyDescent="0.25">
      <c r="A370" s="87">
        <v>366</v>
      </c>
      <c r="B370" s="80" t="str">
        <f>KAMAN!B48</f>
        <v>KAMAN ORTAOKULU</v>
      </c>
      <c r="C370" s="80" t="str">
        <f>KAMAN!C48</f>
        <v>8-B</v>
      </c>
      <c r="D370" s="80" t="str">
        <f>KAMAN!E48</f>
        <v>TEKHAN</v>
      </c>
      <c r="E370" s="80" t="str">
        <f>KAMAN!F48</f>
        <v>DEMİR</v>
      </c>
      <c r="F370" s="89">
        <f>KAMAN!AB48</f>
        <v>315</v>
      </c>
      <c r="G370" s="89">
        <f>KAMAN!AC48</f>
        <v>0</v>
      </c>
      <c r="H370" s="89">
        <f>KAMAN!AE48</f>
        <v>157.5</v>
      </c>
    </row>
    <row r="371" spans="1:8" ht="20.25" customHeight="1" x14ac:dyDescent="0.25">
      <c r="A371" s="86">
        <v>367</v>
      </c>
      <c r="B371" s="80" t="str">
        <f>ATATÜRK!B19</f>
        <v>ATATÜRK ORTAOKULU</v>
      </c>
      <c r="C371" s="80" t="str">
        <f>ATATÜRK!C19</f>
        <v>8/A</v>
      </c>
      <c r="D371" s="80" t="str">
        <f>ATATÜRK!E19</f>
        <v>SİNEM</v>
      </c>
      <c r="E371" s="80" t="str">
        <f>ATATÜRK!F19</f>
        <v>YILDIRIM</v>
      </c>
      <c r="F371" s="89">
        <f>ATATÜRK!AB19</f>
        <v>311.11111111111109</v>
      </c>
      <c r="G371" s="89">
        <f>ATATÜRK!AC19</f>
        <v>0</v>
      </c>
      <c r="H371" s="89">
        <f>ATATÜRK!AE19</f>
        <v>233.41365555555555</v>
      </c>
    </row>
    <row r="372" spans="1:8" ht="20.25" customHeight="1" x14ac:dyDescent="0.25">
      <c r="A372" s="87">
        <v>368</v>
      </c>
      <c r="B372" s="80" t="str">
        <f>ÖMERHACILI!B21</f>
        <v xml:space="preserve">ÖMERHACILI Ş.N.A ORTAOKULU </v>
      </c>
      <c r="C372" s="80" t="str">
        <f>ÖMERHACILI!C21</f>
        <v>8/A</v>
      </c>
      <c r="D372" s="80" t="str">
        <f>ÖMERHACILI!E21</f>
        <v xml:space="preserve">MELİŞ </v>
      </c>
      <c r="E372" s="80" t="str">
        <f>ÖMERHACILI!F21</f>
        <v>ATASOY</v>
      </c>
      <c r="F372" s="89">
        <f>ÖMERHACILI!AB21</f>
        <v>311.11111111111109</v>
      </c>
      <c r="G372" s="89">
        <f>ÖMERHACILI!AC21</f>
        <v>0</v>
      </c>
      <c r="H372" s="89">
        <f>ÖMERHACILI!AE21</f>
        <v>246.69055555555553</v>
      </c>
    </row>
    <row r="373" spans="1:8" ht="20.25" customHeight="1" x14ac:dyDescent="0.25">
      <c r="A373" s="86">
        <v>369</v>
      </c>
      <c r="B373" s="80" t="str">
        <f>CEVİZKENT!B9</f>
        <v>KAMAN İMAM HATİP ORTAOKULU</v>
      </c>
      <c r="C373" s="80" t="str">
        <f>CEVİZKENT!C9</f>
        <v>8/A</v>
      </c>
      <c r="D373" s="80" t="str">
        <f>CEVİZKENT!E9</f>
        <v xml:space="preserve">DERYA </v>
      </c>
      <c r="E373" s="80" t="str">
        <f>CEVİZKENT!F9</f>
        <v>KAYA</v>
      </c>
      <c r="F373" s="89">
        <f>CEVİZKENT!AB9</f>
        <v>310.625</v>
      </c>
      <c r="G373" s="89">
        <f>CEVİZKENT!AC9</f>
        <v>0</v>
      </c>
      <c r="H373" s="89">
        <f>CEVİZKENT!AE9</f>
        <v>215.3075</v>
      </c>
    </row>
    <row r="374" spans="1:8" ht="20.25" customHeight="1" x14ac:dyDescent="0.25">
      <c r="A374" s="87">
        <v>370</v>
      </c>
      <c r="B374" s="80" t="str">
        <f>CEVİZKENT!B22</f>
        <v>KAMAN İMAM HATİP ORTAOKULU</v>
      </c>
      <c r="C374" s="80" t="str">
        <f>CEVİZKENT!C22</f>
        <v>8/A</v>
      </c>
      <c r="D374" s="80" t="str">
        <f>CEVİZKENT!E22</f>
        <v xml:space="preserve">SAFİYE </v>
      </c>
      <c r="E374" s="80" t="str">
        <f>CEVİZKENT!F22</f>
        <v>KAYA</v>
      </c>
      <c r="F374" s="89">
        <f>CEVİZKENT!AB22</f>
        <v>310.625</v>
      </c>
      <c r="G374" s="89">
        <f>CEVİZKENT!AC22</f>
        <v>0</v>
      </c>
      <c r="H374" s="89">
        <f>CEVİZKENT!AE22</f>
        <v>219.96250000000001</v>
      </c>
    </row>
    <row r="375" spans="1:8" ht="20.25" customHeight="1" x14ac:dyDescent="0.25">
      <c r="A375" s="86">
        <v>371</v>
      </c>
      <c r="B375" s="80" t="str">
        <f>ATATÜRK!B30</f>
        <v>ATATÜRK ORTAOKULU</v>
      </c>
      <c r="C375" s="80" t="str">
        <f>ATATÜRK!C30</f>
        <v>8/B</v>
      </c>
      <c r="D375" s="80" t="str">
        <f>ATATÜRK!E30</f>
        <v>EMRE</v>
      </c>
      <c r="E375" s="80" t="str">
        <f>ATATÜRK!F30</f>
        <v>KANAT</v>
      </c>
      <c r="F375" s="89">
        <f>ATATÜRK!AB30</f>
        <v>307.22222222222223</v>
      </c>
      <c r="G375" s="89">
        <f>ATATÜRK!AC30</f>
        <v>0</v>
      </c>
      <c r="H375" s="89">
        <f>ATATÜRK!AE30</f>
        <v>214.96406111111111</v>
      </c>
    </row>
    <row r="376" spans="1:8" ht="20.25" customHeight="1" x14ac:dyDescent="0.25">
      <c r="A376" s="87">
        <v>372</v>
      </c>
      <c r="B376" s="80" t="str">
        <f>ATATÜRK!B36</f>
        <v>ATATÜRK ORTAOKULU</v>
      </c>
      <c r="C376" s="80" t="str">
        <f>ATATÜRK!C36</f>
        <v>8/B</v>
      </c>
      <c r="D376" s="80" t="str">
        <f>ATATÜRK!E36</f>
        <v>MUHAMMET ALİ</v>
      </c>
      <c r="E376" s="80" t="str">
        <f>ATATÜRK!F36</f>
        <v>KARAKUŞ</v>
      </c>
      <c r="F376" s="89">
        <f>ATATÜRK!AB36</f>
        <v>307.22222222222223</v>
      </c>
      <c r="G376" s="89">
        <f>ATATÜRK!AC36</f>
        <v>0</v>
      </c>
      <c r="H376" s="89">
        <f>ATATÜRK!AE36</f>
        <v>216.10406111111112</v>
      </c>
    </row>
    <row r="377" spans="1:8" ht="20.25" customHeight="1" x14ac:dyDescent="0.25">
      <c r="A377" s="86">
        <v>373</v>
      </c>
      <c r="B377" s="80" t="str">
        <f>YENİHAYAT!B22</f>
        <v>YENİHAYAT ORTAOKULU</v>
      </c>
      <c r="C377" s="80" t="str">
        <f>YENİHAYAT!C22</f>
        <v>8/A</v>
      </c>
      <c r="D377" s="80" t="str">
        <f>YENİHAYAT!E22</f>
        <v>ORHAN GAZİ</v>
      </c>
      <c r="E377" s="80" t="str">
        <f>YENİHAYAT!F22</f>
        <v>ÖZDEMİR</v>
      </c>
      <c r="F377" s="89">
        <f>YENİHAYAT!AB22</f>
        <v>307.22222222222223</v>
      </c>
      <c r="G377" s="89">
        <f>YENİHAYAT!AC22</f>
        <v>0</v>
      </c>
      <c r="H377" s="89">
        <f>YENİHAYAT!AE22</f>
        <v>212.74111111111111</v>
      </c>
    </row>
    <row r="378" spans="1:8" ht="20.25" customHeight="1" x14ac:dyDescent="0.25">
      <c r="A378" s="87">
        <v>374</v>
      </c>
      <c r="B378" s="80" t="str">
        <f>YENİCE!B7</f>
        <v>K.Yenice Mehmet Akif Ersoy O.O.</v>
      </c>
      <c r="C378" s="80" t="str">
        <f>YENİCE!C7</f>
        <v>8/A</v>
      </c>
      <c r="D378" s="80" t="str">
        <f>YENİCE!E7</f>
        <v>ASLAN</v>
      </c>
      <c r="E378" s="80" t="str">
        <f>YENİCE!F7</f>
        <v>BOZDUĞAN</v>
      </c>
      <c r="F378" s="89">
        <f>YENİCE!AB7</f>
        <v>307.22222222222223</v>
      </c>
      <c r="G378" s="89">
        <f>YENİCE!AC7</f>
        <v>0</v>
      </c>
      <c r="H378" s="89">
        <f>YENİCE!AE7</f>
        <v>219.76611111111112</v>
      </c>
    </row>
    <row r="379" spans="1:8" ht="20.25" customHeight="1" x14ac:dyDescent="0.25">
      <c r="A379" s="86">
        <v>375</v>
      </c>
      <c r="B379" s="80" t="str">
        <f>KAMAN!B38</f>
        <v>KAMAN ORTAOKULU</v>
      </c>
      <c r="C379" s="80" t="str">
        <f>KAMAN!C38</f>
        <v>8-B</v>
      </c>
      <c r="D379" s="80" t="str">
        <f>KAMAN!E38</f>
        <v>UBEYDULLAH</v>
      </c>
      <c r="E379" s="80" t="str">
        <f>KAMAN!F38</f>
        <v>AYAS</v>
      </c>
      <c r="F379" s="89">
        <f>KAMAN!AB38</f>
        <v>307.22222222222223</v>
      </c>
      <c r="G379" s="89">
        <f>KAMAN!AC38</f>
        <v>0</v>
      </c>
      <c r="H379" s="89">
        <f>KAMAN!AE38</f>
        <v>153.61111111111111</v>
      </c>
    </row>
    <row r="380" spans="1:8" ht="20.25" customHeight="1" x14ac:dyDescent="0.25">
      <c r="A380" s="87">
        <v>376</v>
      </c>
      <c r="B380" s="80" t="str">
        <f>ATATÜRK!B11</f>
        <v>ATATÜRK ORTAOKULU</v>
      </c>
      <c r="C380" s="80" t="str">
        <f>ATATÜRK!C11</f>
        <v>8/A</v>
      </c>
      <c r="D380" s="80" t="str">
        <f>ATATÜRK!E11</f>
        <v>MELİH ARDA</v>
      </c>
      <c r="E380" s="80" t="str">
        <f>ATATÜRK!F11</f>
        <v>ÇALI</v>
      </c>
      <c r="F380" s="89">
        <f>ATATÜRK!AB11</f>
        <v>303.33333333333337</v>
      </c>
      <c r="G380" s="89">
        <f>ATATÜRK!AC11</f>
        <v>0</v>
      </c>
      <c r="H380" s="89">
        <f>ATATÜRK!AE11</f>
        <v>224.39731666666668</v>
      </c>
    </row>
    <row r="381" spans="1:8" ht="20.25" customHeight="1" x14ac:dyDescent="0.25">
      <c r="A381" s="86">
        <v>377</v>
      </c>
      <c r="B381" s="80" t="str">
        <f>ATATÜRK!B53</f>
        <v>ATATÜRK ORTAOKULU</v>
      </c>
      <c r="C381" s="80" t="str">
        <f>ATATÜRK!C53</f>
        <v>8/C</v>
      </c>
      <c r="D381" s="80" t="str">
        <f>ATATÜRK!E53</f>
        <v>KAAN</v>
      </c>
      <c r="E381" s="80" t="str">
        <f>ATATÜRK!F53</f>
        <v>APAYDIN</v>
      </c>
      <c r="F381" s="89">
        <f>ATATÜRK!AB53</f>
        <v>303.33333333333337</v>
      </c>
      <c r="G381" s="89">
        <f>ATATÜRK!AC53</f>
        <v>0</v>
      </c>
      <c r="H381" s="89">
        <f>ATATÜRK!AE53</f>
        <v>218.19116666666667</v>
      </c>
    </row>
    <row r="382" spans="1:8" ht="20.25" customHeight="1" x14ac:dyDescent="0.25">
      <c r="A382" s="87">
        <v>378</v>
      </c>
      <c r="B382" s="80" t="str">
        <f>MELİKŞAH!B52</f>
        <v>MELİKŞAH ORTAOKULU</v>
      </c>
      <c r="C382" s="80" t="str">
        <f>MELİKŞAH!C52</f>
        <v>8. Sınıf / C Şubesi</v>
      </c>
      <c r="D382" s="80" t="str">
        <f>MELİKŞAH!E52</f>
        <v>BURAK</v>
      </c>
      <c r="E382" s="80" t="str">
        <f>MELİKŞAH!F52</f>
        <v>SARI</v>
      </c>
      <c r="F382" s="89">
        <f>MELİKŞAH!AB52</f>
        <v>303.33333333333337</v>
      </c>
      <c r="G382" s="89">
        <f>MELİKŞAH!AC52</f>
        <v>0</v>
      </c>
      <c r="H382" s="89">
        <f>MELİKŞAH!AE52</f>
        <v>215.97666666666669</v>
      </c>
    </row>
    <row r="383" spans="1:8" ht="20.25" customHeight="1" x14ac:dyDescent="0.25">
      <c r="A383" s="86">
        <v>379</v>
      </c>
      <c r="B383" s="80" t="str">
        <f>KAMAN!B108</f>
        <v>KAMAN ORTAOKULU</v>
      </c>
      <c r="C383" s="80" t="str">
        <f>KAMAN!C108</f>
        <v>8-E</v>
      </c>
      <c r="D383" s="80" t="str">
        <f>KAMAN!E108</f>
        <v>BUĞRA</v>
      </c>
      <c r="E383" s="80" t="str">
        <f>KAMAN!F108</f>
        <v>KESKİN</v>
      </c>
      <c r="F383" s="89">
        <f>KAMAN!AB108</f>
        <v>303.33333333333337</v>
      </c>
      <c r="G383" s="89">
        <f>KAMAN!AC108</f>
        <v>0</v>
      </c>
      <c r="H383" s="89">
        <f>KAMAN!AE108</f>
        <v>151.66666666666669</v>
      </c>
    </row>
    <row r="384" spans="1:8" ht="20.25" customHeight="1" x14ac:dyDescent="0.25">
      <c r="A384" s="87">
        <v>380</v>
      </c>
      <c r="B384" s="80" t="str">
        <f>ATATÜRK!B37</f>
        <v>ATATÜRK ORTAOKULU</v>
      </c>
      <c r="C384" s="80" t="str">
        <f>ATATÜRK!C37</f>
        <v>8/B</v>
      </c>
      <c r="D384" s="80" t="str">
        <f>ATATÜRK!E37</f>
        <v>NEZAKET</v>
      </c>
      <c r="E384" s="80" t="str">
        <f>ATATÜRK!F37</f>
        <v>YAŞAR</v>
      </c>
      <c r="F384" s="89">
        <f>ATATÜRK!AB37</f>
        <v>299.44444444444446</v>
      </c>
      <c r="G384" s="89">
        <f>ATATÜRK!AC37</f>
        <v>0</v>
      </c>
      <c r="H384" s="89">
        <f>ATATÜRK!AE37</f>
        <v>215.20712222222221</v>
      </c>
    </row>
    <row r="385" spans="1:8" ht="20.25" customHeight="1" x14ac:dyDescent="0.25">
      <c r="A385" s="86">
        <v>381</v>
      </c>
      <c r="B385" s="80" t="str">
        <f>YENİHAYAT!B13</f>
        <v>YENİHAYAT ORTAOKULU</v>
      </c>
      <c r="C385" s="80" t="str">
        <f>YENİHAYAT!C13</f>
        <v>8/A</v>
      </c>
      <c r="D385" s="80" t="str">
        <f>YENİHAYAT!E13</f>
        <v>ALEYNA</v>
      </c>
      <c r="E385" s="80" t="str">
        <f>YENİHAYAT!F13</f>
        <v>KIRICI</v>
      </c>
      <c r="F385" s="89">
        <f>YENİHAYAT!AB13</f>
        <v>299.44444444444446</v>
      </c>
      <c r="G385" s="89">
        <f>YENİHAYAT!AC13</f>
        <v>0</v>
      </c>
      <c r="H385" s="89">
        <f>YENİHAYAT!AE13</f>
        <v>216.81722222222223</v>
      </c>
    </row>
    <row r="386" spans="1:8" ht="20.25" customHeight="1" x14ac:dyDescent="0.25">
      <c r="A386" s="87">
        <v>382</v>
      </c>
      <c r="B386" s="80" t="str">
        <f>YENİHAYAT!B18</f>
        <v>YENİHAYAT ORTAOKULU</v>
      </c>
      <c r="C386" s="80" t="str">
        <f>YENİHAYAT!C18</f>
        <v>8/A</v>
      </c>
      <c r="D386" s="80" t="str">
        <f>YENİHAYAT!E18</f>
        <v>SEZER</v>
      </c>
      <c r="E386" s="80" t="str">
        <f>YENİHAYAT!F18</f>
        <v>LAÇİN</v>
      </c>
      <c r="F386" s="89">
        <f>YENİHAYAT!AB18</f>
        <v>299.44444444444446</v>
      </c>
      <c r="G386" s="89">
        <f>YENİHAYAT!AC18</f>
        <v>0</v>
      </c>
      <c r="H386" s="89">
        <f>YENİHAYAT!AE18</f>
        <v>212.23722222222221</v>
      </c>
    </row>
    <row r="387" spans="1:8" ht="20.25" customHeight="1" x14ac:dyDescent="0.25">
      <c r="A387" s="86">
        <v>383</v>
      </c>
      <c r="B387" s="80" t="str">
        <f>ATATÜRK!B31</f>
        <v>ATATÜRK ORTAOKULU</v>
      </c>
      <c r="C387" s="80" t="str">
        <f>ATATÜRK!C31</f>
        <v>8/B</v>
      </c>
      <c r="D387" s="80" t="str">
        <f>ATATÜRK!E31</f>
        <v>ERHAN</v>
      </c>
      <c r="E387" s="80" t="str">
        <f>ATATÜRK!F31</f>
        <v>ASLAN</v>
      </c>
      <c r="F387" s="89">
        <f>ATATÜRK!AB31</f>
        <v>295.55555555555554</v>
      </c>
      <c r="G387" s="89">
        <f>ATATÜRK!AC31</f>
        <v>0</v>
      </c>
      <c r="H387" s="89">
        <f>ATATÜRK!AE31</f>
        <v>204.32052777777778</v>
      </c>
    </row>
    <row r="388" spans="1:8" ht="20.25" customHeight="1" x14ac:dyDescent="0.25">
      <c r="A388" s="87">
        <v>384</v>
      </c>
      <c r="B388" s="80" t="str">
        <f>ATATÜRK!B40</f>
        <v>ATATÜRK ORTAOKULU</v>
      </c>
      <c r="C388" s="80" t="str">
        <f>ATATÜRK!C40</f>
        <v>8/B</v>
      </c>
      <c r="D388" s="80" t="str">
        <f>ATATÜRK!E40</f>
        <v>ZAFER</v>
      </c>
      <c r="E388" s="80" t="str">
        <f>ATATÜRK!F40</f>
        <v>IŞIK</v>
      </c>
      <c r="F388" s="89">
        <f>ATATÜRK!AB40</f>
        <v>295.55555555555554</v>
      </c>
      <c r="G388" s="89">
        <f>ATATÜRK!AC40</f>
        <v>0</v>
      </c>
      <c r="H388" s="89">
        <f>ATATÜRK!AE40</f>
        <v>213.01897777777776</v>
      </c>
    </row>
    <row r="389" spans="1:8" ht="20.25" customHeight="1" x14ac:dyDescent="0.25">
      <c r="A389" s="86">
        <v>385</v>
      </c>
      <c r="B389" s="80" t="str">
        <f>ATATÜRK!B50</f>
        <v>ATATÜRK ORTAOKULU</v>
      </c>
      <c r="C389" s="80" t="str">
        <f>ATATÜRK!C50</f>
        <v>8/C</v>
      </c>
      <c r="D389" s="80" t="str">
        <f>ATATÜRK!E50</f>
        <v>GÖZDE</v>
      </c>
      <c r="E389" s="80" t="str">
        <f>ATATÜRK!F50</f>
        <v>DİPİ</v>
      </c>
      <c r="F389" s="89">
        <f>ATATÜRK!AB50</f>
        <v>295.55555555555554</v>
      </c>
      <c r="G389" s="89">
        <f>ATATÜRK!AC50</f>
        <v>0</v>
      </c>
      <c r="H389" s="89">
        <f>ATATÜRK!AE50</f>
        <v>210.59387777777778</v>
      </c>
    </row>
    <row r="390" spans="1:8" ht="20.25" customHeight="1" x14ac:dyDescent="0.25">
      <c r="A390" s="87">
        <v>386</v>
      </c>
      <c r="B390" s="80" t="str">
        <f>YENİHAYAT!B31</f>
        <v>YENİHAYAT ORTAOKULU</v>
      </c>
      <c r="C390" s="80" t="str">
        <f>YENİHAYAT!C31</f>
        <v>8/B</v>
      </c>
      <c r="D390" s="80" t="str">
        <f>YENİHAYAT!E31</f>
        <v>TUĞÇE</v>
      </c>
      <c r="E390" s="80" t="str">
        <f>YENİHAYAT!F31</f>
        <v>TAN</v>
      </c>
      <c r="F390" s="89">
        <f>YENİHAYAT!AB31</f>
        <v>295.55555555555554</v>
      </c>
      <c r="G390" s="89">
        <f>YENİHAYAT!AC31</f>
        <v>0</v>
      </c>
      <c r="H390" s="89">
        <f>YENİHAYAT!AE31</f>
        <v>203.00777777777779</v>
      </c>
    </row>
    <row r="391" spans="1:8" ht="20.25" customHeight="1" x14ac:dyDescent="0.25">
      <c r="A391" s="86">
        <v>387</v>
      </c>
      <c r="B391" s="80" t="str">
        <f>ÖMERHACILI!B15</f>
        <v xml:space="preserve">ÖMERHACILI Ş.N.A ORTAOKULU </v>
      </c>
      <c r="C391" s="80" t="str">
        <f>ÖMERHACILI!C15</f>
        <v>8/A</v>
      </c>
      <c r="D391" s="80" t="str">
        <f>ÖMERHACILI!E15</f>
        <v xml:space="preserve">TAHİR </v>
      </c>
      <c r="E391" s="80" t="str">
        <f>ÖMERHACILI!F15</f>
        <v>CAN</v>
      </c>
      <c r="F391" s="89">
        <f>ÖMERHACILI!AB15</f>
        <v>295.55555555555554</v>
      </c>
      <c r="G391" s="89">
        <f>ÖMERHACILI!AC15</f>
        <v>0</v>
      </c>
      <c r="H391" s="89">
        <f>ÖMERHACILI!AE15</f>
        <v>245.78277777777777</v>
      </c>
    </row>
    <row r="392" spans="1:8" ht="20.25" customHeight="1" x14ac:dyDescent="0.25">
      <c r="A392" s="87">
        <v>388</v>
      </c>
      <c r="B392" s="80" t="str">
        <f>KAMAN!B65</f>
        <v>KAMAN ORTAOKULU</v>
      </c>
      <c r="C392" s="80" t="str">
        <f>KAMAN!C65</f>
        <v>8-C</v>
      </c>
      <c r="D392" s="80" t="str">
        <f>KAMAN!E65</f>
        <v>ENGİN CAN</v>
      </c>
      <c r="E392" s="80" t="str">
        <f>KAMAN!F65</f>
        <v>AVCI</v>
      </c>
      <c r="F392" s="89">
        <f>KAMAN!AB65</f>
        <v>295.55555555555554</v>
      </c>
      <c r="G392" s="89">
        <f>KAMAN!AC65</f>
        <v>0</v>
      </c>
      <c r="H392" s="89">
        <f>KAMAN!AE65</f>
        <v>147.77777777777777</v>
      </c>
    </row>
    <row r="393" spans="1:8" ht="20.25" customHeight="1" x14ac:dyDescent="0.25">
      <c r="A393" s="86">
        <v>389</v>
      </c>
      <c r="B393" s="80" t="str">
        <f>KAMAN!B113</f>
        <v>KAMAN ORTAOKULU</v>
      </c>
      <c r="C393" s="80" t="str">
        <f>KAMAN!C113</f>
        <v>8-E</v>
      </c>
      <c r="D393" s="80" t="str">
        <f>KAMAN!E113</f>
        <v>BAHAR</v>
      </c>
      <c r="E393" s="80" t="str">
        <f>KAMAN!F113</f>
        <v>ÇELİK</v>
      </c>
      <c r="F393" s="89">
        <f>KAMAN!AB113</f>
        <v>295.55555555555554</v>
      </c>
      <c r="G393" s="89">
        <f>KAMAN!AC113</f>
        <v>0</v>
      </c>
      <c r="H393" s="89">
        <f>KAMAN!AE113</f>
        <v>147.77777777777777</v>
      </c>
    </row>
    <row r="394" spans="1:8" ht="20.25" customHeight="1" x14ac:dyDescent="0.25">
      <c r="A394" s="87">
        <v>390</v>
      </c>
      <c r="B394" s="80" t="str">
        <f>ATATÜRK!B56</f>
        <v>ATATÜRK ORTAOKULU</v>
      </c>
      <c r="C394" s="80" t="str">
        <f>ATATÜRK!C56</f>
        <v>8/C</v>
      </c>
      <c r="D394" s="80" t="str">
        <f>ATATÜRK!E56</f>
        <v>SEZER</v>
      </c>
      <c r="E394" s="80" t="str">
        <f>ATATÜRK!F56</f>
        <v>AKYOL</v>
      </c>
      <c r="F394" s="89">
        <f>ATATÜRK!AB56</f>
        <v>291.66666666666663</v>
      </c>
      <c r="G394" s="89">
        <f>ATATÜRK!AC56</f>
        <v>0</v>
      </c>
      <c r="H394" s="89">
        <f>ATATÜRK!AE56</f>
        <v>204.35658333333333</v>
      </c>
    </row>
    <row r="395" spans="1:8" ht="20.25" customHeight="1" x14ac:dyDescent="0.25">
      <c r="A395" s="86">
        <v>391</v>
      </c>
      <c r="B395" s="80" t="str">
        <f>MELİKŞAH!B49</f>
        <v>MELİKŞAH ORTAOKULU</v>
      </c>
      <c r="C395" s="80" t="str">
        <f>MELİKŞAH!C49</f>
        <v>8. Sınıf / C Şubesi</v>
      </c>
      <c r="D395" s="80" t="str">
        <f>MELİKŞAH!E49</f>
        <v>ALPEREN</v>
      </c>
      <c r="E395" s="80" t="str">
        <f>MELİKŞAH!F49</f>
        <v>GÖKALP</v>
      </c>
      <c r="F395" s="89">
        <f>MELİKŞAH!AB49</f>
        <v>291.66666666666663</v>
      </c>
      <c r="G395" s="89">
        <f>MELİKŞAH!AC49</f>
        <v>0</v>
      </c>
      <c r="H395" s="89">
        <f>MELİKŞAH!AE49</f>
        <v>212.33833333333331</v>
      </c>
    </row>
    <row r="396" spans="1:8" ht="20.25" customHeight="1" x14ac:dyDescent="0.25">
      <c r="A396" s="87">
        <v>392</v>
      </c>
      <c r="B396" s="80" t="str">
        <f>YENİHAYAT!B74</f>
        <v>YENİHAYAT ORTAOKULU</v>
      </c>
      <c r="C396" s="80" t="str">
        <f>YENİHAYAT!C74</f>
        <v>8/C</v>
      </c>
      <c r="D396" s="80" t="str">
        <f>YENİHAYAT!E74</f>
        <v>OĞUZ KAAN</v>
      </c>
      <c r="E396" s="80" t="str">
        <f>YENİHAYAT!F74</f>
        <v>BEKTAŞ</v>
      </c>
      <c r="F396" s="89">
        <f>YENİHAYAT!AB74</f>
        <v>291.66666666666663</v>
      </c>
      <c r="G396" s="89">
        <f>YENİHAYAT!AC74</f>
        <v>0</v>
      </c>
      <c r="H396" s="89">
        <f>YENİHAYAT!AE74</f>
        <v>220.6583333333333</v>
      </c>
    </row>
    <row r="397" spans="1:8" ht="20.25" customHeight="1" x14ac:dyDescent="0.25">
      <c r="A397" s="86">
        <v>393</v>
      </c>
      <c r="B397" s="80" t="str">
        <f>ATATÜRK!B51</f>
        <v>ATATÜRK ORTAOKULU</v>
      </c>
      <c r="C397" s="80" t="str">
        <f>ATATÜRK!C51</f>
        <v>8/C</v>
      </c>
      <c r="D397" s="80" t="str">
        <f>ATATÜRK!E51</f>
        <v>HAKİME</v>
      </c>
      <c r="E397" s="80" t="str">
        <f>ATATÜRK!F51</f>
        <v>ARSLAN</v>
      </c>
      <c r="F397" s="89">
        <f>ATATÜRK!AB51</f>
        <v>287.77777777777783</v>
      </c>
      <c r="G397" s="89">
        <f>ATATÜRK!AC51</f>
        <v>0</v>
      </c>
      <c r="H397" s="89">
        <f>ATATÜRK!AE51</f>
        <v>199.09698888888892</v>
      </c>
    </row>
    <row r="398" spans="1:8" ht="20.25" customHeight="1" x14ac:dyDescent="0.25">
      <c r="A398" s="87">
        <v>394</v>
      </c>
      <c r="B398" s="80" t="str">
        <f>YENİHAYAT!B37</f>
        <v>YENİHAYAT ORTAOKULU</v>
      </c>
      <c r="C398" s="80" t="str">
        <f>YENİHAYAT!C37</f>
        <v>8/B</v>
      </c>
      <c r="D398" s="80" t="str">
        <f>YENİHAYAT!E37</f>
        <v>EMİR NAZMİ</v>
      </c>
      <c r="E398" s="80" t="str">
        <f>YENİHAYAT!F37</f>
        <v>ARSLAN</v>
      </c>
      <c r="F398" s="89">
        <f>YENİHAYAT!AB37</f>
        <v>287.77777777777783</v>
      </c>
      <c r="G398" s="89">
        <f>YENİHAYAT!AC37</f>
        <v>0</v>
      </c>
      <c r="H398" s="89">
        <f>YENİHAYAT!AE37</f>
        <v>196.70888888888891</v>
      </c>
    </row>
    <row r="399" spans="1:8" ht="20.25" customHeight="1" x14ac:dyDescent="0.25">
      <c r="A399" s="86">
        <v>395</v>
      </c>
      <c r="B399" s="80" t="str">
        <f>YENİHAYAT!B42</f>
        <v>YENİHAYAT ORTAOKULU</v>
      </c>
      <c r="C399" s="80" t="str">
        <f>YENİHAYAT!C42</f>
        <v>8/B</v>
      </c>
      <c r="D399" s="80" t="str">
        <f>YENİHAYAT!E42</f>
        <v>ESMEGÜL</v>
      </c>
      <c r="E399" s="80" t="str">
        <f>YENİHAYAT!F42</f>
        <v>TAPAN</v>
      </c>
      <c r="F399" s="89">
        <f>YENİHAYAT!AB42</f>
        <v>287.77777777777783</v>
      </c>
      <c r="G399" s="89">
        <f>YENİHAYAT!AC42</f>
        <v>0</v>
      </c>
      <c r="H399" s="89">
        <f>YENİHAYAT!AE42</f>
        <v>204.93888888888893</v>
      </c>
    </row>
    <row r="400" spans="1:8" ht="20.25" customHeight="1" x14ac:dyDescent="0.25">
      <c r="A400" s="87">
        <v>396</v>
      </c>
      <c r="B400" s="80" t="str">
        <f>YENİHAYAT!B32</f>
        <v>YENİHAYAT ORTAOKULU</v>
      </c>
      <c r="C400" s="80" t="str">
        <f>YENİHAYAT!C32</f>
        <v>8/B</v>
      </c>
      <c r="D400" s="80" t="str">
        <f>YENİHAYAT!E32</f>
        <v>EDA</v>
      </c>
      <c r="E400" s="80" t="str">
        <f>YENİHAYAT!F32</f>
        <v>ÖZTÜRK</v>
      </c>
      <c r="F400" s="89">
        <f>YENİHAYAT!AB32</f>
        <v>283.88888888888891</v>
      </c>
      <c r="G400" s="89">
        <f>YENİHAYAT!AC32</f>
        <v>0</v>
      </c>
      <c r="H400" s="89">
        <f>YENİHAYAT!AE32</f>
        <v>206.06944444444446</v>
      </c>
    </row>
    <row r="401" spans="1:8" ht="20.25" customHeight="1" x14ac:dyDescent="0.25">
      <c r="A401" s="86">
        <v>397</v>
      </c>
      <c r="B401" s="80" t="str">
        <f>YENİCE!B22</f>
        <v>K.Yenice Mehmet Akif Ersoy O.O.</v>
      </c>
      <c r="C401" s="80" t="str">
        <f>YENİCE!C22</f>
        <v>8/A</v>
      </c>
      <c r="D401" s="80" t="str">
        <f>YENİCE!E22</f>
        <v>CUMA ALİ</v>
      </c>
      <c r="E401" s="80" t="str">
        <f>YENİCE!F22</f>
        <v>ŞAHİN</v>
      </c>
      <c r="F401" s="89">
        <f>YENİCE!AB22</f>
        <v>283.88888888888891</v>
      </c>
      <c r="G401" s="89">
        <f>YENİCE!AC22</f>
        <v>0</v>
      </c>
      <c r="H401" s="89">
        <f>YENİCE!AE22</f>
        <v>202.79944444444448</v>
      </c>
    </row>
    <row r="402" spans="1:8" ht="20.25" customHeight="1" x14ac:dyDescent="0.25">
      <c r="A402" s="87">
        <v>398</v>
      </c>
      <c r="B402" s="80" t="str">
        <f>ATATÜRK!B34</f>
        <v>ATATÜRK ORTAOKULU</v>
      </c>
      <c r="C402" s="80" t="str">
        <f>ATATÜRK!C34</f>
        <v>8/B</v>
      </c>
      <c r="D402" s="80" t="str">
        <f>ATATÜRK!E34</f>
        <v>GÖZDE</v>
      </c>
      <c r="E402" s="80" t="str">
        <f>ATATÜRK!F34</f>
        <v>VURAL</v>
      </c>
      <c r="F402" s="89">
        <f>ATATÜRK!AB34</f>
        <v>280</v>
      </c>
      <c r="G402" s="89">
        <f>ATATÜRK!AC34</f>
        <v>0</v>
      </c>
      <c r="H402" s="89">
        <f>ATATÜRK!AE34</f>
        <v>204.39775</v>
      </c>
    </row>
    <row r="403" spans="1:8" ht="20.25" customHeight="1" x14ac:dyDescent="0.25">
      <c r="A403" s="86">
        <v>399</v>
      </c>
      <c r="B403" s="80" t="str">
        <f>MELİKŞAH!B10</f>
        <v>MELİKŞAH ORTAOKULU</v>
      </c>
      <c r="C403" s="80" t="str">
        <f>MELİKŞAH!C10</f>
        <v>8. Sınıf / A Şubesi</v>
      </c>
      <c r="D403" s="80" t="str">
        <f>MELİKŞAH!E10</f>
        <v>GÜLSEN</v>
      </c>
      <c r="E403" s="80" t="str">
        <f>MELİKŞAH!F10</f>
        <v>GÖGÜŞ</v>
      </c>
      <c r="F403" s="89">
        <f>MELİKŞAH!AB10</f>
        <v>280</v>
      </c>
      <c r="G403" s="89">
        <f>MELİKŞAH!AC10</f>
        <v>0</v>
      </c>
      <c r="H403" s="89">
        <f>MELİKŞAH!AE10</f>
        <v>205.03</v>
      </c>
    </row>
    <row r="404" spans="1:8" ht="20.25" customHeight="1" x14ac:dyDescent="0.25">
      <c r="A404" s="87">
        <v>400</v>
      </c>
      <c r="B404" s="80" t="str">
        <f>KAMAN!B98</f>
        <v>KAMAN ORTAOKULU</v>
      </c>
      <c r="C404" s="80" t="str">
        <f>KAMAN!C98</f>
        <v>8-E</v>
      </c>
      <c r="D404" s="80" t="str">
        <f>KAMAN!E98</f>
        <v>UMUT</v>
      </c>
      <c r="E404" s="80" t="str">
        <f>KAMAN!F98</f>
        <v>ER</v>
      </c>
      <c r="F404" s="89">
        <f>KAMAN!AB98</f>
        <v>280</v>
      </c>
      <c r="G404" s="89">
        <f>KAMAN!AC98</f>
        <v>0</v>
      </c>
      <c r="H404" s="89">
        <f>KAMAN!AE98</f>
        <v>140</v>
      </c>
    </row>
    <row r="405" spans="1:8" ht="20.25" customHeight="1" x14ac:dyDescent="0.25">
      <c r="A405" s="86">
        <v>401</v>
      </c>
      <c r="B405" s="80" t="str">
        <f>MELİKŞAH!B65</f>
        <v>MELİKŞAH ORTAOKULU</v>
      </c>
      <c r="C405" s="80" t="str">
        <f>MELİKŞAH!C65</f>
        <v>8. Sınıf / C Şubesi</v>
      </c>
      <c r="D405" s="80" t="str">
        <f>MELİKŞAH!E65</f>
        <v>SIDDIK CAN</v>
      </c>
      <c r="E405" s="80" t="str">
        <f>MELİKŞAH!F65</f>
        <v>KIZILIRMAK</v>
      </c>
      <c r="F405" s="89">
        <f>MELİKŞAH!AB65</f>
        <v>276.11111111111109</v>
      </c>
      <c r="G405" s="89">
        <f>MELİKŞAH!AC65</f>
        <v>0</v>
      </c>
      <c r="H405" s="89">
        <f>MELİKŞAH!AE65</f>
        <v>200.33055555555555</v>
      </c>
    </row>
    <row r="406" spans="1:8" ht="20.25" customHeight="1" x14ac:dyDescent="0.25">
      <c r="A406" s="87">
        <v>402</v>
      </c>
      <c r="B406" s="80" t="str">
        <f>KAMAN!B33</f>
        <v>KAMAN ORTAOKULU</v>
      </c>
      <c r="C406" s="80" t="str">
        <f>KAMAN!C33</f>
        <v>8-B</v>
      </c>
      <c r="D406" s="80" t="str">
        <f>KAMAN!E33</f>
        <v>BATUHAN</v>
      </c>
      <c r="E406" s="80" t="str">
        <f>KAMAN!F33</f>
        <v>TURSUN</v>
      </c>
      <c r="F406" s="89">
        <f>KAMAN!AB33</f>
        <v>276.11111111111109</v>
      </c>
      <c r="G406" s="89">
        <f>KAMAN!AC33</f>
        <v>0</v>
      </c>
      <c r="H406" s="89">
        <f>KAMAN!AE33</f>
        <v>138.05555555555554</v>
      </c>
    </row>
    <row r="407" spans="1:8" ht="20.25" customHeight="1" x14ac:dyDescent="0.25">
      <c r="A407" s="86">
        <v>403</v>
      </c>
      <c r="B407" s="80" t="str">
        <f>KAMAN!B130</f>
        <v>KAMAN ORTAOKULU</v>
      </c>
      <c r="C407" s="80" t="str">
        <f>KAMAN!C130</f>
        <v>8-F</v>
      </c>
      <c r="D407" s="80" t="str">
        <f>KAMAN!E130</f>
        <v>ÖZGE</v>
      </c>
      <c r="E407" s="80" t="str">
        <f>KAMAN!F130</f>
        <v>ERGENEKON</v>
      </c>
      <c r="F407" s="89">
        <f>KAMAN!AB130</f>
        <v>276.11111111111109</v>
      </c>
      <c r="G407" s="89">
        <f>KAMAN!AC130</f>
        <v>0</v>
      </c>
      <c r="H407" s="89">
        <f>KAMAN!AE130</f>
        <v>138.05555555555554</v>
      </c>
    </row>
    <row r="408" spans="1:8" ht="20.25" customHeight="1" x14ac:dyDescent="0.25">
      <c r="A408" s="87">
        <v>404</v>
      </c>
      <c r="B408" s="80" t="str">
        <f>ATATÜRK!B41</f>
        <v>ATATÜRK ORTAOKULU</v>
      </c>
      <c r="C408" s="80" t="str">
        <f>ATATÜRK!C41</f>
        <v>8/B</v>
      </c>
      <c r="D408" s="80" t="str">
        <f>ATATÜRK!E41</f>
        <v>EDA</v>
      </c>
      <c r="E408" s="80" t="str">
        <f>ATATÜRK!F41</f>
        <v>KOÇYİĞİT</v>
      </c>
      <c r="F408" s="89">
        <f>ATATÜRK!AB41</f>
        <v>272.22222222222217</v>
      </c>
      <c r="G408" s="89">
        <f>ATATÜRK!AC41</f>
        <v>0</v>
      </c>
      <c r="H408" s="89">
        <f>ATATÜRK!AE41</f>
        <v>199.12281111111108</v>
      </c>
    </row>
    <row r="409" spans="1:8" ht="20.25" customHeight="1" x14ac:dyDescent="0.25">
      <c r="A409" s="86">
        <v>405</v>
      </c>
      <c r="B409" s="80" t="str">
        <f>MELİKŞAH!B5</f>
        <v>MELİKŞAH ORTAOKULU</v>
      </c>
      <c r="C409" s="80" t="str">
        <f>MELİKŞAH!C5</f>
        <v>8. Sınıf / A Şubesi</v>
      </c>
      <c r="D409" s="80" t="str">
        <f>MELİKŞAH!E5</f>
        <v>BARIŞ</v>
      </c>
      <c r="E409" s="80" t="str">
        <f>MELİKŞAH!F5</f>
        <v>KANKAL</v>
      </c>
      <c r="F409" s="89">
        <f>MELİKŞAH!AB5</f>
        <v>272.22222222222217</v>
      </c>
      <c r="G409" s="89">
        <f>MELİKŞAH!AC5</f>
        <v>0</v>
      </c>
      <c r="H409" s="89">
        <f>MELİKŞAH!AE5</f>
        <v>195.42611111111108</v>
      </c>
    </row>
    <row r="410" spans="1:8" ht="20.25" customHeight="1" x14ac:dyDescent="0.25">
      <c r="A410" s="87">
        <v>406</v>
      </c>
      <c r="B410" s="80" t="str">
        <f>MELİKŞAH!B50</f>
        <v>MELİKŞAH ORTAOKULU</v>
      </c>
      <c r="C410" s="80" t="str">
        <f>MELİKŞAH!C50</f>
        <v>8. Sınıf / C Şubesi</v>
      </c>
      <c r="D410" s="80" t="str">
        <f>MELİKŞAH!E50</f>
        <v>AYŞEGÜL</v>
      </c>
      <c r="E410" s="80" t="str">
        <f>MELİKŞAH!F50</f>
        <v>KARA</v>
      </c>
      <c r="F410" s="89">
        <f>MELİKŞAH!AB50</f>
        <v>272.22222222222217</v>
      </c>
      <c r="G410" s="89">
        <f>MELİKŞAH!AC50</f>
        <v>0</v>
      </c>
      <c r="H410" s="89">
        <f>MELİKŞAH!AE50</f>
        <v>199.06111111111107</v>
      </c>
    </row>
    <row r="411" spans="1:8" ht="20.25" customHeight="1" x14ac:dyDescent="0.25">
      <c r="A411" s="86">
        <v>407</v>
      </c>
      <c r="B411" s="80" t="str">
        <f>YENİHAYAT!B45</f>
        <v>YENİHAYAT ORTAOKULU</v>
      </c>
      <c r="C411" s="80" t="str">
        <f>YENİHAYAT!C45</f>
        <v>8/B</v>
      </c>
      <c r="D411" s="80" t="str">
        <f>YENİHAYAT!E45</f>
        <v>FURKAN</v>
      </c>
      <c r="E411" s="80" t="str">
        <f>YENİHAYAT!F45</f>
        <v>ÇEVİRGEN</v>
      </c>
      <c r="F411" s="89">
        <f>YENİHAYAT!AB45</f>
        <v>272.22222222222217</v>
      </c>
      <c r="G411" s="89">
        <f>YENİHAYAT!AC45</f>
        <v>0</v>
      </c>
      <c r="H411" s="89">
        <f>YENİHAYAT!AE45</f>
        <v>196.19611111111109</v>
      </c>
    </row>
    <row r="412" spans="1:8" ht="20.25" customHeight="1" x14ac:dyDescent="0.25">
      <c r="A412" s="87">
        <v>408</v>
      </c>
      <c r="B412" s="80" t="str">
        <f>YENİHAYAT!B53</f>
        <v>YENİHAYAT ORTAOKULU</v>
      </c>
      <c r="C412" s="80" t="str">
        <f>YENİHAYAT!C53</f>
        <v>8/B</v>
      </c>
      <c r="D412" s="80" t="str">
        <f>YENİHAYAT!E53</f>
        <v>EMSAL</v>
      </c>
      <c r="E412" s="80" t="str">
        <f>YENİHAYAT!F53</f>
        <v>ZORLU</v>
      </c>
      <c r="F412" s="89">
        <f>YENİHAYAT!AB53</f>
        <v>272.22222222222217</v>
      </c>
      <c r="G412" s="89">
        <f>YENİHAYAT!AC53</f>
        <v>0</v>
      </c>
      <c r="H412" s="89">
        <f>YENİHAYAT!AE53</f>
        <v>188.3461111111111</v>
      </c>
    </row>
    <row r="413" spans="1:8" ht="20.25" customHeight="1" x14ac:dyDescent="0.25">
      <c r="A413" s="86">
        <v>409</v>
      </c>
      <c r="B413" s="80" t="str">
        <f>KAMAN!B5</f>
        <v>KAMAN ORTAOKULU</v>
      </c>
      <c r="C413" s="80" t="str">
        <f>KAMAN!C5</f>
        <v>8-A</v>
      </c>
      <c r="D413" s="80" t="str">
        <f>KAMAN!E5</f>
        <v>EMRE</v>
      </c>
      <c r="E413" s="80" t="str">
        <f>KAMAN!F5</f>
        <v>TALAS</v>
      </c>
      <c r="F413" s="89">
        <f>KAMAN!AB5</f>
        <v>272.22222222222217</v>
      </c>
      <c r="G413" s="89">
        <f>KAMAN!AC5</f>
        <v>0</v>
      </c>
      <c r="H413" s="89">
        <f>KAMAN!AE5</f>
        <v>136.11111111111109</v>
      </c>
    </row>
    <row r="414" spans="1:8" ht="20.25" customHeight="1" x14ac:dyDescent="0.25">
      <c r="A414" s="87">
        <v>410</v>
      </c>
      <c r="B414" s="80" t="str">
        <f>İSAHOCALI!B10</f>
        <v>İsahocalı Selamoğlu Ortaokulu</v>
      </c>
      <c r="C414" s="80" t="str">
        <f>İSAHOCALI!C10</f>
        <v>8/A</v>
      </c>
      <c r="D414" s="80" t="str">
        <f>İSAHOCALI!E10</f>
        <v>MELEK</v>
      </c>
      <c r="E414" s="80" t="str">
        <f>İSAHOCALI!F10</f>
        <v>SÜRMELİ</v>
      </c>
      <c r="F414" s="89">
        <f>İSAHOCALI!AB10</f>
        <v>295.55555555555554</v>
      </c>
      <c r="G414" s="89">
        <f>İSAHOCALI!AC10</f>
        <v>0</v>
      </c>
      <c r="H414" s="89">
        <f>İSAHOCALI!AE10</f>
        <v>215.09777777777776</v>
      </c>
    </row>
    <row r="415" spans="1:8" ht="20.25" customHeight="1" x14ac:dyDescent="0.25">
      <c r="A415" s="86">
        <v>411</v>
      </c>
      <c r="B415" s="80" t="str">
        <f>ATATÜRK!B24</f>
        <v>ATATÜRK ORTAOKULU</v>
      </c>
      <c r="C415" s="80" t="str">
        <f>ATATÜRK!C24</f>
        <v>8/B</v>
      </c>
      <c r="D415" s="80" t="str">
        <f>ATATÜRK!E24</f>
        <v>ESRA</v>
      </c>
      <c r="E415" s="80" t="str">
        <f>ATATÜRK!F24</f>
        <v>ALTAŞ</v>
      </c>
      <c r="F415" s="89">
        <f>ATATÜRK!AB24</f>
        <v>268.33333333333337</v>
      </c>
      <c r="G415" s="89">
        <f>ATATÜRK!AC24</f>
        <v>0</v>
      </c>
      <c r="H415" s="89">
        <f>ATATÜRK!AE24</f>
        <v>188.46321666666668</v>
      </c>
    </row>
    <row r="416" spans="1:8" ht="20.25" customHeight="1" x14ac:dyDescent="0.25">
      <c r="A416" s="87">
        <v>412</v>
      </c>
      <c r="B416" s="80" t="str">
        <f>YENİHAYAT!B26</f>
        <v>YENİHAYAT ORTAOKULU</v>
      </c>
      <c r="C416" s="80" t="str">
        <f>YENİHAYAT!C26</f>
        <v>8/A</v>
      </c>
      <c r="D416" s="80" t="str">
        <f>YENİHAYAT!E26</f>
        <v>SÜEDA</v>
      </c>
      <c r="E416" s="80" t="str">
        <f>YENİHAYAT!F26</f>
        <v>DEMİR</v>
      </c>
      <c r="F416" s="89">
        <f>YENİHAYAT!AB26</f>
        <v>268.33333333333337</v>
      </c>
      <c r="G416" s="89">
        <f>YENİHAYAT!AC26</f>
        <v>0</v>
      </c>
      <c r="H416" s="89">
        <f>YENİHAYAT!AE26</f>
        <v>198.99166666666667</v>
      </c>
    </row>
    <row r="417" spans="1:8" ht="20.25" customHeight="1" x14ac:dyDescent="0.25">
      <c r="A417" s="86">
        <v>413</v>
      </c>
      <c r="B417" s="80" t="str">
        <f>YENİHAYAT!B34</f>
        <v>YENİHAYAT ORTAOKULU</v>
      </c>
      <c r="C417" s="80" t="str">
        <f>YENİHAYAT!C34</f>
        <v>8/B</v>
      </c>
      <c r="D417" s="80" t="str">
        <f>YENİHAYAT!E34</f>
        <v>RÜMEYSA</v>
      </c>
      <c r="E417" s="80" t="str">
        <f>YENİHAYAT!F34</f>
        <v>ALKAN</v>
      </c>
      <c r="F417" s="89">
        <f>YENİHAYAT!AB34</f>
        <v>268.33333333333337</v>
      </c>
      <c r="G417" s="89">
        <f>YENİHAYAT!AC34</f>
        <v>0</v>
      </c>
      <c r="H417" s="89">
        <f>YENİHAYAT!AE34</f>
        <v>182.95166666666668</v>
      </c>
    </row>
    <row r="418" spans="1:8" ht="20.25" customHeight="1" x14ac:dyDescent="0.25">
      <c r="A418" s="87">
        <v>414</v>
      </c>
      <c r="B418" s="80" t="str">
        <f>ÖMERHACILI!B9</f>
        <v xml:space="preserve">ÖMERHACILI Ş.N.A ORTAOKULU </v>
      </c>
      <c r="C418" s="80" t="str">
        <f>ÖMERHACILI!C9</f>
        <v>8/A</v>
      </c>
      <c r="D418" s="80" t="str">
        <f>ÖMERHACILI!E9</f>
        <v>HAVVA</v>
      </c>
      <c r="E418" s="80" t="str">
        <f>ÖMERHACILI!F9</f>
        <v>KILINÇ</v>
      </c>
      <c r="F418" s="89">
        <f>ÖMERHACILI!AB9</f>
        <v>268.33333333333337</v>
      </c>
      <c r="G418" s="89">
        <f>ÖMERHACILI!AC9</f>
        <v>0</v>
      </c>
      <c r="H418" s="89">
        <f>ÖMERHACILI!AE9</f>
        <v>226.9666666666667</v>
      </c>
    </row>
    <row r="419" spans="1:8" ht="20.25" customHeight="1" x14ac:dyDescent="0.25">
      <c r="A419" s="86">
        <v>415</v>
      </c>
      <c r="B419" s="80" t="str">
        <f>KAMAN!B69</f>
        <v>KAMAN ORTAOKULU</v>
      </c>
      <c r="C419" s="80" t="str">
        <f>KAMAN!C69</f>
        <v>8-C</v>
      </c>
      <c r="D419" s="80" t="str">
        <f>KAMAN!E69</f>
        <v xml:space="preserve">BAYRAM </v>
      </c>
      <c r="E419" s="80" t="str">
        <f>KAMAN!F69</f>
        <v>AKMERMER</v>
      </c>
      <c r="F419" s="89">
        <f>KAMAN!AB69</f>
        <v>268.33333333333337</v>
      </c>
      <c r="G419" s="89">
        <f>KAMAN!AC69</f>
        <v>0</v>
      </c>
      <c r="H419" s="89">
        <f>KAMAN!AE69</f>
        <v>134.16666666666669</v>
      </c>
    </row>
    <row r="420" spans="1:8" ht="20.25" customHeight="1" x14ac:dyDescent="0.25">
      <c r="A420" s="87">
        <v>416</v>
      </c>
      <c r="B420" s="80" t="str">
        <f>KAMAN!B106</f>
        <v>KAMAN ORTAOKULU</v>
      </c>
      <c r="C420" s="80" t="str">
        <f>KAMAN!C106</f>
        <v>8-E</v>
      </c>
      <c r="D420" s="80" t="str">
        <f>KAMAN!E106</f>
        <v>MEVLÜT</v>
      </c>
      <c r="E420" s="80" t="str">
        <f>KAMAN!F106</f>
        <v>ÖZDEMİR</v>
      </c>
      <c r="F420" s="89">
        <f>KAMAN!AB106</f>
        <v>268.33333333333337</v>
      </c>
      <c r="G420" s="89">
        <f>KAMAN!AC106</f>
        <v>0</v>
      </c>
      <c r="H420" s="89">
        <f>KAMAN!AE106</f>
        <v>134.16666666666669</v>
      </c>
    </row>
    <row r="421" spans="1:8" ht="20.25" customHeight="1" x14ac:dyDescent="0.25">
      <c r="A421" s="86">
        <v>417</v>
      </c>
      <c r="B421" s="80" t="str">
        <f>ATATÜRK!B42</f>
        <v>ATATÜRK ORTAOKULU</v>
      </c>
      <c r="C421" s="80" t="str">
        <f>ATATÜRK!C42</f>
        <v>8/C</v>
      </c>
      <c r="D421" s="80" t="str">
        <f>ATATÜRK!E42</f>
        <v>HARUN</v>
      </c>
      <c r="E421" s="80" t="str">
        <f>ATATÜRK!F42</f>
        <v>BAHADIR</v>
      </c>
      <c r="F421" s="89">
        <f>ATATÜRK!AB42</f>
        <v>264.44444444444446</v>
      </c>
      <c r="G421" s="89">
        <f>ATATÜRK!AC42</f>
        <v>0</v>
      </c>
      <c r="H421" s="89">
        <f>ATATÜRK!AE42</f>
        <v>188.10932222222223</v>
      </c>
    </row>
    <row r="422" spans="1:8" ht="20.25" customHeight="1" x14ac:dyDescent="0.25">
      <c r="A422" s="87">
        <v>418</v>
      </c>
      <c r="B422" s="80" t="str">
        <f>ATATÜRK!B47</f>
        <v>ATATÜRK ORTAOKULU</v>
      </c>
      <c r="C422" s="80" t="str">
        <f>ATATÜRK!C47</f>
        <v>8/C</v>
      </c>
      <c r="D422" s="80" t="str">
        <f>ATATÜRK!E47</f>
        <v>ERDAL</v>
      </c>
      <c r="E422" s="80" t="str">
        <f>ATATÜRK!F47</f>
        <v>UZMAN</v>
      </c>
      <c r="F422" s="89">
        <f>ATATÜRK!AB47</f>
        <v>264.44444444444446</v>
      </c>
      <c r="G422" s="89">
        <f>ATATÜRK!AC47</f>
        <v>0</v>
      </c>
      <c r="H422" s="89">
        <f>ATATÜRK!AE47</f>
        <v>194.89542222222224</v>
      </c>
    </row>
    <row r="423" spans="1:8" ht="20.25" customHeight="1" x14ac:dyDescent="0.25">
      <c r="A423" s="86">
        <v>419</v>
      </c>
      <c r="B423" s="80" t="str">
        <f>MELİKŞAH!B14</f>
        <v>MELİKŞAH ORTAOKULU</v>
      </c>
      <c r="C423" s="80" t="str">
        <f>MELİKŞAH!C14</f>
        <v>8. Sınıf / A Şubesi</v>
      </c>
      <c r="D423" s="80" t="str">
        <f>MELİKŞAH!E14</f>
        <v>MUHAMMED MUSTAFA</v>
      </c>
      <c r="E423" s="80" t="str">
        <f>MELİKŞAH!F14</f>
        <v>ULAŞ</v>
      </c>
      <c r="F423" s="89">
        <f>MELİKŞAH!AB14</f>
        <v>264.44444444444446</v>
      </c>
      <c r="G423" s="89">
        <f>MELİKŞAH!AC14</f>
        <v>0</v>
      </c>
      <c r="H423" s="89">
        <f>MELİKŞAH!AE14</f>
        <v>191.06222222222223</v>
      </c>
    </row>
    <row r="424" spans="1:8" ht="20.25" customHeight="1" x14ac:dyDescent="0.25">
      <c r="A424" s="87">
        <v>420</v>
      </c>
      <c r="B424" s="80" t="str">
        <f>YENİHAYAT!B28</f>
        <v>YENİHAYAT ORTAOKULU</v>
      </c>
      <c r="C424" s="80" t="str">
        <f>YENİHAYAT!C28</f>
        <v>8/A</v>
      </c>
      <c r="D424" s="80" t="str">
        <f>YENİHAYAT!E28</f>
        <v>YİĞİT</v>
      </c>
      <c r="E424" s="80" t="str">
        <f>YENİHAYAT!F28</f>
        <v>APAYDIN</v>
      </c>
      <c r="F424" s="89">
        <f>YENİHAYAT!AB28</f>
        <v>264.44444444444446</v>
      </c>
      <c r="G424" s="89">
        <f>YENİHAYAT!AC28</f>
        <v>0</v>
      </c>
      <c r="H424" s="89">
        <f>YENİHAYAT!AE28</f>
        <v>192.50222222222223</v>
      </c>
    </row>
    <row r="425" spans="1:8" ht="20.25" customHeight="1" x14ac:dyDescent="0.25">
      <c r="A425" s="86">
        <v>421</v>
      </c>
      <c r="B425" s="80" t="str">
        <f>YENİHAYAT!B30</f>
        <v>YENİHAYAT ORTAOKULU</v>
      </c>
      <c r="C425" s="80" t="str">
        <f>YENİHAYAT!C30</f>
        <v>8/A</v>
      </c>
      <c r="D425" s="80" t="str">
        <f>YENİHAYAT!E30</f>
        <v>NUR</v>
      </c>
      <c r="E425" s="80" t="str">
        <f>YENİHAYAT!F30</f>
        <v>ATEŞ</v>
      </c>
      <c r="F425" s="89">
        <f>YENİHAYAT!AB30</f>
        <v>264.44444444444446</v>
      </c>
      <c r="G425" s="89">
        <f>YENİHAYAT!AC30</f>
        <v>0</v>
      </c>
      <c r="H425" s="89">
        <f>YENİHAYAT!AE30</f>
        <v>190.13222222222223</v>
      </c>
    </row>
    <row r="426" spans="1:8" ht="20.25" customHeight="1" x14ac:dyDescent="0.25">
      <c r="A426" s="87">
        <v>422</v>
      </c>
      <c r="B426" s="80" t="str">
        <f>YENİHAYAT!B36</f>
        <v>YENİHAYAT ORTAOKULU</v>
      </c>
      <c r="C426" s="80" t="str">
        <f>YENİHAYAT!C36</f>
        <v>8/B</v>
      </c>
      <c r="D426" s="80" t="str">
        <f>YENİHAYAT!E36</f>
        <v>DAMLA</v>
      </c>
      <c r="E426" s="80" t="str">
        <f>YENİHAYAT!F36</f>
        <v>GÜNEŞ</v>
      </c>
      <c r="F426" s="89">
        <f>YENİHAYAT!AB36</f>
        <v>264.44444444444446</v>
      </c>
      <c r="G426" s="89">
        <f>YENİHAYAT!AC36</f>
        <v>0</v>
      </c>
      <c r="H426" s="89">
        <f>YENİHAYAT!AE36</f>
        <v>186.11722222222221</v>
      </c>
    </row>
    <row r="427" spans="1:8" ht="20.25" customHeight="1" x14ac:dyDescent="0.25">
      <c r="A427" s="86">
        <v>423</v>
      </c>
      <c r="B427" s="80" t="str">
        <f>KAMAN!B39</f>
        <v>KAMAN ORTAOKULU</v>
      </c>
      <c r="C427" s="80" t="str">
        <f>KAMAN!C39</f>
        <v>8-B</v>
      </c>
      <c r="D427" s="80" t="str">
        <f>KAMAN!E39</f>
        <v>VAHİT</v>
      </c>
      <c r="E427" s="80" t="str">
        <f>KAMAN!F39</f>
        <v>KAYA</v>
      </c>
      <c r="F427" s="89">
        <f>KAMAN!AB39</f>
        <v>264.44444444444446</v>
      </c>
      <c r="G427" s="89">
        <f>KAMAN!AC39</f>
        <v>0</v>
      </c>
      <c r="H427" s="89">
        <f>KAMAN!AE39</f>
        <v>132.22222222222223</v>
      </c>
    </row>
    <row r="428" spans="1:8" ht="20.25" customHeight="1" x14ac:dyDescent="0.25">
      <c r="A428" s="87">
        <v>424</v>
      </c>
      <c r="B428" s="80" t="str">
        <f>KAMAN!B114</f>
        <v>KAMAN ORTAOKULU</v>
      </c>
      <c r="C428" s="80" t="str">
        <f>KAMAN!C114</f>
        <v>8-E</v>
      </c>
      <c r="D428" s="80" t="str">
        <f>KAMAN!E114</f>
        <v>AYSEL</v>
      </c>
      <c r="E428" s="80" t="str">
        <f>KAMAN!F114</f>
        <v>TANRIBUYURDU</v>
      </c>
      <c r="F428" s="89">
        <f>KAMAN!AB114</f>
        <v>264.44444444444446</v>
      </c>
      <c r="G428" s="89">
        <f>KAMAN!AC114</f>
        <v>0</v>
      </c>
      <c r="H428" s="89">
        <f>KAMAN!AE114</f>
        <v>132.22222222222223</v>
      </c>
    </row>
    <row r="429" spans="1:8" ht="20.25" customHeight="1" x14ac:dyDescent="0.25">
      <c r="A429" s="86">
        <v>425</v>
      </c>
      <c r="B429" s="80" t="str">
        <f>KAMAN!B134</f>
        <v>KAMAN ORTAOKULU</v>
      </c>
      <c r="C429" s="80" t="str">
        <f>KAMAN!C134</f>
        <v>8-F</v>
      </c>
      <c r="D429" s="80" t="str">
        <f>KAMAN!E134</f>
        <v>ASYA</v>
      </c>
      <c r="E429" s="80" t="str">
        <f>KAMAN!F134</f>
        <v>İNCE</v>
      </c>
      <c r="F429" s="89">
        <f>KAMAN!AB134</f>
        <v>264.44444444444446</v>
      </c>
      <c r="G429" s="89">
        <f>KAMAN!AC134</f>
        <v>0</v>
      </c>
      <c r="H429" s="89">
        <f>KAMAN!AE134</f>
        <v>132.22222222222223</v>
      </c>
    </row>
    <row r="430" spans="1:8" ht="20.25" customHeight="1" x14ac:dyDescent="0.25">
      <c r="A430" s="87">
        <v>426</v>
      </c>
      <c r="B430" s="80" t="str">
        <f>CEVİZKENT!B16</f>
        <v>KAMAN İMAM HATİP ORTAOKULU</v>
      </c>
      <c r="C430" s="80" t="str">
        <f>CEVİZKENT!C16</f>
        <v>8/A</v>
      </c>
      <c r="D430" s="80" t="str">
        <f>CEVİZKENT!E16</f>
        <v>İSMAİL</v>
      </c>
      <c r="E430" s="80" t="str">
        <f>CEVİZKENT!F16</f>
        <v>ŞEYHANLI</v>
      </c>
      <c r="F430" s="89">
        <f>CEVİZKENT!AB16</f>
        <v>258.125</v>
      </c>
      <c r="G430" s="89">
        <f>CEVİZKENT!AC16</f>
        <v>0</v>
      </c>
      <c r="H430" s="89">
        <f>CEVİZKENT!AE16</f>
        <v>190.2225</v>
      </c>
    </row>
    <row r="431" spans="1:8" ht="20.25" customHeight="1" x14ac:dyDescent="0.25">
      <c r="A431" s="86">
        <v>427</v>
      </c>
      <c r="B431" s="80" t="str">
        <f>İSAHOCALI!B9</f>
        <v>İsahocalı Selamoğlu Ortaokulu</v>
      </c>
      <c r="C431" s="80" t="str">
        <f>İSAHOCALI!C9</f>
        <v>8/A</v>
      </c>
      <c r="D431" s="80" t="str">
        <f>İSAHOCALI!E9</f>
        <v>HAMİDE</v>
      </c>
      <c r="E431" s="80" t="str">
        <f>İSAHOCALI!F9</f>
        <v>KARACA</v>
      </c>
      <c r="F431" s="89">
        <f>İSAHOCALI!AB9</f>
        <v>315</v>
      </c>
      <c r="G431" s="89">
        <f>İSAHOCALI!AC9</f>
        <v>0</v>
      </c>
      <c r="H431" s="89">
        <f>İSAHOCALI!AE9</f>
        <v>223.685</v>
      </c>
    </row>
    <row r="432" spans="1:8" ht="20.25" customHeight="1" x14ac:dyDescent="0.25">
      <c r="A432" s="87">
        <v>428</v>
      </c>
      <c r="B432" s="80" t="str">
        <f>MELİKŞAH!B6</f>
        <v>MELİKŞAH ORTAOKULU</v>
      </c>
      <c r="C432" s="80" t="str">
        <f>MELİKŞAH!C6</f>
        <v>8. Sınıf / A Şubesi</v>
      </c>
      <c r="D432" s="80" t="str">
        <f>MELİKŞAH!E6</f>
        <v>BURAK</v>
      </c>
      <c r="E432" s="80" t="str">
        <f>MELİKŞAH!F6</f>
        <v>BAYDOĞAN</v>
      </c>
      <c r="F432" s="89">
        <f>MELİKŞAH!AB6</f>
        <v>252.7777777777778</v>
      </c>
      <c r="G432" s="89">
        <f>MELİKŞAH!AC6</f>
        <v>0</v>
      </c>
      <c r="H432" s="89">
        <f>MELİKŞAH!AE6</f>
        <v>183.47888888888889</v>
      </c>
    </row>
    <row r="433" spans="1:8" ht="20.25" customHeight="1" x14ac:dyDescent="0.25">
      <c r="A433" s="86">
        <v>429</v>
      </c>
      <c r="B433" s="80" t="str">
        <f>ÖMERHACILI!B5</f>
        <v xml:space="preserve">ÖMERHACILI Ş.N.A ORTAOKULU </v>
      </c>
      <c r="C433" s="80" t="str">
        <f>ÖMERHACILI!C5</f>
        <v>8/A</v>
      </c>
      <c r="D433" s="80" t="str">
        <f>ÖMERHACILI!E5</f>
        <v xml:space="preserve">ADNAN </v>
      </c>
      <c r="E433" s="80" t="str">
        <f>ÖMERHACILI!F5</f>
        <v>SAĞLIK</v>
      </c>
      <c r="F433" s="89">
        <f>ÖMERHACILI!AB5</f>
        <v>252.7777777777778</v>
      </c>
      <c r="G433" s="89">
        <f>ÖMERHACILI!AC5</f>
        <v>0</v>
      </c>
      <c r="H433" s="89">
        <f>ÖMERHACILI!AE5</f>
        <v>213.67888888888888</v>
      </c>
    </row>
    <row r="434" spans="1:8" ht="20.25" customHeight="1" x14ac:dyDescent="0.25">
      <c r="A434" s="87">
        <v>430</v>
      </c>
      <c r="B434" s="80" t="str">
        <f>ÖMERHACILI!B16</f>
        <v xml:space="preserve">ÖMERHACILI Ş.N.A ORTAOKULU </v>
      </c>
      <c r="C434" s="80" t="str">
        <f>ÖMERHACILI!C16</f>
        <v>8/A</v>
      </c>
      <c r="D434" s="80" t="str">
        <f>ÖMERHACILI!E16</f>
        <v xml:space="preserve">ZEYNEP </v>
      </c>
      <c r="E434" s="80" t="str">
        <f>ÖMERHACILI!F16</f>
        <v>AKYOL</v>
      </c>
      <c r="F434" s="89">
        <f>ÖMERHACILI!AB16</f>
        <v>252.7777777777778</v>
      </c>
      <c r="G434" s="89">
        <f>ÖMERHACILI!AC16</f>
        <v>0</v>
      </c>
      <c r="H434" s="89">
        <f>ÖMERHACILI!AE16</f>
        <v>224.50888888888892</v>
      </c>
    </row>
    <row r="435" spans="1:8" ht="20.25" customHeight="1" x14ac:dyDescent="0.25">
      <c r="A435" s="86">
        <v>431</v>
      </c>
      <c r="B435" s="80" t="str">
        <f>YENİCE!B15</f>
        <v>K.Yenice Mehmet Akif Ersoy O.O.</v>
      </c>
      <c r="C435" s="80" t="str">
        <f>YENİCE!C15</f>
        <v>8/A</v>
      </c>
      <c r="D435" s="80" t="str">
        <f>YENİCE!E15</f>
        <v>SEZER</v>
      </c>
      <c r="E435" s="80" t="str">
        <f>YENİCE!F15</f>
        <v>GÜZEL</v>
      </c>
      <c r="F435" s="89">
        <f>YENİCE!AB15</f>
        <v>248.88888888888889</v>
      </c>
      <c r="G435" s="89">
        <f>YENİCE!AC15</f>
        <v>0</v>
      </c>
      <c r="H435" s="89">
        <f>YENİCE!AE15</f>
        <v>189.89944444444444</v>
      </c>
    </row>
    <row r="436" spans="1:8" ht="20.25" customHeight="1" x14ac:dyDescent="0.25">
      <c r="A436" s="87">
        <v>432</v>
      </c>
      <c r="B436" s="80" t="str">
        <f>ATATÜRK!B43</f>
        <v>ATATÜRK ORTAOKULU</v>
      </c>
      <c r="C436" s="80" t="str">
        <f>ATATÜRK!C43</f>
        <v>8/C</v>
      </c>
      <c r="D436" s="80" t="str">
        <f>ATATÜRK!E43</f>
        <v>BÜNYAMİN</v>
      </c>
      <c r="E436" s="80" t="str">
        <f>ATATÜRK!F43</f>
        <v>YAVUZ</v>
      </c>
      <c r="F436" s="89">
        <f>ATATÜRK!AB43</f>
        <v>241.11111111111111</v>
      </c>
      <c r="G436" s="89">
        <f>ATATÜRK!AC43</f>
        <v>0</v>
      </c>
      <c r="H436" s="89">
        <f>ATATÜRK!AE43</f>
        <v>170.59925555555554</v>
      </c>
    </row>
    <row r="437" spans="1:8" ht="20.25" customHeight="1" x14ac:dyDescent="0.25">
      <c r="A437" s="86">
        <v>433</v>
      </c>
      <c r="B437" s="80" t="str">
        <f>MELİKŞAH!B15</f>
        <v>MELİKŞAH ORTAOKULU</v>
      </c>
      <c r="C437" s="80" t="str">
        <f>MELİKŞAH!C15</f>
        <v>8. Sınıf / A Şubesi</v>
      </c>
      <c r="D437" s="80" t="str">
        <f>MELİKŞAH!E15</f>
        <v>ONUR</v>
      </c>
      <c r="E437" s="80" t="str">
        <f>MELİKŞAH!F15</f>
        <v>DADAK</v>
      </c>
      <c r="F437" s="89">
        <f>MELİKŞAH!AB15</f>
        <v>241.11111111111111</v>
      </c>
      <c r="G437" s="89">
        <f>MELİKŞAH!AC15</f>
        <v>0</v>
      </c>
      <c r="H437" s="89">
        <f>MELİKŞAH!AE15</f>
        <v>175.49555555555554</v>
      </c>
    </row>
    <row r="438" spans="1:8" ht="20.25" customHeight="1" x14ac:dyDescent="0.25">
      <c r="A438" s="87">
        <v>434</v>
      </c>
      <c r="B438" s="80" t="str">
        <f>YENİHAYAT!B14</f>
        <v>YENİHAYAT ORTAOKULU</v>
      </c>
      <c r="C438" s="80" t="str">
        <f>YENİHAYAT!C14</f>
        <v>8/A</v>
      </c>
      <c r="D438" s="80" t="str">
        <f>YENİHAYAT!E14</f>
        <v>ALEYNA NUR</v>
      </c>
      <c r="E438" s="80" t="str">
        <f>YENİHAYAT!F14</f>
        <v>ÖZKAZICI</v>
      </c>
      <c r="F438" s="89">
        <f>YENİHAYAT!AB14</f>
        <v>241.11111111111111</v>
      </c>
      <c r="G438" s="89">
        <f>YENİHAYAT!AC14</f>
        <v>0</v>
      </c>
      <c r="H438" s="89">
        <f>YENİHAYAT!AE14</f>
        <v>181.83555555555557</v>
      </c>
    </row>
    <row r="439" spans="1:8" ht="20.25" customHeight="1" x14ac:dyDescent="0.25">
      <c r="A439" s="86">
        <v>435</v>
      </c>
      <c r="B439" s="80" t="str">
        <f>YENİCE!B19</f>
        <v>K.Yenice Mehmet Akif Ersoy O.O.</v>
      </c>
      <c r="C439" s="80" t="str">
        <f>YENİCE!C19</f>
        <v>8/A</v>
      </c>
      <c r="D439" s="80" t="str">
        <f>YENİCE!E19</f>
        <v>ÜÇLER</v>
      </c>
      <c r="E439" s="80" t="str">
        <f>YENİCE!F19</f>
        <v>KARAHAN</v>
      </c>
      <c r="F439" s="89">
        <f>YENİCE!AB19</f>
        <v>241.11111111111111</v>
      </c>
      <c r="G439" s="89">
        <f>YENİCE!AC19</f>
        <v>0</v>
      </c>
      <c r="H439" s="89">
        <f>YENİCE!AE19</f>
        <v>180.69555555555556</v>
      </c>
    </row>
    <row r="440" spans="1:8" ht="20.25" customHeight="1" x14ac:dyDescent="0.25">
      <c r="A440" s="87">
        <v>436</v>
      </c>
      <c r="B440" s="80" t="str">
        <f>KAMAN!B16</f>
        <v>KAMAN ORTAOKULU</v>
      </c>
      <c r="C440" s="80" t="str">
        <f>KAMAN!C16</f>
        <v>8-A</v>
      </c>
      <c r="D440" s="80" t="str">
        <f>KAMAN!E16</f>
        <v>İSMET CAN</v>
      </c>
      <c r="E440" s="80" t="str">
        <f>KAMAN!F16</f>
        <v>UÇAR</v>
      </c>
      <c r="F440" s="89">
        <f>KAMAN!AB16</f>
        <v>241.11111111111111</v>
      </c>
      <c r="G440" s="89">
        <f>KAMAN!AC16</f>
        <v>0</v>
      </c>
      <c r="H440" s="89">
        <f>KAMAN!AE16</f>
        <v>120.55555555555556</v>
      </c>
    </row>
    <row r="441" spans="1:8" ht="20.25" customHeight="1" x14ac:dyDescent="0.25">
      <c r="A441" s="86">
        <v>437</v>
      </c>
      <c r="B441" s="80" t="str">
        <f>ATATÜRK!B13</f>
        <v>ATATÜRK ORTAOKULU</v>
      </c>
      <c r="C441" s="80" t="str">
        <f>ATATÜRK!C13</f>
        <v>8/A</v>
      </c>
      <c r="D441" s="80" t="str">
        <f>ATATÜRK!E13</f>
        <v>NECDET</v>
      </c>
      <c r="E441" s="80" t="str">
        <f>ATATÜRK!F13</f>
        <v>BARAN</v>
      </c>
      <c r="F441" s="89">
        <f>ATATÜRK!AB13</f>
        <v>237.2222222222222</v>
      </c>
      <c r="G441" s="89">
        <f>ATATÜRK!AC13</f>
        <v>0</v>
      </c>
      <c r="H441" s="89">
        <f>ATATÜRK!AE13</f>
        <v>172.95951111111111</v>
      </c>
    </row>
    <row r="442" spans="1:8" ht="20.25" customHeight="1" x14ac:dyDescent="0.25">
      <c r="A442" s="87">
        <v>438</v>
      </c>
      <c r="B442" s="80" t="str">
        <f>YENİCE!B6</f>
        <v>K.Yenice Mehmet Akif Ersoy O.O.</v>
      </c>
      <c r="C442" s="80" t="str">
        <f>YENİCE!C6</f>
        <v>8/A</v>
      </c>
      <c r="D442" s="80" t="str">
        <f>YENİCE!E6</f>
        <v>ARİF</v>
      </c>
      <c r="E442" s="80" t="str">
        <f>YENİCE!F6</f>
        <v>ÜNAL</v>
      </c>
      <c r="F442" s="89">
        <f>YENİCE!AB6</f>
        <v>237.2222222222222</v>
      </c>
      <c r="G442" s="89">
        <f>YENİCE!AC6</f>
        <v>0</v>
      </c>
      <c r="H442" s="89">
        <f>YENİCE!AE6</f>
        <v>182.9661111111111</v>
      </c>
    </row>
    <row r="443" spans="1:8" ht="20.25" customHeight="1" x14ac:dyDescent="0.25">
      <c r="A443" s="86">
        <v>439</v>
      </c>
      <c r="B443" s="80" t="str">
        <f>YENİCE!B23</f>
        <v>K.Yenice Mehmet Akif Ersoy O.O.</v>
      </c>
      <c r="C443" s="80" t="str">
        <f>YENİCE!C23</f>
        <v>8/A</v>
      </c>
      <c r="D443" s="80" t="str">
        <f>YENİCE!E23</f>
        <v>EREN</v>
      </c>
      <c r="E443" s="80" t="str">
        <f>YENİCE!F23</f>
        <v>ZENCİRLİ</v>
      </c>
      <c r="F443" s="89">
        <f>YENİCE!AB23</f>
        <v>237.2222222222222</v>
      </c>
      <c r="G443" s="89">
        <f>YENİCE!AC23</f>
        <v>0</v>
      </c>
      <c r="H443" s="89">
        <f>YENİCE!AE23</f>
        <v>190.7811111111111</v>
      </c>
    </row>
    <row r="444" spans="1:8" ht="20.25" customHeight="1" x14ac:dyDescent="0.25">
      <c r="A444" s="87">
        <v>440</v>
      </c>
      <c r="B444" s="80" t="str">
        <f>KURANCILI!B5</f>
        <v>KURANCILI ORTAOKULU</v>
      </c>
      <c r="C444" s="80" t="str">
        <f>KURANCILI!C5</f>
        <v>8/A</v>
      </c>
      <c r="D444" s="80" t="str">
        <f>KURANCILI!E5</f>
        <v>ALİM</v>
      </c>
      <c r="E444" s="80" t="str">
        <f>KURANCILI!F5</f>
        <v>GÜR</v>
      </c>
      <c r="F444" s="89">
        <f>KURANCILI!AB5</f>
        <v>237.2222222222222</v>
      </c>
      <c r="G444" s="89">
        <f>KURANCILI!AC5</f>
        <v>0</v>
      </c>
      <c r="H444" s="89">
        <f>KURANCILI!AE5</f>
        <v>212.99611111111108</v>
      </c>
    </row>
    <row r="445" spans="1:8" ht="20.25" customHeight="1" x14ac:dyDescent="0.25">
      <c r="A445" s="86">
        <v>441</v>
      </c>
      <c r="B445" s="80" t="str">
        <f>KAMAN!B25</f>
        <v>KAMAN ORTAOKULU</v>
      </c>
      <c r="C445" s="80" t="str">
        <f>KAMAN!C25</f>
        <v>8-A</v>
      </c>
      <c r="D445" s="80" t="str">
        <f>KAMAN!E25</f>
        <v>SELİM CAN</v>
      </c>
      <c r="E445" s="80" t="str">
        <f>KAMAN!F25</f>
        <v>YALÇINKAYA</v>
      </c>
      <c r="F445" s="89">
        <f>KAMAN!AB25</f>
        <v>237.2222222222222</v>
      </c>
      <c r="G445" s="89">
        <f>KAMAN!AC25</f>
        <v>0</v>
      </c>
      <c r="H445" s="89">
        <f>KAMAN!AE25</f>
        <v>118.6111111111111</v>
      </c>
    </row>
    <row r="446" spans="1:8" ht="20.25" customHeight="1" x14ac:dyDescent="0.25">
      <c r="A446" s="87">
        <v>442</v>
      </c>
      <c r="B446" s="80" t="str">
        <f>KAMAN!B27</f>
        <v>KAMAN ORTAOKULU</v>
      </c>
      <c r="C446" s="80" t="str">
        <f>KAMAN!C27</f>
        <v>8-A</v>
      </c>
      <c r="D446" s="80" t="str">
        <f>KAMAN!E27</f>
        <v>METİN</v>
      </c>
      <c r="E446" s="80" t="str">
        <f>KAMAN!F27</f>
        <v>GÖGÜŞ</v>
      </c>
      <c r="F446" s="89">
        <f>KAMAN!AB27</f>
        <v>237.2222222222222</v>
      </c>
      <c r="G446" s="89">
        <f>KAMAN!AC27</f>
        <v>0</v>
      </c>
      <c r="H446" s="89">
        <f>KAMAN!AE27</f>
        <v>118.6111111111111</v>
      </c>
    </row>
    <row r="447" spans="1:8" ht="20.25" customHeight="1" x14ac:dyDescent="0.25">
      <c r="A447" s="86">
        <v>443</v>
      </c>
      <c r="B447" s="80" t="str">
        <f>MELİKŞAH!B58</f>
        <v>MELİKŞAH ORTAOKULU</v>
      </c>
      <c r="C447" s="80" t="str">
        <f>MELİKŞAH!C58</f>
        <v>8. Sınıf / C Şubesi</v>
      </c>
      <c r="D447" s="80" t="str">
        <f>MELİKŞAH!E58</f>
        <v>GÖKCE</v>
      </c>
      <c r="E447" s="80" t="str">
        <f>MELİKŞAH!F58</f>
        <v>GÖGÜŞ</v>
      </c>
      <c r="F447" s="89">
        <f>MELİKŞAH!AB58</f>
        <v>236.25000000000003</v>
      </c>
      <c r="G447" s="89">
        <f>MELİKŞAH!AC58</f>
        <v>0</v>
      </c>
      <c r="H447" s="89">
        <f>MELİKŞAH!AE58</f>
        <v>175.19499999999999</v>
      </c>
    </row>
    <row r="448" spans="1:8" ht="20.25" customHeight="1" x14ac:dyDescent="0.25">
      <c r="A448" s="87">
        <v>444</v>
      </c>
      <c r="B448" s="80" t="str">
        <f>ATATÜRK!B59</f>
        <v>ATATÜRK ORTAOKULU</v>
      </c>
      <c r="C448" s="80" t="str">
        <f>ATATÜRK!C59</f>
        <v>8/C</v>
      </c>
      <c r="D448" s="80" t="str">
        <f>ATATÜRK!E59</f>
        <v>EREN</v>
      </c>
      <c r="E448" s="80" t="str">
        <f>ATATÜRK!F59</f>
        <v>ÖZDEMİR</v>
      </c>
      <c r="F448" s="89">
        <f>ATATÜRK!AB59</f>
        <v>233.33333333333337</v>
      </c>
      <c r="G448" s="89">
        <f>ATATÜRK!AC59</f>
        <v>0</v>
      </c>
      <c r="H448" s="89">
        <f>ATATÜRK!AE59</f>
        <v>177.36236666666667</v>
      </c>
    </row>
    <row r="449" spans="1:8" ht="20.25" customHeight="1" x14ac:dyDescent="0.25">
      <c r="A449" s="86">
        <v>445</v>
      </c>
      <c r="B449" s="80" t="str">
        <f>MELİKŞAH!B26</f>
        <v>MELİKŞAH ORTAOKULU</v>
      </c>
      <c r="C449" s="80" t="str">
        <f>MELİKŞAH!C26</f>
        <v>8. Sınıf / B Şubesi</v>
      </c>
      <c r="D449" s="80" t="str">
        <f>MELİKŞAH!E26</f>
        <v>AHMET</v>
      </c>
      <c r="E449" s="80" t="str">
        <f>MELİKŞAH!F26</f>
        <v>TIRAŞ</v>
      </c>
      <c r="F449" s="89">
        <f>MELİKŞAH!AB26</f>
        <v>233.33333333333337</v>
      </c>
      <c r="G449" s="89">
        <f>MELİKŞAH!AC26</f>
        <v>0</v>
      </c>
      <c r="H449" s="89">
        <f>MELİKŞAH!AE26</f>
        <v>187.74166666666667</v>
      </c>
    </row>
    <row r="450" spans="1:8" ht="20.25" customHeight="1" x14ac:dyDescent="0.25">
      <c r="A450" s="87">
        <v>446</v>
      </c>
      <c r="B450" s="80" t="str">
        <f>MELİKŞAH!B59</f>
        <v>MELİKŞAH ORTAOKULU</v>
      </c>
      <c r="C450" s="80" t="str">
        <f>MELİKŞAH!C59</f>
        <v>8. Sınıf / C Şubesi</v>
      </c>
      <c r="D450" s="80" t="str">
        <f>MELİKŞAH!E59</f>
        <v>HALİL İBRAHİM</v>
      </c>
      <c r="E450" s="80" t="str">
        <f>MELİKŞAH!F59</f>
        <v>DÜNDAR</v>
      </c>
      <c r="F450" s="89">
        <f>MELİKŞAH!AB59</f>
        <v>233.33333333333337</v>
      </c>
      <c r="G450" s="89">
        <f>MELİKŞAH!AC59</f>
        <v>0</v>
      </c>
      <c r="H450" s="89">
        <f>MELİKŞAH!AE59</f>
        <v>175.93166666666667</v>
      </c>
    </row>
    <row r="451" spans="1:8" ht="20.25" customHeight="1" x14ac:dyDescent="0.25">
      <c r="A451" s="86">
        <v>447</v>
      </c>
      <c r="B451" s="80" t="str">
        <f>KURANCILI!B21</f>
        <v>KURANCILI ORTAOKULU</v>
      </c>
      <c r="C451" s="80" t="str">
        <f>KURANCILI!C21</f>
        <v>8/B</v>
      </c>
      <c r="D451" s="80" t="str">
        <f>KURANCILI!E21</f>
        <v>ALİ FUAT</v>
      </c>
      <c r="E451" s="80" t="str">
        <f>KURANCILI!F21</f>
        <v>BABATÜRK</v>
      </c>
      <c r="F451" s="89">
        <f>KURANCILI!AB21</f>
        <v>233.33333333333337</v>
      </c>
      <c r="G451" s="89">
        <f>KURANCILI!AC21</f>
        <v>0</v>
      </c>
      <c r="H451" s="89">
        <f>KURANCILI!AE21</f>
        <v>204.62666666666667</v>
      </c>
    </row>
    <row r="452" spans="1:8" ht="20.25" customHeight="1" x14ac:dyDescent="0.25">
      <c r="A452" s="87">
        <v>448</v>
      </c>
      <c r="B452" s="80" t="str">
        <f>KAMAN!B26</f>
        <v>KAMAN ORTAOKULU</v>
      </c>
      <c r="C452" s="80" t="str">
        <f>KAMAN!C26</f>
        <v>8-A</v>
      </c>
      <c r="D452" s="80" t="str">
        <f>KAMAN!E26</f>
        <v>BÜŞRA</v>
      </c>
      <c r="E452" s="80" t="str">
        <f>KAMAN!F26</f>
        <v>TURGUT</v>
      </c>
      <c r="F452" s="89">
        <f>KAMAN!AB26</f>
        <v>233.33333333333337</v>
      </c>
      <c r="G452" s="89">
        <f>KAMAN!AC26</f>
        <v>0</v>
      </c>
      <c r="H452" s="89">
        <f>KAMAN!AE26</f>
        <v>116.66666666666669</v>
      </c>
    </row>
    <row r="453" spans="1:8" ht="20.25" customHeight="1" x14ac:dyDescent="0.25">
      <c r="A453" s="86">
        <v>449</v>
      </c>
      <c r="B453" s="80" t="str">
        <f>ATATÜRK!B38</f>
        <v>ATATÜRK ORTAOKULU</v>
      </c>
      <c r="C453" s="80" t="str">
        <f>ATATÜRK!C38</f>
        <v>8/B</v>
      </c>
      <c r="D453" s="80" t="str">
        <f>ATATÜRK!E38</f>
        <v>NURAY</v>
      </c>
      <c r="E453" s="80" t="str">
        <f>ATATÜRK!F38</f>
        <v>DİŞBUDAK</v>
      </c>
      <c r="F453" s="89">
        <f>ATATÜRK!AB38</f>
        <v>229.44444444444446</v>
      </c>
      <c r="G453" s="89">
        <f>ATATÜRK!AC38</f>
        <v>0</v>
      </c>
      <c r="H453" s="89">
        <f>ATATÜRK!AE38</f>
        <v>168.13672222222223</v>
      </c>
    </row>
    <row r="454" spans="1:8" ht="20.25" customHeight="1" x14ac:dyDescent="0.25">
      <c r="A454" s="87">
        <v>450</v>
      </c>
      <c r="B454" s="80" t="str">
        <f>ATATÜRK!B49</f>
        <v>ATATÜRK ORTAOKULU</v>
      </c>
      <c r="C454" s="80" t="str">
        <f>ATATÜRK!C49</f>
        <v>8/C</v>
      </c>
      <c r="D454" s="80" t="str">
        <f>ATATÜRK!E49</f>
        <v>GENCAY</v>
      </c>
      <c r="E454" s="80" t="str">
        <f>ATATÜRK!F49</f>
        <v>BAYDOĞAN</v>
      </c>
      <c r="F454" s="89">
        <f>ATATÜRK!AB49</f>
        <v>229.44444444444446</v>
      </c>
      <c r="G454" s="89">
        <f>ATATÜRK!AC49</f>
        <v>0</v>
      </c>
      <c r="H454" s="89">
        <f>ATATÜRK!AE49</f>
        <v>166.07052222222222</v>
      </c>
    </row>
    <row r="455" spans="1:8" ht="20.25" customHeight="1" x14ac:dyDescent="0.25">
      <c r="A455" s="86">
        <v>451</v>
      </c>
      <c r="B455" s="80" t="str">
        <f>DEMİRLİ!B10</f>
        <v>DEMİRLİ ORTAOKULU</v>
      </c>
      <c r="C455" s="99" t="str">
        <f>DEMİRLİ!C10</f>
        <v>8/A</v>
      </c>
      <c r="D455" s="80" t="str">
        <f>DEMİRLİ!E10</f>
        <v xml:space="preserve">EVRİM </v>
      </c>
      <c r="E455" s="80" t="str">
        <f>DEMİRLİ!F10</f>
        <v>YEĞİT</v>
      </c>
      <c r="F455" s="89">
        <f>DEMİRLİ!AB10</f>
        <v>225.55555555555554</v>
      </c>
      <c r="G455" s="89">
        <f>DEMİRLİ!AC10</f>
        <v>0</v>
      </c>
      <c r="H455" s="89">
        <f>DEMİRLİ!AE10</f>
        <v>166.32277777777779</v>
      </c>
    </row>
    <row r="456" spans="1:8" ht="20.25" customHeight="1" x14ac:dyDescent="0.25">
      <c r="A456" s="87">
        <v>452</v>
      </c>
      <c r="B456" s="80" t="str">
        <f>İSAHOCALI!B5</f>
        <v>İsahocalı Selamoğlu Ortaokulu</v>
      </c>
      <c r="C456" s="80" t="str">
        <f>İSAHOCALI!C5</f>
        <v>8/A</v>
      </c>
      <c r="D456" s="80" t="str">
        <f>İSAHOCALI!E5</f>
        <v>AYSILA</v>
      </c>
      <c r="E456" s="80" t="str">
        <f>İSAHOCALI!F5</f>
        <v>ATLIHAN</v>
      </c>
      <c r="F456" s="89">
        <f>İSAHOCALI!AB5</f>
        <v>225.55555555555554</v>
      </c>
      <c r="G456" s="89">
        <f>İSAHOCALI!AC5</f>
        <v>0</v>
      </c>
      <c r="H456" s="89">
        <f>İSAHOCALI!AE5</f>
        <v>171.35777777777776</v>
      </c>
    </row>
    <row r="457" spans="1:8" ht="20.25" customHeight="1" x14ac:dyDescent="0.25">
      <c r="A457" s="86">
        <v>453</v>
      </c>
      <c r="B457" s="80" t="str">
        <f>ÖMERHACILI!B7</f>
        <v xml:space="preserve">ÖMERHACILI Ş.N.A ORTAOKULU </v>
      </c>
      <c r="C457" s="80" t="str">
        <f>ÖMERHACILI!C7</f>
        <v>8/A</v>
      </c>
      <c r="D457" s="80" t="str">
        <f>ÖMERHACILI!E7</f>
        <v xml:space="preserve">FARUK </v>
      </c>
      <c r="E457" s="80" t="str">
        <f>ÖMERHACILI!F7</f>
        <v>TÜRK</v>
      </c>
      <c r="F457" s="89">
        <f>ÖMERHACILI!AB7</f>
        <v>225.55555555555554</v>
      </c>
      <c r="G457" s="89">
        <f>ÖMERHACILI!AC7</f>
        <v>0</v>
      </c>
      <c r="H457" s="89">
        <f>ÖMERHACILI!AE7</f>
        <v>200.69777777777779</v>
      </c>
    </row>
    <row r="458" spans="1:8" ht="20.25" customHeight="1" x14ac:dyDescent="0.25">
      <c r="A458" s="87">
        <v>454</v>
      </c>
      <c r="B458" s="80" t="str">
        <f>KAMAN!B67</f>
        <v>KAMAN ORTAOKULU</v>
      </c>
      <c r="C458" s="80" t="str">
        <f>KAMAN!C67</f>
        <v>8-C</v>
      </c>
      <c r="D458" s="80" t="str">
        <f>KAMAN!E67</f>
        <v>MÜJGAN</v>
      </c>
      <c r="E458" s="80" t="str">
        <f>KAMAN!F67</f>
        <v>TORUN</v>
      </c>
      <c r="F458" s="89">
        <f>KAMAN!AB67</f>
        <v>225.55555555555554</v>
      </c>
      <c r="G458" s="89">
        <f>KAMAN!AC67</f>
        <v>0</v>
      </c>
      <c r="H458" s="89">
        <f>KAMAN!AE67</f>
        <v>112.77777777777777</v>
      </c>
    </row>
    <row r="459" spans="1:8" ht="20.25" customHeight="1" x14ac:dyDescent="0.25">
      <c r="A459" s="86">
        <v>455</v>
      </c>
      <c r="B459" s="80" t="str">
        <f>CEVİZKENT!B5</f>
        <v>KAMAN İMAM HATİP ORTAOKULU</v>
      </c>
      <c r="C459" s="80" t="str">
        <f>CEVİZKENT!C5</f>
        <v>8/A</v>
      </c>
      <c r="D459" s="80" t="str">
        <f>CEVİZKENT!E5</f>
        <v xml:space="preserve">ALİ </v>
      </c>
      <c r="E459" s="80" t="str">
        <f>CEVİZKENT!F5</f>
        <v>ÇOBAN</v>
      </c>
      <c r="F459" s="89">
        <f>CEVİZKENT!AB5</f>
        <v>223.12499999999997</v>
      </c>
      <c r="G459" s="89">
        <f>CEVİZKENT!AC5</f>
        <v>0</v>
      </c>
      <c r="H459" s="89">
        <f>CEVİZKENT!AE5</f>
        <v>164.4975</v>
      </c>
    </row>
    <row r="460" spans="1:8" ht="20.25" customHeight="1" x14ac:dyDescent="0.25">
      <c r="A460" s="87">
        <v>456</v>
      </c>
      <c r="B460" s="80" t="str">
        <f>ATATÜRK!B45</f>
        <v>ATATÜRK ORTAOKULU</v>
      </c>
      <c r="C460" s="80" t="str">
        <f>ATATÜRK!C45</f>
        <v>8/C</v>
      </c>
      <c r="D460" s="80" t="str">
        <f>ATATÜRK!E45</f>
        <v>ALEYNA NUR</v>
      </c>
      <c r="E460" s="80" t="str">
        <f>ATATÜRK!F45</f>
        <v>ÖNAL</v>
      </c>
      <c r="F460" s="89">
        <f>ATATÜRK!AB45</f>
        <v>221.66666666666666</v>
      </c>
      <c r="G460" s="89">
        <f>ATATÜRK!AC45</f>
        <v>0</v>
      </c>
      <c r="H460" s="89">
        <f>ATATÜRK!AE45</f>
        <v>164.19118333333333</v>
      </c>
    </row>
    <row r="461" spans="1:8" ht="20.25" customHeight="1" x14ac:dyDescent="0.25">
      <c r="A461" s="86">
        <v>457</v>
      </c>
      <c r="B461" s="80" t="str">
        <f>YENİCE!B5</f>
        <v>K.Yenice Mehmet Akif Ersoy O.O.</v>
      </c>
      <c r="C461" s="80" t="str">
        <f>YENİCE!C5</f>
        <v>8/A</v>
      </c>
      <c r="D461" s="80" t="str">
        <f>YENİCE!E5</f>
        <v>SEZGİN</v>
      </c>
      <c r="E461" s="80" t="str">
        <f>YENİCE!F5</f>
        <v>DELİBAL</v>
      </c>
      <c r="F461" s="89">
        <f>YENİCE!AB5</f>
        <v>221.66666666666666</v>
      </c>
      <c r="G461" s="89">
        <f>YENİCE!AC5</f>
        <v>0</v>
      </c>
      <c r="H461" s="89">
        <f>YENİCE!AE5</f>
        <v>165.68833333333333</v>
      </c>
    </row>
    <row r="462" spans="1:8" ht="20.25" customHeight="1" x14ac:dyDescent="0.25">
      <c r="A462" s="87">
        <v>458</v>
      </c>
      <c r="B462" s="80" t="str">
        <f>KAMAN!B47</f>
        <v>KAMAN ORTAOKULU</v>
      </c>
      <c r="C462" s="80" t="str">
        <f>KAMAN!C47</f>
        <v>8-B</v>
      </c>
      <c r="D462" s="80" t="str">
        <f>KAMAN!E47</f>
        <v>ORHUN</v>
      </c>
      <c r="E462" s="80" t="str">
        <f>KAMAN!F47</f>
        <v>ÇÖKLÜ</v>
      </c>
      <c r="F462" s="89">
        <f>KAMAN!AB47</f>
        <v>221.66666666666666</v>
      </c>
      <c r="G462" s="89">
        <f>KAMAN!AC47</f>
        <v>0</v>
      </c>
      <c r="H462" s="89">
        <f>KAMAN!AE47</f>
        <v>110.83333333333333</v>
      </c>
    </row>
    <row r="463" spans="1:8" ht="20.25" customHeight="1" x14ac:dyDescent="0.25">
      <c r="A463" s="86">
        <v>459</v>
      </c>
      <c r="B463" s="80" t="str">
        <f>KAMAN!B115</f>
        <v>KAMAN ORTAOKULU</v>
      </c>
      <c r="C463" s="80" t="str">
        <f>KAMAN!C115</f>
        <v>8-E</v>
      </c>
      <c r="D463" s="80" t="str">
        <f>KAMAN!E115</f>
        <v>SEVCAN</v>
      </c>
      <c r="E463" s="80" t="str">
        <f>KAMAN!F115</f>
        <v>ARSLAN</v>
      </c>
      <c r="F463" s="89">
        <f>KAMAN!AB115</f>
        <v>221.66666666666666</v>
      </c>
      <c r="G463" s="89">
        <f>KAMAN!AC115</f>
        <v>0</v>
      </c>
      <c r="H463" s="89">
        <f>KAMAN!AE115</f>
        <v>110.83333333333333</v>
      </c>
    </row>
    <row r="464" spans="1:8" ht="20.25" customHeight="1" x14ac:dyDescent="0.25">
      <c r="A464" s="87">
        <v>460</v>
      </c>
      <c r="B464" s="80" t="str">
        <f>YENİCE!B10</f>
        <v>K.Yenice Mehmet Akif Ersoy O.O.</v>
      </c>
      <c r="C464" s="80" t="str">
        <f>YENİCE!C10</f>
        <v>8/A</v>
      </c>
      <c r="D464" s="80" t="str">
        <f>YENİCE!E10</f>
        <v>SÜMEYYE</v>
      </c>
      <c r="E464" s="80" t="str">
        <f>YENİCE!F10</f>
        <v>DİNÇ</v>
      </c>
      <c r="F464" s="89">
        <f>YENİCE!AB10</f>
        <v>217.77777777777777</v>
      </c>
      <c r="G464" s="89">
        <f>YENİCE!AC10</f>
        <v>0</v>
      </c>
      <c r="H464" s="89">
        <f>YENİCE!AE10</f>
        <v>167.98388888888888</v>
      </c>
    </row>
    <row r="465" spans="1:8" ht="20.25" customHeight="1" x14ac:dyDescent="0.25">
      <c r="A465" s="86">
        <v>461</v>
      </c>
      <c r="B465" s="80" t="str">
        <f>YENİCE!B14</f>
        <v>K.Yenice Mehmet Akif Ersoy O.O.</v>
      </c>
      <c r="C465" s="80" t="str">
        <f>YENİCE!C14</f>
        <v>8/A</v>
      </c>
      <c r="D465" s="80" t="str">
        <f>YENİCE!E14</f>
        <v>HASAN</v>
      </c>
      <c r="E465" s="80" t="str">
        <f>YENİCE!F14</f>
        <v>GÜNEŞ</v>
      </c>
      <c r="F465" s="89">
        <f>YENİCE!AB14</f>
        <v>217.77777777777777</v>
      </c>
      <c r="G465" s="89">
        <f>YENİCE!AC14</f>
        <v>0</v>
      </c>
      <c r="H465" s="89">
        <f>YENİCE!AE14</f>
        <v>169.7188888888889</v>
      </c>
    </row>
    <row r="466" spans="1:8" ht="20.25" customHeight="1" x14ac:dyDescent="0.25">
      <c r="A466" s="87">
        <v>462</v>
      </c>
      <c r="B466" s="80" t="str">
        <f>ATATÜRK!B26</f>
        <v>ATATÜRK ORTAOKULU</v>
      </c>
      <c r="C466" s="80" t="str">
        <f>ATATÜRK!C26</f>
        <v>8/B</v>
      </c>
      <c r="D466" s="80" t="str">
        <f>ATATÜRK!E26</f>
        <v>BEKTAŞ</v>
      </c>
      <c r="E466" s="80" t="str">
        <f>ATATÜRK!F26</f>
        <v>GÖÇER</v>
      </c>
      <c r="F466" s="89">
        <f>ATATÜRK!AB26</f>
        <v>213.88888888888891</v>
      </c>
      <c r="G466" s="89">
        <f>ATATÜRK!AC26</f>
        <v>0</v>
      </c>
      <c r="H466" s="89">
        <f>ATATÜRK!AE26</f>
        <v>167.88444444444445</v>
      </c>
    </row>
    <row r="467" spans="1:8" ht="20.25" customHeight="1" x14ac:dyDescent="0.25">
      <c r="A467" s="86">
        <v>463</v>
      </c>
      <c r="B467" s="80" t="str">
        <f>ATATÜRK!B52</f>
        <v>ATATÜRK ORTAOKULU</v>
      </c>
      <c r="C467" s="80" t="str">
        <f>ATATÜRK!C52</f>
        <v>8/C</v>
      </c>
      <c r="D467" s="80" t="str">
        <f>ATATÜRK!E52</f>
        <v>HÜNKAR</v>
      </c>
      <c r="E467" s="80" t="str">
        <f>ATATÜRK!F52</f>
        <v>GÖÇER</v>
      </c>
      <c r="F467" s="89">
        <f>ATATÜRK!AB52</f>
        <v>210</v>
      </c>
      <c r="G467" s="89">
        <f>ATATÜRK!AC52</f>
        <v>0</v>
      </c>
      <c r="H467" s="89">
        <f>ATATÜRK!AE52</f>
        <v>162.8749</v>
      </c>
    </row>
    <row r="468" spans="1:8" ht="20.25" customHeight="1" x14ac:dyDescent="0.25">
      <c r="A468" s="87">
        <v>464</v>
      </c>
      <c r="B468" s="80" t="str">
        <f>MELİKŞAH!B48</f>
        <v>MELİKŞAH ORTAOKULU</v>
      </c>
      <c r="C468" s="80" t="str">
        <f>MELİKŞAH!C48</f>
        <v>8. Sınıf / C Şubesi</v>
      </c>
      <c r="D468" s="80" t="str">
        <f>MELİKŞAH!E48</f>
        <v>ALİ</v>
      </c>
      <c r="E468" s="80" t="str">
        <f>MELİKŞAH!F48</f>
        <v>MEMİŞ</v>
      </c>
      <c r="F468" s="89">
        <f>MELİKŞAH!AB48</f>
        <v>210</v>
      </c>
      <c r="G468" s="89">
        <f>MELİKŞAH!AC48</f>
        <v>0</v>
      </c>
      <c r="H468" s="89">
        <f>MELİKŞAH!AE48</f>
        <v>160.215</v>
      </c>
    </row>
    <row r="469" spans="1:8" ht="20.25" customHeight="1" x14ac:dyDescent="0.25">
      <c r="A469" s="86">
        <v>465</v>
      </c>
      <c r="B469" s="80" t="str">
        <f>YENİHAYAT!B51</f>
        <v>YENİHAYAT ORTAOKULU</v>
      </c>
      <c r="C469" s="80" t="str">
        <f>YENİHAYAT!C51</f>
        <v>8/B</v>
      </c>
      <c r="D469" s="80" t="str">
        <f>YENİHAYAT!E51</f>
        <v>KUTLUCAN</v>
      </c>
      <c r="E469" s="80" t="str">
        <f>YENİHAYAT!F51</f>
        <v>DULKADİR</v>
      </c>
      <c r="F469" s="89">
        <f>YENİHAYAT!AB51</f>
        <v>210</v>
      </c>
      <c r="G469" s="89">
        <f>YENİHAYAT!AC51</f>
        <v>0</v>
      </c>
      <c r="H469" s="89">
        <f>YENİHAYAT!AE51</f>
        <v>149.88</v>
      </c>
    </row>
    <row r="470" spans="1:8" ht="20.25" customHeight="1" x14ac:dyDescent="0.25">
      <c r="A470" s="87">
        <v>466</v>
      </c>
      <c r="B470" s="80" t="str">
        <f>KURANCILI!B29</f>
        <v>KURANCILI ORTAOKULU</v>
      </c>
      <c r="C470" s="80" t="str">
        <f>KURANCILI!C29</f>
        <v>8/B</v>
      </c>
      <c r="D470" s="80" t="str">
        <f>KURANCILI!E29</f>
        <v>KAMER</v>
      </c>
      <c r="E470" s="80" t="str">
        <f>KURANCILI!F29</f>
        <v>ŞAHİN</v>
      </c>
      <c r="F470" s="89">
        <f>KURANCILI!AB29</f>
        <v>210</v>
      </c>
      <c r="G470" s="89">
        <f>KURANCILI!AC29</f>
        <v>0</v>
      </c>
      <c r="H470" s="89">
        <f>KURANCILI!AE29</f>
        <v>194</v>
      </c>
    </row>
    <row r="471" spans="1:8" ht="20.25" customHeight="1" x14ac:dyDescent="0.25">
      <c r="A471" s="86">
        <v>467</v>
      </c>
      <c r="B471" s="80" t="str">
        <f>KAMAN!B31</f>
        <v>KAMAN ORTAOKULU</v>
      </c>
      <c r="C471" s="80" t="str">
        <f>KAMAN!C31</f>
        <v>8-B</v>
      </c>
      <c r="D471" s="80" t="str">
        <f>KAMAN!E31</f>
        <v>AYÇA</v>
      </c>
      <c r="E471" s="80" t="str">
        <f>KAMAN!F31</f>
        <v>KANKAL</v>
      </c>
      <c r="F471" s="89">
        <f>KAMAN!AB31</f>
        <v>210</v>
      </c>
      <c r="G471" s="89">
        <f>KAMAN!AC31</f>
        <v>0</v>
      </c>
      <c r="H471" s="89">
        <f>KAMAN!AE31</f>
        <v>105</v>
      </c>
    </row>
    <row r="472" spans="1:8" ht="20.25" customHeight="1" x14ac:dyDescent="0.25">
      <c r="A472" s="87">
        <v>468</v>
      </c>
      <c r="B472" s="80" t="str">
        <f>ATATÜRK!B55</f>
        <v>ATATÜRK ORTAOKULU</v>
      </c>
      <c r="C472" s="80" t="str">
        <f>ATATÜRK!C55</f>
        <v>8/C</v>
      </c>
      <c r="D472" s="80" t="str">
        <f>ATATÜRK!E55</f>
        <v>MURAT</v>
      </c>
      <c r="E472" s="80" t="str">
        <f>ATATÜRK!F55</f>
        <v>TÜRKÖZÜ</v>
      </c>
      <c r="F472" s="89">
        <f>ATATÜRK!AB55</f>
        <v>206.11111111111111</v>
      </c>
      <c r="G472" s="89">
        <f>ATATÜRK!AC55</f>
        <v>0</v>
      </c>
      <c r="H472" s="89">
        <f>ATATÜRK!AE55</f>
        <v>154.25765555555557</v>
      </c>
    </row>
    <row r="473" spans="1:8" ht="20.25" customHeight="1" x14ac:dyDescent="0.25">
      <c r="A473" s="86">
        <v>469</v>
      </c>
      <c r="B473" s="80" t="str">
        <f>ATATÜRK!B58</f>
        <v>ATATÜRK ORTAOKULU</v>
      </c>
      <c r="C473" s="80" t="str">
        <f>ATATÜRK!C58</f>
        <v>8/C</v>
      </c>
      <c r="D473" s="80" t="str">
        <f>ATATÜRK!E58</f>
        <v>NURULLAH İBRAHİM</v>
      </c>
      <c r="E473" s="80" t="str">
        <f>ATATÜRK!F58</f>
        <v>TÜRKMEN</v>
      </c>
      <c r="F473" s="89">
        <f>ATATÜRK!AB58</f>
        <v>206.11111111111111</v>
      </c>
      <c r="G473" s="89">
        <f>ATATÜRK!AC58</f>
        <v>0</v>
      </c>
      <c r="H473" s="89">
        <f>ATATÜRK!AE58</f>
        <v>159.03020555555554</v>
      </c>
    </row>
    <row r="474" spans="1:8" ht="20.25" customHeight="1" x14ac:dyDescent="0.25">
      <c r="A474" s="87">
        <v>470</v>
      </c>
      <c r="B474" s="80" t="str">
        <f>DEMİRLİ!B13</f>
        <v>DEMİRLİ ORTAOKULU</v>
      </c>
      <c r="C474" s="99" t="str">
        <f>DEMİRLİ!C13</f>
        <v>8/A</v>
      </c>
      <c r="D474" s="80" t="str">
        <f>DEMİRLİ!E13</f>
        <v>MERT</v>
      </c>
      <c r="E474" s="80" t="str">
        <f>DEMİRLİ!F13</f>
        <v xml:space="preserve"> KARAGÖZ</v>
      </c>
      <c r="F474" s="89">
        <f>DEMİRLİ!AB13</f>
        <v>202.22222222222223</v>
      </c>
      <c r="G474" s="89">
        <f>DEMİRLİ!AC13</f>
        <v>0</v>
      </c>
      <c r="H474" s="89">
        <f>DEMİRLİ!AE13</f>
        <v>154.16611111111112</v>
      </c>
    </row>
    <row r="475" spans="1:8" ht="20.25" customHeight="1" x14ac:dyDescent="0.25">
      <c r="A475" s="86">
        <v>471</v>
      </c>
      <c r="B475" s="80" t="str">
        <f>ATATÜRK!B46</f>
        <v>ATATÜRK ORTAOKULU</v>
      </c>
      <c r="C475" s="80" t="str">
        <f>ATATÜRK!C46</f>
        <v>8/C</v>
      </c>
      <c r="D475" s="80" t="str">
        <f>ATATÜRK!E46</f>
        <v>DOĞUKAN</v>
      </c>
      <c r="E475" s="80" t="str">
        <f>ATATÜRK!F46</f>
        <v>ARSLAN</v>
      </c>
      <c r="F475" s="89">
        <f>ATATÜRK!AB46</f>
        <v>202.22222222222223</v>
      </c>
      <c r="G475" s="89">
        <f>ATATÜRK!AC46</f>
        <v>0</v>
      </c>
      <c r="H475" s="89">
        <f>ATATÜRK!AE46</f>
        <v>148.1771611111111</v>
      </c>
    </row>
    <row r="476" spans="1:8" ht="20.25" customHeight="1" x14ac:dyDescent="0.25">
      <c r="A476" s="87">
        <v>472</v>
      </c>
      <c r="B476" s="80" t="str">
        <f>KAMAN!B110</f>
        <v>KAMAN ORTAOKULU</v>
      </c>
      <c r="C476" s="80" t="str">
        <f>KAMAN!C110</f>
        <v>8-E</v>
      </c>
      <c r="D476" s="80" t="str">
        <f>KAMAN!E110</f>
        <v>EMRULLAH</v>
      </c>
      <c r="E476" s="80" t="str">
        <f>KAMAN!F110</f>
        <v>KARAOĞLU</v>
      </c>
      <c r="F476" s="89">
        <f>KAMAN!AB110</f>
        <v>202.22222222222223</v>
      </c>
      <c r="G476" s="89">
        <f>KAMAN!AC110</f>
        <v>0</v>
      </c>
      <c r="H476" s="89">
        <f>KAMAN!AE110</f>
        <v>101.11111111111111</v>
      </c>
    </row>
    <row r="477" spans="1:8" ht="20.25" customHeight="1" x14ac:dyDescent="0.25">
      <c r="A477" s="86">
        <v>473</v>
      </c>
      <c r="B477" s="80" t="str">
        <f>ÖMERHACILI!B19</f>
        <v xml:space="preserve">ÖMERHACILI Ş.N.A ORTAOKULU </v>
      </c>
      <c r="C477" s="80" t="str">
        <f>ÖMERHACILI!C19</f>
        <v>8/A</v>
      </c>
      <c r="D477" s="80" t="str">
        <f>ÖMERHACILI!E19</f>
        <v>KEZİBAN</v>
      </c>
      <c r="E477" s="80" t="str">
        <f>ÖMERHACILI!F19</f>
        <v>ATASOY</v>
      </c>
      <c r="F477" s="89">
        <f>ÖMERHACILI!AB19</f>
        <v>198.33333333333331</v>
      </c>
      <c r="G477" s="89">
        <f>ÖMERHACILI!AC19</f>
        <v>0</v>
      </c>
      <c r="H477" s="89">
        <f>ÖMERHACILI!AE19</f>
        <v>185.51166666666666</v>
      </c>
    </row>
    <row r="478" spans="1:8" ht="20.25" customHeight="1" x14ac:dyDescent="0.25">
      <c r="A478" s="87">
        <v>474</v>
      </c>
      <c r="B478" s="80" t="str">
        <f>KAMAN!B14</f>
        <v>KAMAN ORTAOKULU</v>
      </c>
      <c r="C478" s="80" t="str">
        <f>KAMAN!C14</f>
        <v>8-A</v>
      </c>
      <c r="D478" s="80" t="str">
        <f>KAMAN!E14</f>
        <v>DAMLA NUR</v>
      </c>
      <c r="E478" s="80" t="str">
        <f>KAMAN!F14</f>
        <v>KAYA</v>
      </c>
      <c r="F478" s="89">
        <f>KAMAN!AB14</f>
        <v>198.33333333333331</v>
      </c>
      <c r="G478" s="89">
        <f>KAMAN!AC14</f>
        <v>0</v>
      </c>
      <c r="H478" s="89">
        <f>KAMAN!AE14</f>
        <v>99.166666666666657</v>
      </c>
    </row>
    <row r="479" spans="1:8" ht="20.25" customHeight="1" x14ac:dyDescent="0.25">
      <c r="A479" s="86">
        <v>475</v>
      </c>
      <c r="B479" s="80" t="str">
        <f>MELİKŞAH!B64</f>
        <v>MELİKŞAH ORTAOKULU</v>
      </c>
      <c r="C479" s="80" t="str">
        <f>MELİKŞAH!C64</f>
        <v>8. Sınıf / C Şubesi</v>
      </c>
      <c r="D479" s="80" t="str">
        <f>MELİKŞAH!E64</f>
        <v>SALİH</v>
      </c>
      <c r="E479" s="80" t="str">
        <f>MELİKŞAH!F64</f>
        <v>ARSLAN</v>
      </c>
      <c r="F479" s="89">
        <f>MELİKŞAH!AB64</f>
        <v>194.44444444444446</v>
      </c>
      <c r="G479" s="89">
        <f>MELİKŞAH!AC64</f>
        <v>0</v>
      </c>
      <c r="H479" s="89">
        <f>MELİKŞAH!AE64</f>
        <v>156.94222222222223</v>
      </c>
    </row>
    <row r="480" spans="1:8" ht="20.25" customHeight="1" x14ac:dyDescent="0.25">
      <c r="A480" s="87">
        <v>476</v>
      </c>
      <c r="B480" s="80" t="str">
        <f>YENİHAYAT!B52</f>
        <v>YENİHAYAT ORTAOKULU</v>
      </c>
      <c r="C480" s="80" t="str">
        <f>YENİHAYAT!C52</f>
        <v>8/B</v>
      </c>
      <c r="D480" s="80" t="str">
        <f>YENİHAYAT!E52</f>
        <v>ÖMER</v>
      </c>
      <c r="E480" s="80" t="str">
        <f>YENİHAYAT!F52</f>
        <v>SELÇUK</v>
      </c>
      <c r="F480" s="89">
        <f>YENİHAYAT!AB52</f>
        <v>194.44444444444446</v>
      </c>
      <c r="G480" s="89">
        <f>YENİHAYAT!AC52</f>
        <v>0</v>
      </c>
      <c r="H480" s="89">
        <f>YENİHAYAT!AE52</f>
        <v>160.43222222222221</v>
      </c>
    </row>
    <row r="481" spans="1:8" ht="20.25" customHeight="1" x14ac:dyDescent="0.25">
      <c r="A481" s="86">
        <v>477</v>
      </c>
      <c r="B481" s="80" t="str">
        <f>YENİCE!B12</f>
        <v>K.Yenice Mehmet Akif Ersoy O.O.</v>
      </c>
      <c r="C481" s="80" t="str">
        <f>YENİCE!C12</f>
        <v>8/A</v>
      </c>
      <c r="D481" s="80" t="str">
        <f>YENİCE!E12</f>
        <v>ELİF</v>
      </c>
      <c r="E481" s="80" t="str">
        <f>YENİCE!F12</f>
        <v>BUĞDAY</v>
      </c>
      <c r="F481" s="89">
        <f>YENİCE!AB12</f>
        <v>194.44444444444446</v>
      </c>
      <c r="G481" s="89">
        <f>YENİCE!AC12</f>
        <v>0</v>
      </c>
      <c r="H481" s="89">
        <f>YENİCE!AE12</f>
        <v>166.50722222222223</v>
      </c>
    </row>
    <row r="482" spans="1:8" ht="20.25" customHeight="1" x14ac:dyDescent="0.25">
      <c r="A482" s="87">
        <v>478</v>
      </c>
      <c r="B482" s="80" t="str">
        <f>DEMİRLİ!B5</f>
        <v>DEMİRLİ ORTAOKULU</v>
      </c>
      <c r="C482" s="99" t="str">
        <f>DEMİRLİ!C5</f>
        <v>8/A</v>
      </c>
      <c r="D482" s="80" t="str">
        <f>DEMİRLİ!E5</f>
        <v xml:space="preserve">AŞIR </v>
      </c>
      <c r="E482" s="80" t="str">
        <f>DEMİRLİ!F5</f>
        <v>ÖZATALAY</v>
      </c>
      <c r="F482" s="89">
        <f>DEMİRLİ!AB5</f>
        <v>190.55555555555554</v>
      </c>
      <c r="G482" s="89">
        <f>DEMİRLİ!AC5</f>
        <v>0</v>
      </c>
      <c r="H482" s="89">
        <f>DEMİRLİ!AE5</f>
        <v>142.15277777777777</v>
      </c>
    </row>
    <row r="483" spans="1:8" ht="20.25" customHeight="1" x14ac:dyDescent="0.25">
      <c r="A483" s="86">
        <v>479</v>
      </c>
      <c r="B483" s="80" t="str">
        <f>ATATÜRK!B44</f>
        <v>ATATÜRK ORTAOKULU</v>
      </c>
      <c r="C483" s="80" t="str">
        <f>ATATÜRK!C44</f>
        <v>8/C</v>
      </c>
      <c r="D483" s="80" t="str">
        <f>ATATÜRK!E44</f>
        <v>ADEM</v>
      </c>
      <c r="E483" s="80" t="str">
        <f>ATATÜRK!F44</f>
        <v>BIYIK</v>
      </c>
      <c r="F483" s="89">
        <f>ATATÜRK!AB44</f>
        <v>190.55555555555554</v>
      </c>
      <c r="G483" s="89">
        <f>ATATÜRK!AC44</f>
        <v>0</v>
      </c>
      <c r="H483" s="89">
        <f>ATATÜRK!AE44</f>
        <v>139.53082777777777</v>
      </c>
    </row>
    <row r="484" spans="1:8" ht="20.25" customHeight="1" x14ac:dyDescent="0.25">
      <c r="A484" s="87">
        <v>480</v>
      </c>
      <c r="B484" s="80" t="str">
        <f>MELİKŞAH!B22</f>
        <v>MELİKŞAH ORTAOKULU</v>
      </c>
      <c r="C484" s="80" t="str">
        <f>MELİKŞAH!C22</f>
        <v>8. Sınıf / A Şubesi</v>
      </c>
      <c r="D484" s="80" t="str">
        <f>MELİKŞAH!E22</f>
        <v>YASİN</v>
      </c>
      <c r="E484" s="80" t="str">
        <f>MELİKŞAH!F22</f>
        <v>KARAEMİR</v>
      </c>
      <c r="F484" s="89">
        <f>MELİKŞAH!AB22</f>
        <v>190.55555555555554</v>
      </c>
      <c r="G484" s="89">
        <f>MELİKŞAH!AC22</f>
        <v>0</v>
      </c>
      <c r="H484" s="89">
        <f>MELİKŞAH!AE22</f>
        <v>149.65277777777777</v>
      </c>
    </row>
    <row r="485" spans="1:8" ht="20.25" customHeight="1" x14ac:dyDescent="0.25">
      <c r="A485" s="86">
        <v>481</v>
      </c>
      <c r="B485" s="80" t="str">
        <f>MELİKŞAH!B56</f>
        <v>MELİKŞAH ORTAOKULU</v>
      </c>
      <c r="C485" s="80" t="str">
        <f>MELİKŞAH!C56</f>
        <v>8. Sınıf / C Şubesi</v>
      </c>
      <c r="D485" s="80" t="str">
        <f>MELİKŞAH!E56</f>
        <v>GALİP</v>
      </c>
      <c r="E485" s="80" t="str">
        <f>MELİKŞAH!F56</f>
        <v>SARIŞIK</v>
      </c>
      <c r="F485" s="89">
        <f>MELİKŞAH!AB56</f>
        <v>190.55555555555554</v>
      </c>
      <c r="G485" s="89">
        <f>MELİKŞAH!AC56</f>
        <v>0</v>
      </c>
      <c r="H485" s="89">
        <f>MELİKŞAH!AE56</f>
        <v>152.18277777777777</v>
      </c>
    </row>
    <row r="486" spans="1:8" ht="20.25" customHeight="1" x14ac:dyDescent="0.25">
      <c r="A486" s="87">
        <v>482</v>
      </c>
      <c r="B486" s="80" t="str">
        <f>YENİCE!B16</f>
        <v>K.Yenice Mehmet Akif Ersoy O.O.</v>
      </c>
      <c r="C486" s="80" t="str">
        <f>YENİCE!C16</f>
        <v>8/A</v>
      </c>
      <c r="D486" s="80" t="str">
        <f>YENİCE!E16</f>
        <v>SİNEM</v>
      </c>
      <c r="E486" s="80" t="str">
        <f>YENİCE!F16</f>
        <v>DELİBAL</v>
      </c>
      <c r="F486" s="89">
        <f>YENİCE!AB16</f>
        <v>190.55555555555554</v>
      </c>
      <c r="G486" s="89">
        <f>YENİCE!AC16</f>
        <v>0</v>
      </c>
      <c r="H486" s="89">
        <f>YENİCE!AE16</f>
        <v>156.01777777777778</v>
      </c>
    </row>
    <row r="487" spans="1:8" ht="20.25" customHeight="1" x14ac:dyDescent="0.25">
      <c r="A487" s="86">
        <v>483</v>
      </c>
      <c r="B487" s="80" t="str">
        <f>KAMAN!B46</f>
        <v>KAMAN ORTAOKULU</v>
      </c>
      <c r="C487" s="80" t="str">
        <f>KAMAN!C46</f>
        <v>8-B</v>
      </c>
      <c r="D487" s="80" t="str">
        <f>KAMAN!E46</f>
        <v>BEYTULLAH</v>
      </c>
      <c r="E487" s="80" t="str">
        <f>KAMAN!F46</f>
        <v>SARI</v>
      </c>
      <c r="F487" s="89">
        <f>KAMAN!AB46</f>
        <v>190.55555555555554</v>
      </c>
      <c r="G487" s="89">
        <f>KAMAN!AC46</f>
        <v>0</v>
      </c>
      <c r="H487" s="89">
        <f>KAMAN!AE46</f>
        <v>95.277777777777771</v>
      </c>
    </row>
    <row r="488" spans="1:8" ht="20.25" customHeight="1" x14ac:dyDescent="0.25">
      <c r="A488" s="87">
        <v>484</v>
      </c>
      <c r="B488" s="80" t="str">
        <f>İSAHOCALI!B7</f>
        <v>İsahocalı Selamoğlu Ortaokulu</v>
      </c>
      <c r="C488" s="80" t="str">
        <f>İSAHOCALI!C7</f>
        <v>8/A</v>
      </c>
      <c r="D488" s="80" t="str">
        <f>İSAHOCALI!E7</f>
        <v>DİLEK</v>
      </c>
      <c r="E488" s="80" t="str">
        <f>İSAHOCALI!F7</f>
        <v>KÜÇÜK</v>
      </c>
      <c r="F488" s="89">
        <f>İSAHOCALI!AB7</f>
        <v>186.66666666666666</v>
      </c>
      <c r="G488" s="89">
        <f>İSAHOCALI!AC7</f>
        <v>0</v>
      </c>
      <c r="H488" s="89">
        <f>İSAHOCALI!AE7</f>
        <v>145.14333333333332</v>
      </c>
    </row>
    <row r="489" spans="1:8" ht="20.25" customHeight="1" x14ac:dyDescent="0.25">
      <c r="A489" s="86">
        <v>485</v>
      </c>
      <c r="B489" s="80" t="str">
        <f>ATATÜRK!B54</f>
        <v>ATATÜRK ORTAOKULU</v>
      </c>
      <c r="C489" s="80" t="str">
        <f>ATATÜRK!C54</f>
        <v>8/C</v>
      </c>
      <c r="D489" s="80" t="str">
        <f>ATATÜRK!E54</f>
        <v>MELİS</v>
      </c>
      <c r="E489" s="80" t="str">
        <f>ATATÜRK!F54</f>
        <v>KORKUT</v>
      </c>
      <c r="F489" s="89">
        <f>ATATÜRK!AB54</f>
        <v>182.7777777777778</v>
      </c>
      <c r="G489" s="89">
        <f>ATATÜRK!AC54</f>
        <v>0</v>
      </c>
      <c r="H489" s="89">
        <f>ATATÜRK!AE54</f>
        <v>137.88728888888892</v>
      </c>
    </row>
    <row r="490" spans="1:8" ht="20.25" customHeight="1" x14ac:dyDescent="0.25">
      <c r="A490" s="87">
        <v>486</v>
      </c>
      <c r="B490" s="80" t="str">
        <f>YENİHAYAT!B49</f>
        <v>YENİHAYAT ORTAOKULU</v>
      </c>
      <c r="C490" s="80" t="str">
        <f>YENİHAYAT!C49</f>
        <v>8/B</v>
      </c>
      <c r="D490" s="80" t="str">
        <f>YENİHAYAT!E49</f>
        <v>SEMA</v>
      </c>
      <c r="E490" s="80" t="str">
        <f>YENİHAYAT!F49</f>
        <v>ÖZTÜRK</v>
      </c>
      <c r="F490" s="89">
        <f>YENİHAYAT!AB49</f>
        <v>182.7777777777778</v>
      </c>
      <c r="G490" s="89">
        <f>YENİHAYAT!AC49</f>
        <v>0</v>
      </c>
      <c r="H490" s="89">
        <f>YENİHAYAT!AE49</f>
        <v>148.76888888888891</v>
      </c>
    </row>
    <row r="491" spans="1:8" ht="20.25" customHeight="1" x14ac:dyDescent="0.25">
      <c r="A491" s="86">
        <v>487</v>
      </c>
      <c r="B491" s="80" t="str">
        <f>KAMAN!B83</f>
        <v>KAMAN ORTAOKULU</v>
      </c>
      <c r="C491" s="80" t="str">
        <f>KAMAN!C83</f>
        <v>8-D</v>
      </c>
      <c r="D491" s="80" t="str">
        <f>KAMAN!E83</f>
        <v>BERAT</v>
      </c>
      <c r="E491" s="80" t="str">
        <f>KAMAN!F83</f>
        <v>DEMİR</v>
      </c>
      <c r="F491" s="89">
        <f>KAMAN!AB83</f>
        <v>175</v>
      </c>
      <c r="G491" s="89">
        <f>KAMAN!AC83</f>
        <v>0</v>
      </c>
      <c r="H491" s="89">
        <f>KAMAN!AE83</f>
        <v>87.5</v>
      </c>
    </row>
    <row r="492" spans="1:8" ht="20.25" customHeight="1" x14ac:dyDescent="0.25">
      <c r="A492" s="87">
        <v>488</v>
      </c>
      <c r="B492" s="80" t="str">
        <f>ATATÜRK!B39</f>
        <v>ATATÜRK ORTAOKULU</v>
      </c>
      <c r="C492" s="80" t="str">
        <f>ATATÜRK!C39</f>
        <v>8/B</v>
      </c>
      <c r="D492" s="80" t="str">
        <f>ATATÜRK!E39</f>
        <v>RESUL</v>
      </c>
      <c r="E492" s="80" t="str">
        <f>ATATÜRK!F39</f>
        <v>İNCE</v>
      </c>
      <c r="F492" s="89">
        <f>ATATÜRK!AB39</f>
        <v>171.11111111111111</v>
      </c>
      <c r="G492" s="89">
        <f>ATATÜRK!AC39</f>
        <v>0</v>
      </c>
      <c r="H492" s="89">
        <f>ATATÜRK!AE39</f>
        <v>129.28700555555554</v>
      </c>
    </row>
    <row r="493" spans="1:8" ht="20.25" customHeight="1" x14ac:dyDescent="0.25">
      <c r="A493" s="86">
        <v>489</v>
      </c>
      <c r="B493" s="80" t="str">
        <f>ÇAĞIRKAN!B14</f>
        <v>Çağırkan Hacı Meşhude Yılmaz Ortaokulu</v>
      </c>
      <c r="C493" s="99" t="str">
        <f>ÇAĞIRKAN!C14</f>
        <v>8/A</v>
      </c>
      <c r="D493" s="80" t="str">
        <f>ÇAĞIRKAN!E14</f>
        <v>Yakup</v>
      </c>
      <c r="E493" s="80" t="str">
        <f>ÇAĞIRKAN!F14</f>
        <v>ÖZTÜRK</v>
      </c>
      <c r="F493" s="89">
        <f>ÇAĞIRKAN!AB14</f>
        <v>167.22222222222223</v>
      </c>
      <c r="G493" s="89">
        <f>ÇAĞIRKAN!AC14</f>
        <v>0</v>
      </c>
      <c r="H493" s="89" t="e">
        <f>ÇAĞIRKAN!AE14</f>
        <v>#VALUE!</v>
      </c>
    </row>
    <row r="494" spans="1:8" ht="20.25" customHeight="1" x14ac:dyDescent="0.25">
      <c r="A494" s="87">
        <v>490</v>
      </c>
      <c r="B494" s="80" t="str">
        <f>DEMİRLİ!B12</f>
        <v>DEMİRLİ ORTAOKULU</v>
      </c>
      <c r="C494" s="99" t="str">
        <f>DEMİRLİ!C12</f>
        <v>8/A</v>
      </c>
      <c r="D494" s="80" t="str">
        <f>DEMİRLİ!E12</f>
        <v xml:space="preserve">FETULLAH </v>
      </c>
      <c r="E494" s="80" t="str">
        <f>DEMİRLİ!F12</f>
        <v>ARSLAN</v>
      </c>
      <c r="F494" s="89">
        <f>DEMİRLİ!AB12</f>
        <v>167.22222222222223</v>
      </c>
      <c r="G494" s="89">
        <f>DEMİRLİ!AC12</f>
        <v>0</v>
      </c>
      <c r="H494" s="89">
        <f>DEMİRLİ!AE12</f>
        <v>130.32111111111112</v>
      </c>
    </row>
    <row r="495" spans="1:8" ht="20.25" customHeight="1" x14ac:dyDescent="0.25">
      <c r="A495" s="86">
        <v>491</v>
      </c>
      <c r="B495" s="80" t="str">
        <f>HAMİT!B15</f>
        <v>Hamit Şehit Er Vemin Doğan Ortaokulu</v>
      </c>
      <c r="C495" s="99" t="str">
        <f>HAMİT!C15</f>
        <v>8/A</v>
      </c>
      <c r="D495" s="80" t="str">
        <f>HAMİT!E15</f>
        <v>BUSE</v>
      </c>
      <c r="E495" s="80" t="str">
        <f>HAMİT!F15</f>
        <v>DEMİR</v>
      </c>
      <c r="F495" s="89">
        <f>HAMİT!AB15</f>
        <v>167.22222222222223</v>
      </c>
      <c r="G495" s="89">
        <f>HAMİT!AC15</f>
        <v>0</v>
      </c>
      <c r="H495" s="89">
        <f>HAMİT!AE15</f>
        <v>165.87111111111113</v>
      </c>
    </row>
    <row r="496" spans="1:8" ht="20.25" customHeight="1" x14ac:dyDescent="0.25">
      <c r="A496" s="87">
        <v>492</v>
      </c>
      <c r="B496" s="80" t="str">
        <f>KAMAN!B34</f>
        <v>KAMAN ORTAOKULU</v>
      </c>
      <c r="C496" s="80" t="str">
        <f>KAMAN!C34</f>
        <v>8-B</v>
      </c>
      <c r="D496" s="80" t="str">
        <f>KAMAN!E34</f>
        <v>EFSANE</v>
      </c>
      <c r="E496" s="80" t="str">
        <f>KAMAN!F34</f>
        <v>DİNÇ</v>
      </c>
      <c r="F496" s="89">
        <f>KAMAN!AB34</f>
        <v>163.33333333333331</v>
      </c>
      <c r="G496" s="89">
        <f>KAMAN!AC34</f>
        <v>0</v>
      </c>
      <c r="H496" s="89">
        <f>KAMAN!AE34</f>
        <v>81.666666666666657</v>
      </c>
    </row>
    <row r="497" spans="1:8" ht="20.25" customHeight="1" x14ac:dyDescent="0.25">
      <c r="A497" s="86">
        <v>493</v>
      </c>
      <c r="B497" s="80" t="str">
        <f>KAMAN!B127</f>
        <v>KAMAN ORTAOKULU</v>
      </c>
      <c r="C497" s="80" t="str">
        <f>KAMAN!C127</f>
        <v>8-F</v>
      </c>
      <c r="D497" s="80" t="str">
        <f>KAMAN!E127</f>
        <v>EBRU</v>
      </c>
      <c r="E497" s="80" t="str">
        <f>KAMAN!F127</f>
        <v>ÇELİK</v>
      </c>
      <c r="F497" s="89">
        <f>KAMAN!AB127</f>
        <v>163.33333333333331</v>
      </c>
      <c r="G497" s="89">
        <f>KAMAN!AC127</f>
        <v>0</v>
      </c>
      <c r="H497" s="89">
        <f>KAMAN!AE127</f>
        <v>81.666666666666657</v>
      </c>
    </row>
    <row r="498" spans="1:8" ht="20.25" customHeight="1" x14ac:dyDescent="0.25">
      <c r="A498" s="87">
        <v>494</v>
      </c>
      <c r="B498" s="80" t="str">
        <f>KAMAN!B137</f>
        <v>KAMAN ORTAOKULU</v>
      </c>
      <c r="C498" s="80" t="str">
        <f>KAMAN!C137</f>
        <v>8-F</v>
      </c>
      <c r="D498" s="80" t="str">
        <f>KAMAN!E137</f>
        <v>UMUT</v>
      </c>
      <c r="E498" s="80" t="str">
        <f>KAMAN!F137</f>
        <v>BAYRAM</v>
      </c>
      <c r="F498" s="89">
        <f>KAMAN!AB137</f>
        <v>159.44444444444443</v>
      </c>
      <c r="G498" s="89">
        <f>KAMAN!AC137</f>
        <v>0</v>
      </c>
      <c r="H498" s="89">
        <f>KAMAN!AE137</f>
        <v>79.722222222222214</v>
      </c>
    </row>
    <row r="499" spans="1:8" ht="20.25" customHeight="1" x14ac:dyDescent="0.25">
      <c r="A499" s="86">
        <v>495</v>
      </c>
      <c r="B499" s="80" t="str">
        <f>KAMAN!B111</f>
        <v>KAMAN ORTAOKULU</v>
      </c>
      <c r="C499" s="80" t="str">
        <f>KAMAN!C111</f>
        <v>8-E</v>
      </c>
      <c r="D499" s="80" t="str">
        <f>KAMAN!E111</f>
        <v>KADER</v>
      </c>
      <c r="E499" s="80" t="str">
        <f>KAMAN!F111</f>
        <v>KARAOĞLU</v>
      </c>
      <c r="F499" s="89">
        <f>KAMAN!AB111</f>
        <v>151.66666666666669</v>
      </c>
      <c r="G499" s="89">
        <f>KAMAN!AC111</f>
        <v>0</v>
      </c>
      <c r="H499" s="89">
        <f>KAMAN!AE111</f>
        <v>75.833333333333343</v>
      </c>
    </row>
    <row r="500" spans="1:8" ht="20.25" customHeight="1" x14ac:dyDescent="0.25">
      <c r="A500" s="87">
        <v>496</v>
      </c>
      <c r="B500" s="80" t="str">
        <f>KAMAN!B63</f>
        <v>KAMAN ORTAOKULU</v>
      </c>
      <c r="C500" s="80" t="str">
        <f>KAMAN!C63</f>
        <v>8-C</v>
      </c>
      <c r="D500" s="80" t="str">
        <f>KAMAN!E63</f>
        <v>KÜBRA</v>
      </c>
      <c r="E500" s="80" t="str">
        <f>KAMAN!F63</f>
        <v>ERDOĞDU</v>
      </c>
      <c r="F500" s="89">
        <f>KAMAN!AB63</f>
        <v>140</v>
      </c>
      <c r="G500" s="89">
        <f>KAMAN!AC63</f>
        <v>0</v>
      </c>
      <c r="H500" s="89">
        <f>KAMAN!AE63</f>
        <v>70</v>
      </c>
    </row>
    <row r="501" spans="1:8" ht="20.25" customHeight="1" x14ac:dyDescent="0.25">
      <c r="A501" s="86">
        <v>497</v>
      </c>
      <c r="B501" s="80"/>
      <c r="C501" s="80"/>
      <c r="D501" s="80"/>
      <c r="E501" s="80"/>
      <c r="F501" s="89"/>
      <c r="G501" s="89"/>
      <c r="H501" s="89"/>
    </row>
    <row r="502" spans="1:8" ht="20.25" customHeight="1" x14ac:dyDescent="0.25">
      <c r="A502" s="87">
        <v>498</v>
      </c>
      <c r="B502" s="80"/>
      <c r="C502" s="80"/>
      <c r="D502" s="80"/>
      <c r="E502" s="80"/>
      <c r="F502" s="89"/>
      <c r="G502" s="89"/>
      <c r="H502" s="89"/>
    </row>
    <row r="503" spans="1:8" ht="20.25" customHeight="1" x14ac:dyDescent="0.25">
      <c r="A503" s="86">
        <v>499</v>
      </c>
      <c r="B503" s="80"/>
      <c r="C503" s="80"/>
      <c r="D503" s="80"/>
      <c r="E503" s="80"/>
      <c r="F503" s="89"/>
      <c r="G503" s="89"/>
      <c r="H503" s="89"/>
    </row>
    <row r="504" spans="1:8" ht="20.25" customHeight="1" x14ac:dyDescent="0.25">
      <c r="A504" s="87">
        <v>500</v>
      </c>
      <c r="B504" s="80"/>
      <c r="C504" s="80"/>
      <c r="D504" s="80"/>
      <c r="E504" s="80"/>
      <c r="F504" s="89"/>
      <c r="G504" s="89"/>
      <c r="H504" s="89"/>
    </row>
    <row r="505" spans="1:8" ht="20.25" customHeight="1" x14ac:dyDescent="0.25">
      <c r="A505" s="86">
        <v>501</v>
      </c>
      <c r="B505" s="80"/>
      <c r="C505" s="80"/>
      <c r="D505" s="80"/>
      <c r="E505" s="80"/>
      <c r="F505" s="89"/>
      <c r="G505" s="89"/>
      <c r="H505" s="89"/>
    </row>
    <row r="506" spans="1:8" ht="20.25" customHeight="1" x14ac:dyDescent="0.25">
      <c r="A506" s="87">
        <v>502</v>
      </c>
      <c r="B506" s="80"/>
      <c r="C506" s="80"/>
      <c r="D506" s="80"/>
      <c r="E506" s="80"/>
      <c r="F506" s="89"/>
      <c r="G506" s="89"/>
      <c r="H506" s="89"/>
    </row>
    <row r="507" spans="1:8" ht="20.25" customHeight="1" x14ac:dyDescent="0.25">
      <c r="A507" s="86">
        <v>503</v>
      </c>
      <c r="B507" s="80"/>
      <c r="C507" s="80"/>
      <c r="D507" s="80"/>
      <c r="E507" s="80"/>
      <c r="F507" s="89"/>
      <c r="G507" s="89"/>
      <c r="H507" s="89"/>
    </row>
    <row r="508" spans="1:8" ht="20.25" customHeight="1" x14ac:dyDescent="0.25">
      <c r="A508" s="87">
        <v>504</v>
      </c>
      <c r="B508" s="80"/>
      <c r="C508" s="80"/>
      <c r="D508" s="80"/>
      <c r="E508" s="80"/>
      <c r="F508" s="89"/>
      <c r="G508" s="89"/>
      <c r="H508" s="89"/>
    </row>
    <row r="509" spans="1:8" ht="20.25" customHeight="1" x14ac:dyDescent="0.25">
      <c r="A509" s="86">
        <v>505</v>
      </c>
      <c r="B509" s="80"/>
      <c r="C509" s="80"/>
      <c r="D509" s="80"/>
      <c r="E509" s="80"/>
      <c r="F509" s="89"/>
      <c r="G509" s="89"/>
      <c r="H509" s="89"/>
    </row>
    <row r="510" spans="1:8" ht="20.25" customHeight="1" x14ac:dyDescent="0.25">
      <c r="A510" s="87">
        <v>506</v>
      </c>
      <c r="B510" s="80"/>
      <c r="C510" s="80"/>
      <c r="D510" s="80"/>
      <c r="E510" s="80"/>
      <c r="F510" s="89"/>
      <c r="G510" s="89"/>
      <c r="H510" s="89"/>
    </row>
    <row r="511" spans="1:8" ht="20.25" customHeight="1" x14ac:dyDescent="0.25">
      <c r="A511" s="86">
        <v>507</v>
      </c>
      <c r="B511" s="80"/>
      <c r="C511" s="80"/>
      <c r="D511" s="80"/>
      <c r="E511" s="80"/>
      <c r="F511" s="89"/>
      <c r="G511" s="89"/>
      <c r="H511" s="89"/>
    </row>
    <row r="512" spans="1:8" ht="20.25" customHeight="1" x14ac:dyDescent="0.25">
      <c r="A512" s="87">
        <v>508</v>
      </c>
      <c r="B512" s="80"/>
      <c r="C512" s="80"/>
      <c r="D512" s="80"/>
      <c r="E512" s="80"/>
      <c r="F512" s="89"/>
      <c r="G512" s="89"/>
      <c r="H512" s="89"/>
    </row>
    <row r="513" spans="1:8" ht="20.25" customHeight="1" x14ac:dyDescent="0.25">
      <c r="A513" s="86">
        <v>509</v>
      </c>
      <c r="B513" s="80"/>
      <c r="C513" s="80"/>
      <c r="D513" s="80"/>
      <c r="E513" s="80"/>
      <c r="F513" s="89"/>
      <c r="G513" s="89"/>
      <c r="H513" s="89"/>
    </row>
    <row r="514" spans="1:8" ht="20.25" customHeight="1" x14ac:dyDescent="0.25">
      <c r="A514" s="87">
        <v>510</v>
      </c>
      <c r="B514" s="80"/>
      <c r="C514" s="80"/>
      <c r="D514" s="80"/>
      <c r="E514" s="80"/>
      <c r="F514" s="89"/>
      <c r="G514" s="89"/>
      <c r="H514" s="89"/>
    </row>
    <row r="515" spans="1:8" ht="20.25" customHeight="1" x14ac:dyDescent="0.25">
      <c r="A515" s="86">
        <v>511</v>
      </c>
      <c r="B515" s="80"/>
      <c r="C515" s="80"/>
      <c r="D515" s="80"/>
      <c r="E515" s="80"/>
      <c r="F515" s="89"/>
      <c r="G515" s="89"/>
      <c r="H515" s="89"/>
    </row>
    <row r="516" spans="1:8" ht="20.25" customHeight="1" x14ac:dyDescent="0.25">
      <c r="A516" s="87">
        <v>512</v>
      </c>
      <c r="B516" s="80"/>
      <c r="C516" s="80"/>
      <c r="D516" s="80"/>
      <c r="E516" s="80"/>
      <c r="F516" s="89"/>
      <c r="G516" s="89"/>
      <c r="H516" s="89"/>
    </row>
    <row r="517" spans="1:8" ht="20.25" customHeight="1" x14ac:dyDescent="0.25">
      <c r="A517" s="86">
        <v>513</v>
      </c>
      <c r="B517" s="80"/>
      <c r="C517" s="80"/>
      <c r="D517" s="80"/>
      <c r="E517" s="80"/>
      <c r="F517" s="89"/>
      <c r="G517" s="89"/>
      <c r="H517" s="89"/>
    </row>
    <row r="518" spans="1:8" ht="20.25" customHeight="1" x14ac:dyDescent="0.25">
      <c r="A518" s="87">
        <v>514</v>
      </c>
      <c r="B518" s="80"/>
      <c r="C518" s="80"/>
      <c r="D518" s="80"/>
      <c r="E518" s="80"/>
      <c r="F518" s="89"/>
      <c r="G518" s="89"/>
      <c r="H518" s="89"/>
    </row>
    <row r="519" spans="1:8" ht="20.25" customHeight="1" x14ac:dyDescent="0.25">
      <c r="A519" s="86">
        <v>515</v>
      </c>
      <c r="B519" s="80"/>
      <c r="C519" s="80"/>
      <c r="D519" s="80"/>
      <c r="E519" s="80"/>
      <c r="F519" s="89"/>
      <c r="G519" s="89"/>
      <c r="H519" s="89"/>
    </row>
    <row r="520" spans="1:8" ht="20.25" customHeight="1" x14ac:dyDescent="0.25">
      <c r="A520" s="87">
        <v>516</v>
      </c>
      <c r="B520" s="80"/>
      <c r="C520" s="80"/>
      <c r="D520" s="80"/>
      <c r="E520" s="80"/>
      <c r="F520" s="89"/>
      <c r="G520" s="89"/>
      <c r="H520" s="89"/>
    </row>
    <row r="521" spans="1:8" ht="20.25" customHeight="1" x14ac:dyDescent="0.25">
      <c r="A521" s="86">
        <v>517</v>
      </c>
      <c r="B521" s="80"/>
      <c r="C521" s="80"/>
      <c r="D521" s="80"/>
      <c r="E521" s="80"/>
      <c r="F521" s="89"/>
      <c r="G521" s="89"/>
      <c r="H521" s="89"/>
    </row>
    <row r="522" spans="1:8" ht="20.25" customHeight="1" x14ac:dyDescent="0.25">
      <c r="A522" s="87">
        <v>518</v>
      </c>
      <c r="B522" s="80"/>
      <c r="C522" s="80"/>
      <c r="D522" s="80"/>
      <c r="E522" s="80"/>
      <c r="F522" s="89"/>
      <c r="G522" s="89"/>
      <c r="H522" s="89"/>
    </row>
    <row r="523" spans="1:8" ht="20.25" customHeight="1" x14ac:dyDescent="0.25">
      <c r="A523" s="86">
        <v>519</v>
      </c>
      <c r="B523" s="80"/>
      <c r="C523" s="80"/>
      <c r="D523" s="80"/>
      <c r="E523" s="80"/>
      <c r="F523" s="89"/>
      <c r="G523" s="89"/>
      <c r="H523" s="89"/>
    </row>
    <row r="524" spans="1:8" ht="20.25" customHeight="1" x14ac:dyDescent="0.25">
      <c r="A524" s="87">
        <v>520</v>
      </c>
      <c r="B524" s="80"/>
      <c r="C524" s="80"/>
      <c r="D524" s="80"/>
      <c r="E524" s="80"/>
      <c r="F524" s="89"/>
      <c r="G524" s="89"/>
      <c r="H524" s="89"/>
    </row>
    <row r="525" spans="1:8" ht="20.25" customHeight="1" x14ac:dyDescent="0.25">
      <c r="A525" s="86">
        <v>521</v>
      </c>
      <c r="B525" s="80"/>
      <c r="C525" s="99"/>
      <c r="D525" s="80"/>
      <c r="E525" s="80"/>
      <c r="F525" s="89"/>
      <c r="G525" s="89"/>
      <c r="H525" s="89"/>
    </row>
    <row r="526" spans="1:8" ht="20.25" customHeight="1" x14ac:dyDescent="0.25">
      <c r="A526" s="87">
        <v>522</v>
      </c>
      <c r="B526" s="80"/>
      <c r="C526" s="99"/>
      <c r="D526" s="80"/>
      <c r="E526" s="80"/>
      <c r="F526" s="89"/>
      <c r="G526" s="89"/>
      <c r="H526" s="89"/>
    </row>
    <row r="527" spans="1:8" ht="20.25" customHeight="1" x14ac:dyDescent="0.25">
      <c r="A527" s="86">
        <v>523</v>
      </c>
      <c r="B527" s="80"/>
      <c r="C527" s="99"/>
      <c r="D527" s="80"/>
      <c r="E527" s="80"/>
      <c r="F527" s="89"/>
      <c r="G527" s="89"/>
      <c r="H527" s="89"/>
    </row>
    <row r="528" spans="1:8" ht="20.25" customHeight="1" x14ac:dyDescent="0.25">
      <c r="A528" s="87">
        <v>524</v>
      </c>
      <c r="B528" s="80"/>
      <c r="C528" s="99"/>
      <c r="D528" s="80"/>
      <c r="E528" s="80"/>
      <c r="F528" s="89"/>
      <c r="G528" s="89"/>
      <c r="H528" s="89"/>
    </row>
    <row r="529" spans="1:8" ht="20.25" customHeight="1" x14ac:dyDescent="0.25">
      <c r="A529" s="86">
        <v>525</v>
      </c>
      <c r="B529" s="80"/>
      <c r="C529" s="99"/>
      <c r="D529" s="80"/>
      <c r="E529" s="80"/>
      <c r="F529" s="89"/>
      <c r="G529" s="89"/>
      <c r="H529" s="89"/>
    </row>
    <row r="530" spans="1:8" ht="20.25" customHeight="1" x14ac:dyDescent="0.25">
      <c r="A530" s="87">
        <v>526</v>
      </c>
      <c r="B530" s="80"/>
      <c r="C530" s="99"/>
      <c r="D530" s="80"/>
      <c r="E530" s="80"/>
      <c r="F530" s="89"/>
      <c r="G530" s="89"/>
      <c r="H530" s="89"/>
    </row>
    <row r="531" spans="1:8" ht="20.25" customHeight="1" x14ac:dyDescent="0.25">
      <c r="A531" s="86">
        <v>527</v>
      </c>
      <c r="B531" s="80"/>
      <c r="C531" s="99"/>
      <c r="D531" s="80"/>
      <c r="E531" s="80"/>
      <c r="F531" s="89"/>
      <c r="G531" s="89"/>
      <c r="H531" s="89"/>
    </row>
    <row r="532" spans="1:8" ht="20.25" customHeight="1" x14ac:dyDescent="0.25">
      <c r="A532" s="87">
        <v>528</v>
      </c>
      <c r="B532" s="80"/>
      <c r="C532" s="99"/>
      <c r="D532" s="80"/>
      <c r="E532" s="80"/>
      <c r="F532" s="89"/>
      <c r="G532" s="89"/>
      <c r="H532" s="89"/>
    </row>
    <row r="533" spans="1:8" ht="20.25" customHeight="1" x14ac:dyDescent="0.25">
      <c r="A533" s="86">
        <v>529</v>
      </c>
      <c r="B533" s="80"/>
      <c r="C533" s="99"/>
      <c r="D533" s="80"/>
      <c r="E533" s="80"/>
      <c r="F533" s="89"/>
      <c r="G533" s="89"/>
      <c r="H533" s="89"/>
    </row>
    <row r="534" spans="1:8" ht="20.25" customHeight="1" x14ac:dyDescent="0.25">
      <c r="A534" s="87">
        <v>530</v>
      </c>
      <c r="B534" s="80"/>
      <c r="C534" s="99"/>
      <c r="D534" s="80"/>
      <c r="E534" s="80"/>
      <c r="F534" s="89"/>
      <c r="G534" s="89"/>
      <c r="H534" s="89"/>
    </row>
    <row r="535" spans="1:8" ht="20.25" customHeight="1" x14ac:dyDescent="0.25">
      <c r="A535" s="86">
        <v>531</v>
      </c>
      <c r="B535" s="80"/>
      <c r="C535" s="99"/>
      <c r="D535" s="80"/>
      <c r="E535" s="80"/>
      <c r="F535" s="89"/>
      <c r="G535" s="89"/>
      <c r="H535" s="89"/>
    </row>
    <row r="536" spans="1:8" ht="20.25" customHeight="1" x14ac:dyDescent="0.25">
      <c r="A536" s="87">
        <v>532</v>
      </c>
      <c r="B536" s="80"/>
      <c r="C536" s="99"/>
      <c r="D536" s="80"/>
      <c r="E536" s="80"/>
      <c r="F536" s="89"/>
      <c r="G536" s="89"/>
      <c r="H536" s="89"/>
    </row>
    <row r="537" spans="1:8" ht="20.25" customHeight="1" x14ac:dyDescent="0.25">
      <c r="A537" s="86">
        <v>533</v>
      </c>
      <c r="B537" s="80"/>
      <c r="C537" s="99"/>
      <c r="D537" s="80"/>
      <c r="E537" s="80"/>
      <c r="F537" s="89"/>
      <c r="G537" s="89"/>
      <c r="H537" s="89"/>
    </row>
    <row r="538" spans="1:8" ht="20.25" customHeight="1" x14ac:dyDescent="0.25">
      <c r="A538" s="87">
        <v>534</v>
      </c>
      <c r="B538" s="80"/>
      <c r="C538" s="99"/>
      <c r="D538" s="80"/>
      <c r="E538" s="80"/>
      <c r="F538" s="89"/>
      <c r="G538" s="89"/>
      <c r="H538" s="89"/>
    </row>
    <row r="539" spans="1:8" ht="20.25" customHeight="1" x14ac:dyDescent="0.25">
      <c r="A539" s="86">
        <v>535</v>
      </c>
      <c r="B539" s="80"/>
      <c r="C539" s="99"/>
      <c r="D539" s="80"/>
      <c r="E539" s="80"/>
      <c r="F539" s="89"/>
      <c r="G539" s="89"/>
      <c r="H539" s="89"/>
    </row>
    <row r="540" spans="1:8" ht="20.25" customHeight="1" x14ac:dyDescent="0.25">
      <c r="A540" s="87">
        <v>536</v>
      </c>
      <c r="B540" s="80"/>
      <c r="C540" s="99"/>
      <c r="D540" s="80"/>
      <c r="E540" s="80"/>
      <c r="F540" s="89"/>
      <c r="G540" s="89"/>
      <c r="H540" s="89"/>
    </row>
    <row r="541" spans="1:8" ht="20.25" customHeight="1" x14ac:dyDescent="0.25">
      <c r="A541" s="86">
        <v>537</v>
      </c>
      <c r="B541" s="80"/>
      <c r="C541" s="99"/>
      <c r="D541" s="80"/>
      <c r="E541" s="80"/>
      <c r="F541" s="89"/>
      <c r="G541" s="89"/>
      <c r="H541" s="89"/>
    </row>
    <row r="542" spans="1:8" ht="20.25" customHeight="1" x14ac:dyDescent="0.25">
      <c r="A542" s="87">
        <v>538</v>
      </c>
      <c r="B542" s="80"/>
      <c r="C542" s="99"/>
      <c r="D542" s="80"/>
      <c r="E542" s="80"/>
      <c r="F542" s="89"/>
      <c r="G542" s="89"/>
      <c r="H542" s="89"/>
    </row>
    <row r="543" spans="1:8" ht="20.25" customHeight="1" x14ac:dyDescent="0.25">
      <c r="A543" s="86">
        <v>539</v>
      </c>
      <c r="B543" s="80"/>
      <c r="C543" s="99"/>
      <c r="D543" s="80"/>
      <c r="E543" s="80"/>
      <c r="F543" s="89"/>
      <c r="G543" s="89"/>
      <c r="H543" s="89"/>
    </row>
    <row r="544" spans="1:8" ht="20.25" customHeight="1" x14ac:dyDescent="0.25">
      <c r="A544" s="87">
        <v>540</v>
      </c>
      <c r="B544" s="80"/>
      <c r="C544" s="99"/>
      <c r="D544" s="80"/>
      <c r="E544" s="80"/>
      <c r="F544" s="89"/>
      <c r="G544" s="89"/>
      <c r="H544" s="89"/>
    </row>
  </sheetData>
  <mergeCells count="2">
    <mergeCell ref="A1:D1"/>
    <mergeCell ref="A2:F2"/>
  </mergeCells>
  <hyperlinks>
    <hyperlink ref="A1:B1" location="ANASAYFA!A1" display="ANASAYFA"/>
  </hyperlinks>
  <pageMargins left="0.7" right="0.7" top="0.75" bottom="0.75" header="0.3" footer="0.3"/>
  <pageSetup paperSize="9" scale="75" orientation="portrait" r:id="rId1"/>
  <colBreaks count="1" manualBreakCount="1">
    <brk id="6" max="1048575" man="1"/>
  </colBreaks>
  <tableParts count="1">
    <tablePart r:id="rId2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M141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126" sqref="A126:J141"/>
    </sheetView>
  </sheetViews>
  <sheetFormatPr defaultRowHeight="15" x14ac:dyDescent="0.25"/>
  <cols>
    <col min="2" max="2" width="35.85546875" bestFit="1" customWidth="1"/>
    <col min="3" max="8" width="13.5703125" style="25" customWidth="1"/>
    <col min="9" max="10" width="12.42578125" customWidth="1"/>
    <col min="12" max="13" width="0" hidden="1" customWidth="1"/>
  </cols>
  <sheetData>
    <row r="1" spans="1:13" ht="15" customHeight="1" x14ac:dyDescent="0.25">
      <c r="C1"/>
      <c r="D1"/>
      <c r="E1"/>
      <c r="F1"/>
      <c r="G1"/>
      <c r="H1"/>
    </row>
    <row r="2" spans="1:13" ht="20.25" customHeight="1" x14ac:dyDescent="0.25">
      <c r="A2" s="264" t="s">
        <v>377</v>
      </c>
      <c r="B2" s="265"/>
      <c r="C2" s="265"/>
      <c r="D2" s="265"/>
      <c r="E2" s="265"/>
      <c r="F2" s="265"/>
      <c r="G2" s="265"/>
      <c r="H2" s="265"/>
      <c r="I2" s="265"/>
      <c r="J2" s="265"/>
    </row>
    <row r="3" spans="1:13" x14ac:dyDescent="0.25">
      <c r="A3" s="73"/>
      <c r="B3" s="73"/>
      <c r="C3" s="78"/>
      <c r="D3" s="78"/>
      <c r="E3" s="78"/>
      <c r="F3" s="78"/>
      <c r="G3" s="78"/>
      <c r="H3" s="78"/>
    </row>
    <row r="4" spans="1:13" x14ac:dyDescent="0.25">
      <c r="A4" s="73"/>
      <c r="B4" s="73"/>
      <c r="C4" s="267" t="s">
        <v>359</v>
      </c>
      <c r="D4" s="385"/>
      <c r="E4" s="267" t="s">
        <v>360</v>
      </c>
      <c r="F4" s="390"/>
      <c r="G4" s="269" t="s">
        <v>361</v>
      </c>
      <c r="H4" s="270"/>
      <c r="I4" s="270"/>
      <c r="J4" s="270"/>
    </row>
    <row r="5" spans="1:13" x14ac:dyDescent="0.25">
      <c r="A5" s="85" t="s">
        <v>5</v>
      </c>
      <c r="B5" s="79" t="s">
        <v>297</v>
      </c>
      <c r="C5" s="79" t="s">
        <v>300</v>
      </c>
      <c r="D5" s="79" t="s">
        <v>299</v>
      </c>
      <c r="E5" s="79" t="s">
        <v>301</v>
      </c>
      <c r="F5" s="79" t="s">
        <v>302</v>
      </c>
      <c r="G5" s="79" t="s">
        <v>383</v>
      </c>
      <c r="H5" s="79" t="s">
        <v>405</v>
      </c>
      <c r="I5" s="79" t="s">
        <v>406</v>
      </c>
      <c r="J5" s="172" t="s">
        <v>384</v>
      </c>
    </row>
    <row r="6" spans="1:13" x14ac:dyDescent="0.25">
      <c r="A6" s="421">
        <v>1</v>
      </c>
      <c r="B6" s="422" t="s">
        <v>65</v>
      </c>
      <c r="C6" s="411">
        <v>55.56</v>
      </c>
      <c r="D6" s="417">
        <v>59.57</v>
      </c>
      <c r="E6" s="411">
        <v>58.2</v>
      </c>
      <c r="F6" s="417">
        <v>63.49</v>
      </c>
      <c r="G6" s="428">
        <v>46.1</v>
      </c>
      <c r="H6" s="429">
        <v>57.5</v>
      </c>
      <c r="I6" s="428">
        <v>43.6</v>
      </c>
      <c r="J6" s="415">
        <f>'OKUL NOT ORTALAMA'!C6</f>
        <v>51.545454545454547</v>
      </c>
      <c r="L6">
        <v>8.7200000000000006</v>
      </c>
      <c r="M6">
        <f>L6*5</f>
        <v>43.6</v>
      </c>
    </row>
    <row r="7" spans="1:13" x14ac:dyDescent="0.25">
      <c r="A7" s="423">
        <v>2</v>
      </c>
      <c r="B7" s="422" t="s">
        <v>124</v>
      </c>
      <c r="C7" s="411">
        <v>64.09</v>
      </c>
      <c r="D7" s="417">
        <v>69.790000000000006</v>
      </c>
      <c r="E7" s="411">
        <v>66.14</v>
      </c>
      <c r="F7" s="417">
        <v>70.510000000000005</v>
      </c>
      <c r="G7" s="428">
        <v>64.099999999999994</v>
      </c>
      <c r="H7" s="429">
        <v>71.25</v>
      </c>
      <c r="I7" s="428">
        <v>54.55</v>
      </c>
      <c r="J7" s="415">
        <f>'OKUL NOT ORTALAMA'!C7</f>
        <v>66.23456790123457</v>
      </c>
      <c r="L7">
        <v>10.91</v>
      </c>
      <c r="M7">
        <f t="shared" ref="M7:M67" si="0">L7*5</f>
        <v>54.55</v>
      </c>
    </row>
    <row r="8" spans="1:13" x14ac:dyDescent="0.25">
      <c r="A8" s="421">
        <v>3</v>
      </c>
      <c r="B8" s="422" t="s">
        <v>160</v>
      </c>
      <c r="C8" s="411">
        <v>71.86</v>
      </c>
      <c r="D8" s="417">
        <v>78.849999999999994</v>
      </c>
      <c r="E8" s="411">
        <v>70.930000000000007</v>
      </c>
      <c r="F8" s="417">
        <v>74.489999999999995</v>
      </c>
      <c r="G8" s="428">
        <v>62.5</v>
      </c>
      <c r="H8" s="429">
        <v>71.95</v>
      </c>
      <c r="I8" s="428">
        <v>63.150000000000006</v>
      </c>
      <c r="J8" s="415">
        <f>'OKUL NOT ORTALAMA'!C8</f>
        <v>68.111111111111114</v>
      </c>
      <c r="L8">
        <v>12.63</v>
      </c>
      <c r="M8">
        <f t="shared" si="0"/>
        <v>63.150000000000006</v>
      </c>
    </row>
    <row r="9" spans="1:13" x14ac:dyDescent="0.25">
      <c r="A9" s="423">
        <v>4</v>
      </c>
      <c r="B9" s="422" t="s">
        <v>226</v>
      </c>
      <c r="C9" s="411">
        <v>64.95</v>
      </c>
      <c r="D9" s="417">
        <v>72.41</v>
      </c>
      <c r="E9" s="411">
        <v>66.06</v>
      </c>
      <c r="F9" s="417">
        <v>69.78</v>
      </c>
      <c r="G9" s="428">
        <v>62.699999999999996</v>
      </c>
      <c r="H9" s="429">
        <v>72.05</v>
      </c>
      <c r="I9" s="428">
        <v>55.35</v>
      </c>
      <c r="J9" s="415">
        <f>'OKUL NOT ORTALAMA'!C9</f>
        <v>65.389610389610397</v>
      </c>
      <c r="L9">
        <v>11.07</v>
      </c>
      <c r="M9">
        <f t="shared" si="0"/>
        <v>55.35</v>
      </c>
    </row>
    <row r="10" spans="1:13" x14ac:dyDescent="0.25">
      <c r="A10" s="421">
        <v>5</v>
      </c>
      <c r="B10" s="422" t="s">
        <v>296</v>
      </c>
      <c r="C10" s="411">
        <v>63.16</v>
      </c>
      <c r="D10" s="417">
        <v>72.89</v>
      </c>
      <c r="E10" s="411">
        <v>65.45</v>
      </c>
      <c r="F10" s="417">
        <v>63.64</v>
      </c>
      <c r="G10" s="428">
        <v>55</v>
      </c>
      <c r="H10" s="429">
        <v>69</v>
      </c>
      <c r="I10" s="428">
        <v>0</v>
      </c>
      <c r="J10" s="415">
        <f>'OKUL NOT ORTALAMA'!C10</f>
        <v>61</v>
      </c>
      <c r="M10">
        <f t="shared" si="0"/>
        <v>0</v>
      </c>
    </row>
    <row r="11" spans="1:13" x14ac:dyDescent="0.25">
      <c r="A11" s="423">
        <v>6</v>
      </c>
      <c r="B11" s="422" t="s">
        <v>37</v>
      </c>
      <c r="C11" s="411">
        <v>56.82</v>
      </c>
      <c r="D11" s="417">
        <v>62.27</v>
      </c>
      <c r="E11" s="411">
        <v>57</v>
      </c>
      <c r="F11" s="417">
        <v>61.5</v>
      </c>
      <c r="G11" s="428">
        <v>55</v>
      </c>
      <c r="H11" s="429">
        <v>61.05</v>
      </c>
      <c r="I11" s="428">
        <v>0</v>
      </c>
      <c r="J11" s="415">
        <f>'OKUL NOT ORTALAMA'!C11</f>
        <v>55.357142857142854</v>
      </c>
      <c r="M11">
        <f t="shared" si="0"/>
        <v>0</v>
      </c>
    </row>
    <row r="12" spans="1:13" x14ac:dyDescent="0.25">
      <c r="A12" s="421">
        <v>7</v>
      </c>
      <c r="B12" s="422" t="s">
        <v>295</v>
      </c>
      <c r="C12" s="411">
        <v>56.67</v>
      </c>
      <c r="D12" s="417">
        <v>69.44</v>
      </c>
      <c r="E12" s="411">
        <v>64.44</v>
      </c>
      <c r="F12" s="417">
        <v>72.22</v>
      </c>
      <c r="G12" s="428">
        <v>55.5</v>
      </c>
      <c r="H12" s="429">
        <v>66.8</v>
      </c>
      <c r="I12" s="428">
        <v>50.45</v>
      </c>
      <c r="J12" s="415">
        <f>'OKUL NOT ORTALAMA'!C12</f>
        <v>60.416666666666664</v>
      </c>
      <c r="L12">
        <v>10.09</v>
      </c>
      <c r="M12">
        <f t="shared" si="0"/>
        <v>50.45</v>
      </c>
    </row>
    <row r="13" spans="1:13" x14ac:dyDescent="0.25">
      <c r="A13" s="423">
        <v>8</v>
      </c>
      <c r="B13" s="422" t="s">
        <v>285</v>
      </c>
      <c r="C13" s="411">
        <v>56.5</v>
      </c>
      <c r="D13" s="417">
        <v>62.62</v>
      </c>
      <c r="E13" s="411">
        <v>60.45</v>
      </c>
      <c r="F13" s="417">
        <v>64.55</v>
      </c>
      <c r="G13" s="428">
        <v>53.099999999999994</v>
      </c>
      <c r="H13" s="429">
        <v>73.099999999999994</v>
      </c>
      <c r="I13" s="428">
        <v>48.9</v>
      </c>
      <c r="J13" s="415">
        <f>'OKUL NOT ORTALAMA'!C13</f>
        <v>62.222222222222221</v>
      </c>
      <c r="L13">
        <v>9.7799999999999994</v>
      </c>
      <c r="M13">
        <f t="shared" si="0"/>
        <v>48.9</v>
      </c>
    </row>
    <row r="14" spans="1:13" x14ac:dyDescent="0.25">
      <c r="A14" s="421">
        <v>9</v>
      </c>
      <c r="B14" s="422" t="s">
        <v>294</v>
      </c>
      <c r="C14" s="411">
        <v>55.19</v>
      </c>
      <c r="D14" s="417">
        <v>62.12</v>
      </c>
      <c r="E14" s="411">
        <v>59.29</v>
      </c>
      <c r="F14" s="417">
        <v>61.19</v>
      </c>
      <c r="G14" s="428">
        <v>45.55</v>
      </c>
      <c r="H14" s="429">
        <v>59.400000000000006</v>
      </c>
      <c r="I14" s="428">
        <v>54.400000000000006</v>
      </c>
      <c r="J14" s="415">
        <f>'OKUL NOT ORTALAMA'!C14</f>
        <v>44.210526315789473</v>
      </c>
      <c r="L14">
        <v>10.88</v>
      </c>
      <c r="M14">
        <f t="shared" si="0"/>
        <v>54.400000000000006</v>
      </c>
    </row>
    <row r="15" spans="1:13" x14ac:dyDescent="0.25">
      <c r="A15" s="423">
        <v>10</v>
      </c>
      <c r="B15" s="422" t="s">
        <v>255</v>
      </c>
      <c r="C15" s="411">
        <v>62.93</v>
      </c>
      <c r="D15" s="417">
        <v>69.66</v>
      </c>
      <c r="E15" s="411">
        <v>62.73</v>
      </c>
      <c r="F15" s="417">
        <v>68.48</v>
      </c>
      <c r="G15" s="428">
        <v>55.15</v>
      </c>
      <c r="H15" s="429">
        <v>62.85</v>
      </c>
      <c r="I15" s="428">
        <v>47.35</v>
      </c>
      <c r="J15" s="415">
        <f>'OKUL NOT ORTALAMA'!C15</f>
        <v>61.774193548387096</v>
      </c>
      <c r="L15">
        <v>9.4700000000000006</v>
      </c>
      <c r="M15">
        <f t="shared" si="0"/>
        <v>47.35</v>
      </c>
    </row>
    <row r="16" spans="1:13" x14ac:dyDescent="0.25">
      <c r="A16" s="421">
        <v>11</v>
      </c>
      <c r="B16" s="422" t="s">
        <v>293</v>
      </c>
      <c r="C16" s="411">
        <v>64.400000000000006</v>
      </c>
      <c r="D16" s="417">
        <v>69.400000000000006</v>
      </c>
      <c r="E16" s="411">
        <v>61.25</v>
      </c>
      <c r="F16" s="417">
        <v>67</v>
      </c>
      <c r="G16" s="428">
        <v>51.050000000000004</v>
      </c>
      <c r="H16" s="429">
        <v>64.75</v>
      </c>
      <c r="I16" s="428">
        <v>45.75</v>
      </c>
      <c r="J16" s="415">
        <f>'OKUL NOT ORTALAMA'!C16</f>
        <v>57</v>
      </c>
      <c r="L16">
        <v>9.15</v>
      </c>
      <c r="M16">
        <f t="shared" si="0"/>
        <v>45.75</v>
      </c>
    </row>
    <row r="17" spans="1:13" x14ac:dyDescent="0.25">
      <c r="A17" s="423">
        <v>12</v>
      </c>
      <c r="B17" s="422" t="s">
        <v>271</v>
      </c>
      <c r="C17" s="411">
        <v>60.61</v>
      </c>
      <c r="D17" s="417">
        <v>67.349999999999994</v>
      </c>
      <c r="E17" s="411">
        <v>59.81</v>
      </c>
      <c r="F17" s="417">
        <v>66.3</v>
      </c>
      <c r="G17" s="428">
        <v>62.699999999999996</v>
      </c>
      <c r="H17" s="429">
        <v>77.849999999999994</v>
      </c>
      <c r="I17" s="428">
        <v>59.65</v>
      </c>
      <c r="J17" s="415">
        <f>'OKUL NOT ORTALAMA'!C17</f>
        <v>73.571428571428569</v>
      </c>
      <c r="L17">
        <v>11.93</v>
      </c>
      <c r="M17">
        <f t="shared" si="0"/>
        <v>59.65</v>
      </c>
    </row>
    <row r="18" spans="1:13" x14ac:dyDescent="0.25">
      <c r="A18" s="421">
        <v>13</v>
      </c>
      <c r="B18" s="424" t="s">
        <v>376</v>
      </c>
      <c r="C18" s="411" t="s">
        <v>330</v>
      </c>
      <c r="D18" s="418" t="s">
        <v>330</v>
      </c>
      <c r="E18" s="411" t="s">
        <v>330</v>
      </c>
      <c r="F18" s="418" t="s">
        <v>330</v>
      </c>
      <c r="G18" s="428">
        <v>61.849999999999994</v>
      </c>
      <c r="H18" s="430">
        <v>70.849999999999994</v>
      </c>
      <c r="I18" s="428">
        <v>52.800000000000004</v>
      </c>
      <c r="J18" s="415">
        <f>'OKUL NOT ORTALAMA'!C18</f>
        <v>64.21052631578948</v>
      </c>
      <c r="L18">
        <v>10.56</v>
      </c>
      <c r="M18">
        <f t="shared" si="0"/>
        <v>52.800000000000004</v>
      </c>
    </row>
    <row r="19" spans="1:13" x14ac:dyDescent="0.25">
      <c r="A19" s="423"/>
      <c r="B19" s="425" t="s">
        <v>298</v>
      </c>
      <c r="C19" s="412">
        <v>63.47</v>
      </c>
      <c r="D19" s="419">
        <v>70.040000000000006</v>
      </c>
      <c r="E19" s="412">
        <v>64.98</v>
      </c>
      <c r="F19" s="419">
        <v>69.290000000000006</v>
      </c>
      <c r="G19" s="431">
        <v>58.630341880341902</v>
      </c>
      <c r="H19" s="432">
        <v>68.650000000000006</v>
      </c>
      <c r="I19" s="428"/>
      <c r="J19" s="416">
        <f>'OKUL NOT ORTALAMA'!C19</f>
        <v>62.897489539748953</v>
      </c>
      <c r="M19">
        <f t="shared" si="0"/>
        <v>0</v>
      </c>
    </row>
    <row r="20" spans="1:13" x14ac:dyDescent="0.25">
      <c r="A20" s="423"/>
      <c r="B20" s="426" t="s">
        <v>362</v>
      </c>
      <c r="C20" s="413">
        <v>68.040000000000006</v>
      </c>
      <c r="D20" s="418">
        <v>75.180000000000007</v>
      </c>
      <c r="E20" s="413">
        <v>67.5</v>
      </c>
      <c r="F20" s="418">
        <v>72.2</v>
      </c>
      <c r="G20" s="433"/>
      <c r="H20" s="430"/>
      <c r="I20" s="428"/>
      <c r="J20" s="415"/>
    </row>
    <row r="21" spans="1:13" x14ac:dyDescent="0.25">
      <c r="A21" s="423"/>
      <c r="B21" s="427" t="s">
        <v>363</v>
      </c>
      <c r="C21" s="414">
        <v>55.95</v>
      </c>
      <c r="D21" s="420">
        <v>68.41</v>
      </c>
      <c r="E21" s="414"/>
      <c r="F21" s="420">
        <v>66.17</v>
      </c>
      <c r="G21" s="434"/>
      <c r="H21" s="435"/>
      <c r="I21" s="428"/>
      <c r="J21" s="415"/>
    </row>
    <row r="26" spans="1:13" ht="20.25" customHeight="1" x14ac:dyDescent="0.25">
      <c r="A26" s="264" t="s">
        <v>378</v>
      </c>
      <c r="B26" s="265"/>
      <c r="C26" s="265"/>
      <c r="D26" s="265"/>
      <c r="E26" s="265"/>
      <c r="F26" s="265"/>
      <c r="G26" s="265"/>
      <c r="H26" s="265"/>
      <c r="I26" s="265"/>
      <c r="J26" s="265"/>
    </row>
    <row r="27" spans="1:13" x14ac:dyDescent="0.25">
      <c r="A27" s="73"/>
      <c r="B27" s="73"/>
      <c r="C27" s="78"/>
      <c r="D27" s="78"/>
      <c r="E27" s="78"/>
      <c r="F27" s="78"/>
      <c r="G27" s="78"/>
      <c r="H27" s="78"/>
    </row>
    <row r="28" spans="1:13" x14ac:dyDescent="0.25">
      <c r="A28" s="73"/>
      <c r="B28" s="73"/>
      <c r="C28" s="267" t="s">
        <v>359</v>
      </c>
      <c r="D28" s="385"/>
      <c r="E28" s="267" t="s">
        <v>360</v>
      </c>
      <c r="F28" s="390"/>
      <c r="G28" s="269" t="s">
        <v>361</v>
      </c>
      <c r="H28" s="270"/>
      <c r="I28" s="270"/>
      <c r="J28" s="270"/>
    </row>
    <row r="29" spans="1:13" x14ac:dyDescent="0.25">
      <c r="A29" s="85" t="s">
        <v>5</v>
      </c>
      <c r="B29" s="79" t="s">
        <v>297</v>
      </c>
      <c r="C29" s="79" t="s">
        <v>300</v>
      </c>
      <c r="D29" s="79" t="s">
        <v>299</v>
      </c>
      <c r="E29" s="79" t="s">
        <v>301</v>
      </c>
      <c r="F29" s="79" t="s">
        <v>302</v>
      </c>
      <c r="G29" s="79" t="s">
        <v>383</v>
      </c>
      <c r="H29" s="79" t="s">
        <v>405</v>
      </c>
      <c r="I29" s="79" t="s">
        <v>406</v>
      </c>
      <c r="J29" s="172" t="s">
        <v>384</v>
      </c>
    </row>
    <row r="30" spans="1:13" x14ac:dyDescent="0.25">
      <c r="A30" s="421">
        <v>1</v>
      </c>
      <c r="B30" s="422" t="s">
        <v>65</v>
      </c>
      <c r="C30" s="411">
        <v>36.03</v>
      </c>
      <c r="D30" s="417">
        <v>35.729999999999997</v>
      </c>
      <c r="E30" s="411">
        <v>30.6</v>
      </c>
      <c r="F30" s="417">
        <v>37.53</v>
      </c>
      <c r="G30" s="428">
        <v>36.349999999999994</v>
      </c>
      <c r="H30" s="429">
        <v>42.7</v>
      </c>
      <c r="I30" s="428">
        <v>39.799999999999997</v>
      </c>
      <c r="J30" s="415">
        <f>'OKUL NOT ORTALAMA'!F6</f>
        <v>38.727272727272727</v>
      </c>
      <c r="L30">
        <v>7.96</v>
      </c>
      <c r="M30">
        <f t="shared" si="0"/>
        <v>39.799999999999997</v>
      </c>
    </row>
    <row r="31" spans="1:13" x14ac:dyDescent="0.25">
      <c r="A31" s="423">
        <v>2</v>
      </c>
      <c r="B31" s="422" t="s">
        <v>124</v>
      </c>
      <c r="C31" s="411">
        <v>47.32</v>
      </c>
      <c r="D31" s="417">
        <v>47.23</v>
      </c>
      <c r="E31" s="411">
        <v>45.06</v>
      </c>
      <c r="F31" s="417">
        <v>50.79</v>
      </c>
      <c r="G31" s="428">
        <v>54.25</v>
      </c>
      <c r="H31" s="429">
        <v>54.5</v>
      </c>
      <c r="I31" s="428">
        <v>52.300000000000004</v>
      </c>
      <c r="J31" s="415">
        <f>'OKUL NOT ORTALAMA'!F7</f>
        <v>53.827160493827158</v>
      </c>
      <c r="L31">
        <v>10.46</v>
      </c>
      <c r="M31">
        <f t="shared" si="0"/>
        <v>52.300000000000004</v>
      </c>
    </row>
    <row r="32" spans="1:13" x14ac:dyDescent="0.25">
      <c r="A32" s="421">
        <v>3</v>
      </c>
      <c r="B32" s="422" t="s">
        <v>160</v>
      </c>
      <c r="C32" s="411">
        <v>52.48</v>
      </c>
      <c r="D32" s="417">
        <v>50.31</v>
      </c>
      <c r="E32" s="411">
        <v>54.52</v>
      </c>
      <c r="F32" s="417">
        <v>53.46</v>
      </c>
      <c r="G32" s="428">
        <v>59.45</v>
      </c>
      <c r="H32" s="429">
        <v>58.3</v>
      </c>
      <c r="I32" s="428">
        <v>59.400000000000006</v>
      </c>
      <c r="J32" s="415">
        <f>'OKUL NOT ORTALAMA'!F8</f>
        <v>55.592592592592595</v>
      </c>
      <c r="L32">
        <v>11.88</v>
      </c>
      <c r="M32">
        <f t="shared" si="0"/>
        <v>59.400000000000006</v>
      </c>
    </row>
    <row r="33" spans="1:13" x14ac:dyDescent="0.25">
      <c r="A33" s="423">
        <v>4</v>
      </c>
      <c r="B33" s="422" t="s">
        <v>226</v>
      </c>
      <c r="C33" s="411">
        <v>50.8</v>
      </c>
      <c r="D33" s="417">
        <v>47.55</v>
      </c>
      <c r="E33" s="411">
        <v>45</v>
      </c>
      <c r="F33" s="417">
        <v>49.33</v>
      </c>
      <c r="G33" s="428">
        <v>42.65</v>
      </c>
      <c r="H33" s="429">
        <v>49.4</v>
      </c>
      <c r="I33" s="428">
        <v>50.75</v>
      </c>
      <c r="J33" s="415">
        <f>'OKUL NOT ORTALAMA'!F9</f>
        <v>46.558441558441558</v>
      </c>
      <c r="L33">
        <v>10.15</v>
      </c>
      <c r="M33">
        <f t="shared" si="0"/>
        <v>50.75</v>
      </c>
    </row>
    <row r="34" spans="1:13" x14ac:dyDescent="0.25">
      <c r="A34" s="421">
        <v>5</v>
      </c>
      <c r="B34" s="422" t="s">
        <v>296</v>
      </c>
      <c r="C34" s="411">
        <v>41.81</v>
      </c>
      <c r="D34" s="417">
        <v>46.05</v>
      </c>
      <c r="E34" s="411">
        <v>39.090000000000003</v>
      </c>
      <c r="F34" s="417">
        <v>32.729999999999997</v>
      </c>
      <c r="G34" s="428">
        <v>26.5</v>
      </c>
      <c r="H34" s="429">
        <v>38.5</v>
      </c>
      <c r="I34" s="428">
        <v>0</v>
      </c>
      <c r="J34" s="415">
        <f>'OKUL NOT ORTALAMA'!F10</f>
        <v>44.5</v>
      </c>
      <c r="M34">
        <f t="shared" si="0"/>
        <v>0</v>
      </c>
    </row>
    <row r="35" spans="1:13" x14ac:dyDescent="0.25">
      <c r="A35" s="423">
        <v>6</v>
      </c>
      <c r="B35" s="422" t="s">
        <v>37</v>
      </c>
      <c r="C35" s="411">
        <v>28.73</v>
      </c>
      <c r="D35" s="417">
        <v>30.45</v>
      </c>
      <c r="E35" s="411">
        <v>42.5</v>
      </c>
      <c r="F35" s="417">
        <v>44</v>
      </c>
      <c r="G35" s="428">
        <v>37.85</v>
      </c>
      <c r="H35" s="429">
        <v>45</v>
      </c>
      <c r="I35" s="428">
        <v>0</v>
      </c>
      <c r="J35" s="415">
        <f>'OKUL NOT ORTALAMA'!F11</f>
        <v>47.5</v>
      </c>
      <c r="M35">
        <f t="shared" si="0"/>
        <v>0</v>
      </c>
    </row>
    <row r="36" spans="1:13" x14ac:dyDescent="0.25">
      <c r="A36" s="421">
        <v>7</v>
      </c>
      <c r="B36" s="422" t="s">
        <v>295</v>
      </c>
      <c r="C36" s="411">
        <v>29.63</v>
      </c>
      <c r="D36" s="417">
        <v>27.22</v>
      </c>
      <c r="E36" s="411">
        <v>43.89</v>
      </c>
      <c r="F36" s="417">
        <v>52.22</v>
      </c>
      <c r="G36" s="428">
        <v>47</v>
      </c>
      <c r="H36" s="429">
        <v>42.75</v>
      </c>
      <c r="I36" s="428">
        <v>41.349999999999994</v>
      </c>
      <c r="J36" s="415">
        <f>'OKUL NOT ORTALAMA'!F12</f>
        <v>42.916666666666664</v>
      </c>
      <c r="L36">
        <v>8.27</v>
      </c>
      <c r="M36">
        <f t="shared" si="0"/>
        <v>41.349999999999994</v>
      </c>
    </row>
    <row r="37" spans="1:13" x14ac:dyDescent="0.25">
      <c r="A37" s="423">
        <v>8</v>
      </c>
      <c r="B37" s="422" t="s">
        <v>285</v>
      </c>
      <c r="C37" s="411">
        <v>36.11</v>
      </c>
      <c r="D37" s="417">
        <v>36.43</v>
      </c>
      <c r="E37" s="411">
        <v>35</v>
      </c>
      <c r="F37" s="417">
        <v>37.270000000000003</v>
      </c>
      <c r="G37" s="428">
        <v>37.5</v>
      </c>
      <c r="H37" s="429">
        <v>41.9</v>
      </c>
      <c r="I37" s="428">
        <v>42.800000000000004</v>
      </c>
      <c r="J37" s="415">
        <f>'OKUL NOT ORTALAMA'!F13</f>
        <v>25.555555555555557</v>
      </c>
      <c r="L37">
        <v>8.56</v>
      </c>
      <c r="M37">
        <f t="shared" si="0"/>
        <v>42.800000000000004</v>
      </c>
    </row>
    <row r="38" spans="1:13" x14ac:dyDescent="0.25">
      <c r="A38" s="421">
        <v>9</v>
      </c>
      <c r="B38" s="422" t="s">
        <v>294</v>
      </c>
      <c r="C38" s="411">
        <v>31.2</v>
      </c>
      <c r="D38" s="417">
        <v>30.96</v>
      </c>
      <c r="E38" s="411">
        <v>36.19</v>
      </c>
      <c r="F38" s="417">
        <v>44.05</v>
      </c>
      <c r="G38" s="428">
        <v>30.55</v>
      </c>
      <c r="H38" s="429">
        <v>31.200000000000003</v>
      </c>
      <c r="I38" s="428">
        <v>36.200000000000003</v>
      </c>
      <c r="J38" s="415">
        <f>'OKUL NOT ORTALAMA'!F14</f>
        <v>35.263157894736842</v>
      </c>
      <c r="L38">
        <v>7.24</v>
      </c>
      <c r="M38">
        <f t="shared" si="0"/>
        <v>36.200000000000003</v>
      </c>
    </row>
    <row r="39" spans="1:13" x14ac:dyDescent="0.25">
      <c r="A39" s="423">
        <v>10</v>
      </c>
      <c r="B39" s="422" t="s">
        <v>255</v>
      </c>
      <c r="C39" s="411">
        <v>43.3</v>
      </c>
      <c r="D39" s="417">
        <v>42.59</v>
      </c>
      <c r="E39" s="411">
        <v>39.24</v>
      </c>
      <c r="F39" s="417">
        <v>48.64</v>
      </c>
      <c r="G39" s="428">
        <v>48.25</v>
      </c>
      <c r="H39" s="429">
        <v>50.5</v>
      </c>
      <c r="I39" s="428">
        <v>46.349999999999994</v>
      </c>
      <c r="J39" s="415">
        <f>'OKUL NOT ORTALAMA'!F15</f>
        <v>52.903225806451616</v>
      </c>
      <c r="L39">
        <v>9.27</v>
      </c>
      <c r="M39">
        <f t="shared" si="0"/>
        <v>46.349999999999994</v>
      </c>
    </row>
    <row r="40" spans="1:13" x14ac:dyDescent="0.25">
      <c r="A40" s="421">
        <v>11</v>
      </c>
      <c r="B40" s="422" t="s">
        <v>293</v>
      </c>
      <c r="C40" s="411">
        <v>39.28</v>
      </c>
      <c r="D40" s="417">
        <v>39.799999999999997</v>
      </c>
      <c r="E40" s="411">
        <v>39.5</v>
      </c>
      <c r="F40" s="417">
        <v>42.75</v>
      </c>
      <c r="G40" s="428">
        <v>41.849999999999994</v>
      </c>
      <c r="H40" s="429">
        <v>43</v>
      </c>
      <c r="I40" s="428">
        <v>36</v>
      </c>
      <c r="J40" s="415">
        <f>'OKUL NOT ORTALAMA'!F16</f>
        <v>37.75</v>
      </c>
      <c r="L40">
        <v>7.2</v>
      </c>
      <c r="M40">
        <f t="shared" si="0"/>
        <v>36</v>
      </c>
    </row>
    <row r="41" spans="1:13" x14ac:dyDescent="0.25">
      <c r="A41" s="423">
        <v>12</v>
      </c>
      <c r="B41" s="422" t="s">
        <v>271</v>
      </c>
      <c r="C41" s="411">
        <v>36.53</v>
      </c>
      <c r="D41" s="417">
        <v>41.91</v>
      </c>
      <c r="E41" s="411">
        <v>32.409999999999997</v>
      </c>
      <c r="F41" s="417">
        <v>40</v>
      </c>
      <c r="G41" s="428">
        <v>52.699999999999996</v>
      </c>
      <c r="H41" s="429">
        <v>46.8</v>
      </c>
      <c r="I41" s="428">
        <v>47.85</v>
      </c>
      <c r="J41" s="415">
        <f>'OKUL NOT ORTALAMA'!F17</f>
        <v>51.071428571428569</v>
      </c>
      <c r="L41">
        <v>9.57</v>
      </c>
      <c r="M41">
        <f t="shared" si="0"/>
        <v>47.85</v>
      </c>
    </row>
    <row r="42" spans="1:13" x14ac:dyDescent="0.25">
      <c r="A42" s="421">
        <v>13</v>
      </c>
      <c r="B42" s="424" t="s">
        <v>376</v>
      </c>
      <c r="C42" s="411" t="s">
        <v>330</v>
      </c>
      <c r="D42" s="418" t="s">
        <v>330</v>
      </c>
      <c r="E42" s="411" t="s">
        <v>330</v>
      </c>
      <c r="F42" s="418" t="s">
        <v>330</v>
      </c>
      <c r="G42" s="428">
        <v>39.75</v>
      </c>
      <c r="H42" s="430">
        <v>40.85</v>
      </c>
      <c r="I42" s="428">
        <v>38.75</v>
      </c>
      <c r="J42" s="415">
        <f>'OKUL NOT ORTALAMA'!F18</f>
        <v>40.789473684210527</v>
      </c>
      <c r="L42">
        <v>7.75</v>
      </c>
      <c r="M42">
        <f t="shared" si="0"/>
        <v>38.75</v>
      </c>
    </row>
    <row r="43" spans="1:13" x14ac:dyDescent="0.25">
      <c r="A43" s="423"/>
      <c r="B43" s="425" t="s">
        <v>298</v>
      </c>
      <c r="C43" s="412">
        <v>44.62</v>
      </c>
      <c r="D43" s="419">
        <v>43.91</v>
      </c>
      <c r="E43" s="412">
        <v>43.63</v>
      </c>
      <c r="F43" s="419">
        <v>47.5</v>
      </c>
      <c r="G43" s="431">
        <v>47.807905982905986</v>
      </c>
      <c r="H43" s="432">
        <v>50.05</v>
      </c>
      <c r="I43" s="428"/>
      <c r="J43" s="416">
        <f>'OKUL NOT ORTALAMA'!F19</f>
        <v>48.65062761506276</v>
      </c>
      <c r="M43">
        <f t="shared" si="0"/>
        <v>0</v>
      </c>
    </row>
    <row r="44" spans="1:13" x14ac:dyDescent="0.25">
      <c r="A44" s="423"/>
      <c r="B44" s="426" t="s">
        <v>362</v>
      </c>
      <c r="C44" s="413">
        <v>50.24</v>
      </c>
      <c r="D44" s="418">
        <v>50.09</v>
      </c>
      <c r="E44" s="413">
        <v>46.31</v>
      </c>
      <c r="F44" s="418">
        <v>49.64</v>
      </c>
      <c r="G44" s="433"/>
      <c r="H44" s="430"/>
      <c r="I44" s="428"/>
      <c r="J44" s="415"/>
    </row>
    <row r="45" spans="1:13" x14ac:dyDescent="0.25">
      <c r="A45" s="423"/>
      <c r="B45" s="427" t="s">
        <v>363</v>
      </c>
      <c r="C45" s="414">
        <v>38.82</v>
      </c>
      <c r="D45" s="420">
        <v>42.02</v>
      </c>
      <c r="E45" s="414"/>
      <c r="F45" s="420">
        <v>43.08</v>
      </c>
      <c r="G45" s="434"/>
      <c r="H45" s="435"/>
      <c r="I45" s="428"/>
      <c r="J45" s="415"/>
    </row>
    <row r="50" spans="1:13" ht="20.25" customHeight="1" x14ac:dyDescent="0.25">
      <c r="A50" s="264" t="s">
        <v>379</v>
      </c>
      <c r="B50" s="265"/>
      <c r="C50" s="265"/>
      <c r="D50" s="265"/>
      <c r="E50" s="265"/>
      <c r="F50" s="265"/>
      <c r="G50" s="265"/>
      <c r="H50" s="265"/>
      <c r="I50" s="265"/>
      <c r="J50" s="265"/>
    </row>
    <row r="51" spans="1:13" x14ac:dyDescent="0.25">
      <c r="A51" s="73"/>
      <c r="B51" s="73"/>
      <c r="C51" s="78"/>
      <c r="D51" s="78"/>
      <c r="E51" s="78"/>
      <c r="F51" s="78"/>
      <c r="G51" s="78"/>
      <c r="H51" s="168"/>
      <c r="I51" s="62"/>
    </row>
    <row r="52" spans="1:13" x14ac:dyDescent="0.25">
      <c r="A52" s="73"/>
      <c r="B52" s="73"/>
      <c r="C52" s="267" t="s">
        <v>359</v>
      </c>
      <c r="D52" s="385"/>
      <c r="E52" s="267" t="s">
        <v>360</v>
      </c>
      <c r="F52" s="390"/>
      <c r="G52" s="269" t="s">
        <v>361</v>
      </c>
      <c r="H52" s="270"/>
      <c r="I52" s="270"/>
      <c r="J52" s="270"/>
    </row>
    <row r="53" spans="1:13" x14ac:dyDescent="0.25">
      <c r="A53" s="85" t="s">
        <v>5</v>
      </c>
      <c r="B53" s="79" t="s">
        <v>297</v>
      </c>
      <c r="C53" s="79" t="s">
        <v>300</v>
      </c>
      <c r="D53" s="79" t="s">
        <v>299</v>
      </c>
      <c r="E53" s="79" t="s">
        <v>301</v>
      </c>
      <c r="F53" s="79" t="s">
        <v>302</v>
      </c>
      <c r="G53" s="79" t="s">
        <v>383</v>
      </c>
      <c r="H53" s="79" t="s">
        <v>405</v>
      </c>
      <c r="I53" s="79" t="s">
        <v>406</v>
      </c>
      <c r="J53" s="172" t="s">
        <v>384</v>
      </c>
    </row>
    <row r="54" spans="1:13" x14ac:dyDescent="0.25">
      <c r="A54" s="421">
        <v>1</v>
      </c>
      <c r="B54" s="422" t="s">
        <v>65</v>
      </c>
      <c r="C54" s="411">
        <v>52.69</v>
      </c>
      <c r="D54" s="417">
        <v>51.28</v>
      </c>
      <c r="E54" s="411">
        <v>49.07</v>
      </c>
      <c r="F54" s="417">
        <v>53.01</v>
      </c>
      <c r="G54" s="428">
        <v>46.849999999999994</v>
      </c>
      <c r="H54" s="429">
        <v>42.2</v>
      </c>
      <c r="I54" s="428">
        <v>53.35</v>
      </c>
      <c r="J54" s="415">
        <f>'OKUL NOT ORTALAMA'!I6</f>
        <v>54.363636363636367</v>
      </c>
      <c r="L54">
        <v>10.67</v>
      </c>
      <c r="M54">
        <f t="shared" si="0"/>
        <v>53.35</v>
      </c>
    </row>
    <row r="55" spans="1:13" x14ac:dyDescent="0.25">
      <c r="A55" s="423">
        <v>2</v>
      </c>
      <c r="B55" s="422" t="s">
        <v>124</v>
      </c>
      <c r="C55" s="411">
        <v>59.98</v>
      </c>
      <c r="D55" s="417">
        <v>57.52</v>
      </c>
      <c r="E55" s="411">
        <v>60.11</v>
      </c>
      <c r="F55" s="417">
        <v>57.36</v>
      </c>
      <c r="G55" s="428">
        <v>55.45</v>
      </c>
      <c r="H55" s="429">
        <v>47.2</v>
      </c>
      <c r="I55" s="428">
        <v>57.05</v>
      </c>
      <c r="J55" s="415">
        <f>'OKUL NOT ORTALAMA'!I7</f>
        <v>63.888888888888886</v>
      </c>
      <c r="L55">
        <v>11.41</v>
      </c>
      <c r="M55">
        <f t="shared" si="0"/>
        <v>57.05</v>
      </c>
    </row>
    <row r="56" spans="1:13" x14ac:dyDescent="0.25">
      <c r="A56" s="421">
        <v>3</v>
      </c>
      <c r="B56" s="422" t="s">
        <v>160</v>
      </c>
      <c r="C56" s="411">
        <v>66.069999999999993</v>
      </c>
      <c r="D56" s="417">
        <v>64.349999999999994</v>
      </c>
      <c r="E56" s="411">
        <v>69.790000000000006</v>
      </c>
      <c r="F56" s="417">
        <v>69.180000000000007</v>
      </c>
      <c r="G56" s="428">
        <v>68.949999999999989</v>
      </c>
      <c r="H56" s="429">
        <v>62.35</v>
      </c>
      <c r="I56" s="428">
        <v>67.45</v>
      </c>
      <c r="J56" s="415">
        <f>'OKUL NOT ORTALAMA'!I8</f>
        <v>68.037037037037038</v>
      </c>
      <c r="L56">
        <v>13.49</v>
      </c>
      <c r="M56">
        <f t="shared" si="0"/>
        <v>67.45</v>
      </c>
    </row>
    <row r="57" spans="1:13" x14ac:dyDescent="0.25">
      <c r="A57" s="423">
        <v>4</v>
      </c>
      <c r="B57" s="422" t="s">
        <v>226</v>
      </c>
      <c r="C57" s="411">
        <v>61.76</v>
      </c>
      <c r="D57" s="417">
        <v>58.14</v>
      </c>
      <c r="E57" s="411">
        <v>61.56</v>
      </c>
      <c r="F57" s="417">
        <v>59.78</v>
      </c>
      <c r="G57" s="428">
        <v>57.15</v>
      </c>
      <c r="H57" s="429">
        <v>54.4</v>
      </c>
      <c r="I57" s="428">
        <v>60.599999999999994</v>
      </c>
      <c r="J57" s="415">
        <f>'OKUL NOT ORTALAMA'!I9</f>
        <v>68.961038961038966</v>
      </c>
      <c r="L57">
        <v>12.12</v>
      </c>
      <c r="M57">
        <f t="shared" si="0"/>
        <v>60.599999999999994</v>
      </c>
    </row>
    <row r="58" spans="1:13" x14ac:dyDescent="0.25">
      <c r="A58" s="421">
        <v>5</v>
      </c>
      <c r="B58" s="422" t="s">
        <v>296</v>
      </c>
      <c r="C58" s="411">
        <v>55.4</v>
      </c>
      <c r="D58" s="417">
        <v>54.74</v>
      </c>
      <c r="E58" s="411">
        <v>50.45</v>
      </c>
      <c r="F58" s="417">
        <v>35.909999999999997</v>
      </c>
      <c r="G58" s="428">
        <v>53</v>
      </c>
      <c r="H58" s="429">
        <v>43.5</v>
      </c>
      <c r="I58" s="428">
        <v>0</v>
      </c>
      <c r="J58" s="415">
        <f>'OKUL NOT ORTALAMA'!I10</f>
        <v>59.5</v>
      </c>
      <c r="M58">
        <f t="shared" si="0"/>
        <v>0</v>
      </c>
    </row>
    <row r="59" spans="1:13" x14ac:dyDescent="0.25">
      <c r="A59" s="423">
        <v>6</v>
      </c>
      <c r="B59" s="422" t="s">
        <v>37</v>
      </c>
      <c r="C59" s="411">
        <v>61.67</v>
      </c>
      <c r="D59" s="417">
        <v>59.09</v>
      </c>
      <c r="E59" s="411">
        <v>61</v>
      </c>
      <c r="F59" s="417">
        <v>62</v>
      </c>
      <c r="G59" s="428">
        <v>48.550000000000004</v>
      </c>
      <c r="H59" s="429">
        <v>55</v>
      </c>
      <c r="I59" s="428">
        <v>0</v>
      </c>
      <c r="J59" s="415">
        <f>'OKUL NOT ORTALAMA'!I11</f>
        <v>58.571428571428569</v>
      </c>
      <c r="M59">
        <f t="shared" si="0"/>
        <v>0</v>
      </c>
    </row>
    <row r="60" spans="1:13" x14ac:dyDescent="0.25">
      <c r="A60" s="421">
        <v>7</v>
      </c>
      <c r="B60" s="422" t="s">
        <v>295</v>
      </c>
      <c r="C60" s="411">
        <v>58.48</v>
      </c>
      <c r="D60" s="417">
        <v>66.67</v>
      </c>
      <c r="E60" s="411">
        <v>71.67</v>
      </c>
      <c r="F60" s="417">
        <v>75.56</v>
      </c>
      <c r="G60" s="428">
        <v>54.5</v>
      </c>
      <c r="H60" s="429">
        <v>54.1</v>
      </c>
      <c r="I60" s="428">
        <v>59.1</v>
      </c>
      <c r="J60" s="415">
        <f>'OKUL NOT ORTALAMA'!I12</f>
        <v>70</v>
      </c>
      <c r="L60">
        <v>11.82</v>
      </c>
      <c r="M60">
        <f t="shared" si="0"/>
        <v>59.1</v>
      </c>
    </row>
    <row r="61" spans="1:13" x14ac:dyDescent="0.25">
      <c r="A61" s="423">
        <v>8</v>
      </c>
      <c r="B61" s="422" t="s">
        <v>285</v>
      </c>
      <c r="C61" s="411">
        <v>56.84</v>
      </c>
      <c r="D61" s="417">
        <v>41.67</v>
      </c>
      <c r="E61" s="411">
        <v>47.73</v>
      </c>
      <c r="F61" s="417">
        <v>46.36</v>
      </c>
      <c r="G61" s="428">
        <v>36.25</v>
      </c>
      <c r="H61" s="429">
        <v>31.25</v>
      </c>
      <c r="I61" s="428">
        <v>42.199999999999996</v>
      </c>
      <c r="J61" s="415">
        <f>'OKUL NOT ORTALAMA'!I13</f>
        <v>55</v>
      </c>
      <c r="L61">
        <v>8.44</v>
      </c>
      <c r="M61">
        <f t="shared" si="0"/>
        <v>42.199999999999996</v>
      </c>
    </row>
    <row r="62" spans="1:13" x14ac:dyDescent="0.25">
      <c r="A62" s="421">
        <v>9</v>
      </c>
      <c r="B62" s="422" t="s">
        <v>294</v>
      </c>
      <c r="C62" s="411">
        <v>49.19</v>
      </c>
      <c r="D62" s="417">
        <v>43.46</v>
      </c>
      <c r="E62" s="411">
        <v>54.52</v>
      </c>
      <c r="F62" s="417">
        <v>54.05</v>
      </c>
      <c r="G62" s="428">
        <v>46.6</v>
      </c>
      <c r="H62" s="429">
        <v>42.800000000000004</v>
      </c>
      <c r="I62" s="428">
        <v>52.05</v>
      </c>
      <c r="J62" s="415">
        <f>'OKUL NOT ORTALAMA'!I14</f>
        <v>52.368421052631582</v>
      </c>
      <c r="L62">
        <v>10.41</v>
      </c>
      <c r="M62">
        <f t="shared" si="0"/>
        <v>52.05</v>
      </c>
    </row>
    <row r="63" spans="1:13" x14ac:dyDescent="0.25">
      <c r="A63" s="423">
        <v>10</v>
      </c>
      <c r="B63" s="422" t="s">
        <v>255</v>
      </c>
      <c r="C63" s="411">
        <v>58.08</v>
      </c>
      <c r="D63" s="417">
        <v>55.86</v>
      </c>
      <c r="E63" s="411">
        <v>58.48</v>
      </c>
      <c r="F63" s="417">
        <v>61.06</v>
      </c>
      <c r="G63" s="428">
        <v>57.75</v>
      </c>
      <c r="H63" s="429">
        <v>48.65</v>
      </c>
      <c r="I63" s="428">
        <v>57</v>
      </c>
      <c r="J63" s="415">
        <f>'OKUL NOT ORTALAMA'!I15</f>
        <v>70.161290322580641</v>
      </c>
      <c r="L63">
        <v>11.4</v>
      </c>
      <c r="M63">
        <f t="shared" si="0"/>
        <v>57</v>
      </c>
    </row>
    <row r="64" spans="1:13" x14ac:dyDescent="0.25">
      <c r="A64" s="421">
        <v>11</v>
      </c>
      <c r="B64" s="422" t="s">
        <v>293</v>
      </c>
      <c r="C64" s="411">
        <v>61.63</v>
      </c>
      <c r="D64" s="417">
        <v>55.2</v>
      </c>
      <c r="E64" s="411">
        <v>57.75</v>
      </c>
      <c r="F64" s="417">
        <v>63.75</v>
      </c>
      <c r="G64" s="428">
        <v>51.6</v>
      </c>
      <c r="H64" s="429">
        <v>44.5</v>
      </c>
      <c r="I64" s="428">
        <v>48.75</v>
      </c>
      <c r="J64" s="415">
        <f>'OKUL NOT ORTALAMA'!I16</f>
        <v>59.25</v>
      </c>
      <c r="L64">
        <v>9.75</v>
      </c>
      <c r="M64">
        <f t="shared" si="0"/>
        <v>48.75</v>
      </c>
    </row>
    <row r="65" spans="1:13" x14ac:dyDescent="0.25">
      <c r="A65" s="423">
        <v>12</v>
      </c>
      <c r="B65" s="422" t="s">
        <v>271</v>
      </c>
      <c r="C65" s="411">
        <v>60.61</v>
      </c>
      <c r="D65" s="417">
        <v>56.62</v>
      </c>
      <c r="E65" s="411">
        <v>57.41</v>
      </c>
      <c r="F65" s="417">
        <v>52.59</v>
      </c>
      <c r="G65" s="428">
        <v>57.699999999999996</v>
      </c>
      <c r="H65" s="429">
        <v>59.65</v>
      </c>
      <c r="I65" s="428">
        <v>52.5</v>
      </c>
      <c r="J65" s="415">
        <f>'OKUL NOT ORTALAMA'!I17</f>
        <v>78.571428571428569</v>
      </c>
      <c r="L65">
        <v>10.5</v>
      </c>
      <c r="M65">
        <f t="shared" si="0"/>
        <v>52.5</v>
      </c>
    </row>
    <row r="66" spans="1:13" x14ac:dyDescent="0.25">
      <c r="A66" s="421">
        <v>13</v>
      </c>
      <c r="B66" s="424" t="s">
        <v>376</v>
      </c>
      <c r="C66" s="411" t="s">
        <v>330</v>
      </c>
      <c r="D66" s="418" t="s">
        <v>330</v>
      </c>
      <c r="E66" s="411" t="s">
        <v>330</v>
      </c>
      <c r="F66" s="418" t="s">
        <v>330</v>
      </c>
      <c r="G66" s="428">
        <v>52.1</v>
      </c>
      <c r="H66" s="430">
        <v>43.05</v>
      </c>
      <c r="I66" s="428">
        <v>55.300000000000004</v>
      </c>
      <c r="J66" s="415">
        <f>'OKUL NOT ORTALAMA'!I18</f>
        <v>64.736842105263165</v>
      </c>
      <c r="L66">
        <v>11.06</v>
      </c>
      <c r="M66">
        <f t="shared" si="0"/>
        <v>55.300000000000004</v>
      </c>
    </row>
    <row r="67" spans="1:13" x14ac:dyDescent="0.25">
      <c r="A67" s="423"/>
      <c r="B67" s="425" t="s">
        <v>298</v>
      </c>
      <c r="C67" s="412">
        <v>59.73</v>
      </c>
      <c r="D67" s="419">
        <v>56.96</v>
      </c>
      <c r="E67" s="412">
        <v>60.6</v>
      </c>
      <c r="F67" s="419">
        <v>60.19</v>
      </c>
      <c r="G67" s="431">
        <v>57.312500000000007</v>
      </c>
      <c r="H67" s="432">
        <v>51.900000000000006</v>
      </c>
      <c r="I67" s="428"/>
      <c r="J67" s="416">
        <f>'OKUL NOT ORTALAMA'!I19</f>
        <v>64.623430962343093</v>
      </c>
      <c r="M67">
        <f t="shared" si="0"/>
        <v>0</v>
      </c>
    </row>
    <row r="68" spans="1:13" x14ac:dyDescent="0.25">
      <c r="A68" s="423"/>
      <c r="B68" s="426" t="s">
        <v>362</v>
      </c>
      <c r="C68" s="413">
        <v>61.83</v>
      </c>
      <c r="D68" s="418">
        <v>60.38</v>
      </c>
      <c r="E68" s="413">
        <v>61.86</v>
      </c>
      <c r="F68" s="418">
        <v>61.12</v>
      </c>
      <c r="G68" s="433"/>
      <c r="H68" s="430"/>
      <c r="I68" s="428"/>
      <c r="J68" s="415"/>
    </row>
    <row r="69" spans="1:13" x14ac:dyDescent="0.25">
      <c r="A69" s="423"/>
      <c r="B69" s="427" t="s">
        <v>363</v>
      </c>
      <c r="C69" s="414">
        <v>54.42</v>
      </c>
      <c r="D69" s="420">
        <v>54.04</v>
      </c>
      <c r="E69" s="414"/>
      <c r="F69" s="420">
        <v>53.4</v>
      </c>
      <c r="G69" s="434"/>
      <c r="H69" s="435"/>
      <c r="I69" s="428"/>
      <c r="J69" s="415"/>
    </row>
    <row r="74" spans="1:13" ht="20.25" customHeight="1" x14ac:dyDescent="0.25">
      <c r="A74" s="264" t="s">
        <v>380</v>
      </c>
      <c r="B74" s="265"/>
      <c r="C74" s="265"/>
      <c r="D74" s="265"/>
      <c r="E74" s="265"/>
      <c r="F74" s="265"/>
      <c r="G74" s="265"/>
      <c r="H74" s="265"/>
      <c r="I74" s="265"/>
      <c r="J74" s="265"/>
    </row>
    <row r="75" spans="1:13" x14ac:dyDescent="0.25">
      <c r="A75" s="73"/>
      <c r="B75" s="73"/>
      <c r="C75" s="78"/>
      <c r="D75" s="78"/>
      <c r="E75" s="78"/>
      <c r="F75" s="78"/>
      <c r="G75" s="78"/>
      <c r="H75" s="78"/>
    </row>
    <row r="76" spans="1:13" x14ac:dyDescent="0.25">
      <c r="A76" s="73"/>
      <c r="B76" s="73"/>
      <c r="C76" s="267" t="s">
        <v>359</v>
      </c>
      <c r="D76" s="385"/>
      <c r="E76" s="267" t="s">
        <v>360</v>
      </c>
      <c r="F76" s="390"/>
      <c r="G76" s="269" t="s">
        <v>361</v>
      </c>
      <c r="H76" s="270"/>
      <c r="I76" s="270"/>
      <c r="J76" s="270"/>
    </row>
    <row r="77" spans="1:13" x14ac:dyDescent="0.25">
      <c r="A77" s="85" t="s">
        <v>5</v>
      </c>
      <c r="B77" s="79" t="s">
        <v>297</v>
      </c>
      <c r="C77" s="79" t="s">
        <v>300</v>
      </c>
      <c r="D77" s="79" t="s">
        <v>299</v>
      </c>
      <c r="E77" s="79" t="s">
        <v>301</v>
      </c>
      <c r="F77" s="79" t="s">
        <v>302</v>
      </c>
      <c r="G77" s="79" t="s">
        <v>383</v>
      </c>
      <c r="H77" s="79" t="s">
        <v>405</v>
      </c>
      <c r="I77" s="79" t="s">
        <v>406</v>
      </c>
      <c r="J77" s="172" t="s">
        <v>384</v>
      </c>
    </row>
    <row r="78" spans="1:13" x14ac:dyDescent="0.25">
      <c r="A78" s="421">
        <v>1</v>
      </c>
      <c r="B78" s="422" t="s">
        <v>65</v>
      </c>
      <c r="C78" s="411">
        <v>49.94</v>
      </c>
      <c r="D78" s="417">
        <v>51.34</v>
      </c>
      <c r="E78" s="411">
        <v>46.57</v>
      </c>
      <c r="F78" s="417">
        <v>56.03</v>
      </c>
      <c r="G78" s="428">
        <v>44.400000000000006</v>
      </c>
      <c r="H78" s="429">
        <v>36</v>
      </c>
      <c r="I78" s="428">
        <v>42.9</v>
      </c>
      <c r="J78" s="415">
        <f>'OKUL NOT ORTALAMA'!L6</f>
        <v>47.81818181818182</v>
      </c>
      <c r="L78">
        <v>8.58</v>
      </c>
      <c r="M78">
        <f t="shared" ref="M78:M134" si="1">L78*5</f>
        <v>42.9</v>
      </c>
    </row>
    <row r="79" spans="1:13" x14ac:dyDescent="0.25">
      <c r="A79" s="423">
        <v>2</v>
      </c>
      <c r="B79" s="422" t="s">
        <v>124</v>
      </c>
      <c r="C79" s="411">
        <v>57.85</v>
      </c>
      <c r="D79" s="417">
        <v>58.35</v>
      </c>
      <c r="E79" s="411">
        <v>62.73</v>
      </c>
      <c r="F79" s="417">
        <v>62.3</v>
      </c>
      <c r="G79" s="428">
        <v>65.199999999999989</v>
      </c>
      <c r="H79" s="429">
        <v>59.35</v>
      </c>
      <c r="I79" s="428">
        <v>58.35</v>
      </c>
      <c r="J79" s="415">
        <f>'OKUL NOT ORTALAMA'!L7</f>
        <v>66.358024691358025</v>
      </c>
      <c r="L79">
        <v>11.67</v>
      </c>
      <c r="M79">
        <f t="shared" si="1"/>
        <v>58.35</v>
      </c>
    </row>
    <row r="80" spans="1:13" x14ac:dyDescent="0.25">
      <c r="A80" s="421">
        <v>3</v>
      </c>
      <c r="B80" s="422" t="s">
        <v>160</v>
      </c>
      <c r="C80" s="411">
        <v>65.44</v>
      </c>
      <c r="D80" s="417">
        <v>63.54</v>
      </c>
      <c r="E80" s="411">
        <v>66.69</v>
      </c>
      <c r="F80" s="417">
        <v>69.08</v>
      </c>
      <c r="G80" s="428">
        <v>65.25</v>
      </c>
      <c r="H80" s="429">
        <v>58.8</v>
      </c>
      <c r="I80" s="428">
        <v>64.7</v>
      </c>
      <c r="J80" s="415">
        <f>'OKUL NOT ORTALAMA'!L8</f>
        <v>66.81481481481481</v>
      </c>
      <c r="L80">
        <v>12.94</v>
      </c>
      <c r="M80">
        <f t="shared" si="1"/>
        <v>64.7</v>
      </c>
    </row>
    <row r="81" spans="1:13" x14ac:dyDescent="0.25">
      <c r="A81" s="423">
        <v>4</v>
      </c>
      <c r="B81" s="422" t="s">
        <v>226</v>
      </c>
      <c r="C81" s="411">
        <v>62.94</v>
      </c>
      <c r="D81" s="417">
        <v>64.45</v>
      </c>
      <c r="E81" s="411">
        <v>62.72</v>
      </c>
      <c r="F81" s="417">
        <v>68.31</v>
      </c>
      <c r="G81" s="428">
        <v>63.8</v>
      </c>
      <c r="H81" s="429">
        <v>55.55</v>
      </c>
      <c r="I81" s="428">
        <v>57.35</v>
      </c>
      <c r="J81" s="415">
        <f>'OKUL NOT ORTALAMA'!L9</f>
        <v>68.051948051948045</v>
      </c>
      <c r="L81">
        <v>11.47</v>
      </c>
      <c r="M81">
        <f t="shared" si="1"/>
        <v>57.35</v>
      </c>
    </row>
    <row r="82" spans="1:13" x14ac:dyDescent="0.25">
      <c r="A82" s="421">
        <v>5</v>
      </c>
      <c r="B82" s="422" t="s">
        <v>296</v>
      </c>
      <c r="C82" s="411">
        <v>60</v>
      </c>
      <c r="D82" s="417">
        <v>66.58</v>
      </c>
      <c r="E82" s="411">
        <v>58.64</v>
      </c>
      <c r="F82" s="417">
        <v>75.45</v>
      </c>
      <c r="G82" s="428">
        <v>75</v>
      </c>
      <c r="H82" s="429">
        <v>64</v>
      </c>
      <c r="I82" s="428">
        <v>0</v>
      </c>
      <c r="J82" s="415">
        <f>'OKUL NOT ORTALAMA'!L10</f>
        <v>72.5</v>
      </c>
      <c r="M82">
        <f t="shared" si="1"/>
        <v>0</v>
      </c>
    </row>
    <row r="83" spans="1:13" x14ac:dyDescent="0.25">
      <c r="A83" s="423">
        <v>6</v>
      </c>
      <c r="B83" s="422" t="s">
        <v>37</v>
      </c>
      <c r="C83" s="411">
        <v>54.55</v>
      </c>
      <c r="D83" s="417">
        <v>57.27</v>
      </c>
      <c r="E83" s="411">
        <v>57.5</v>
      </c>
      <c r="F83" s="417">
        <v>57.5</v>
      </c>
      <c r="G83" s="428">
        <v>60.35</v>
      </c>
      <c r="H83" s="429">
        <v>56.8</v>
      </c>
      <c r="I83" s="428">
        <v>0</v>
      </c>
      <c r="J83" s="415">
        <f>'OKUL NOT ORTALAMA'!L11</f>
        <v>65.714285714285708</v>
      </c>
      <c r="M83">
        <f t="shared" si="1"/>
        <v>0</v>
      </c>
    </row>
    <row r="84" spans="1:13" x14ac:dyDescent="0.25">
      <c r="A84" s="421">
        <v>7</v>
      </c>
      <c r="B84" s="422" t="s">
        <v>295</v>
      </c>
      <c r="C84" s="411">
        <v>60.56</v>
      </c>
      <c r="D84" s="417">
        <v>66.67</v>
      </c>
      <c r="E84" s="411">
        <v>72.22</v>
      </c>
      <c r="F84" s="417">
        <v>77.22</v>
      </c>
      <c r="G84" s="428">
        <v>48.5</v>
      </c>
      <c r="H84" s="429">
        <v>41.8</v>
      </c>
      <c r="I84" s="428">
        <v>60</v>
      </c>
      <c r="J84" s="415">
        <f>'OKUL NOT ORTALAMA'!L12</f>
        <v>65.416666666666671</v>
      </c>
      <c r="L84">
        <v>12</v>
      </c>
      <c r="M84">
        <f t="shared" si="1"/>
        <v>60</v>
      </c>
    </row>
    <row r="85" spans="1:13" x14ac:dyDescent="0.25">
      <c r="A85" s="423">
        <v>8</v>
      </c>
      <c r="B85" s="422" t="s">
        <v>285</v>
      </c>
      <c r="C85" s="411">
        <v>54</v>
      </c>
      <c r="D85" s="417">
        <v>55.48</v>
      </c>
      <c r="E85" s="411">
        <v>60</v>
      </c>
      <c r="F85" s="417">
        <v>71.819999999999993</v>
      </c>
      <c r="G85" s="428">
        <v>63.099999999999994</v>
      </c>
      <c r="H85" s="429">
        <v>52.5</v>
      </c>
      <c r="I85" s="428">
        <v>53.35</v>
      </c>
      <c r="J85" s="415">
        <f>'OKUL NOT ORTALAMA'!L13</f>
        <v>60.555555555555557</v>
      </c>
      <c r="L85">
        <v>10.67</v>
      </c>
      <c r="M85">
        <f t="shared" si="1"/>
        <v>53.35</v>
      </c>
    </row>
    <row r="86" spans="1:13" x14ac:dyDescent="0.25">
      <c r="A86" s="421">
        <v>9</v>
      </c>
      <c r="B86" s="422" t="s">
        <v>294</v>
      </c>
      <c r="C86" s="411">
        <v>58.46</v>
      </c>
      <c r="D86" s="417">
        <v>61.54</v>
      </c>
      <c r="E86" s="411">
        <v>55</v>
      </c>
      <c r="F86" s="417">
        <v>62.14</v>
      </c>
      <c r="G86" s="428">
        <v>52.9</v>
      </c>
      <c r="H86" s="429">
        <v>54.400000000000006</v>
      </c>
      <c r="I86" s="428">
        <v>53.550000000000004</v>
      </c>
      <c r="J86" s="415">
        <f>'OKUL NOT ORTALAMA'!L14</f>
        <v>48.421052631578945</v>
      </c>
      <c r="L86">
        <v>10.71</v>
      </c>
      <c r="M86">
        <f t="shared" si="1"/>
        <v>53.550000000000004</v>
      </c>
    </row>
    <row r="87" spans="1:13" x14ac:dyDescent="0.25">
      <c r="A87" s="423">
        <v>10</v>
      </c>
      <c r="B87" s="422" t="s">
        <v>255</v>
      </c>
      <c r="C87" s="411">
        <v>58.1</v>
      </c>
      <c r="D87" s="417">
        <v>61.21</v>
      </c>
      <c r="E87" s="411">
        <v>62.73</v>
      </c>
      <c r="F87" s="417">
        <v>69.55</v>
      </c>
      <c r="G87" s="428">
        <v>65</v>
      </c>
      <c r="H87" s="429">
        <v>56.5</v>
      </c>
      <c r="I87" s="428">
        <v>62.15</v>
      </c>
      <c r="J87" s="415">
        <f>'OKUL NOT ORTALAMA'!L15</f>
        <v>70.806451612903231</v>
      </c>
      <c r="L87">
        <v>12.43</v>
      </c>
      <c r="M87">
        <f t="shared" si="1"/>
        <v>62.15</v>
      </c>
    </row>
    <row r="88" spans="1:13" x14ac:dyDescent="0.25">
      <c r="A88" s="421">
        <v>11</v>
      </c>
      <c r="B88" s="422" t="s">
        <v>293</v>
      </c>
      <c r="C88" s="411">
        <v>60.2</v>
      </c>
      <c r="D88" s="417">
        <v>54.8</v>
      </c>
      <c r="E88" s="411">
        <v>63</v>
      </c>
      <c r="F88" s="417">
        <v>68.25</v>
      </c>
      <c r="G88" s="428">
        <v>62.1</v>
      </c>
      <c r="H88" s="429">
        <v>47.25</v>
      </c>
      <c r="I88" s="428">
        <v>44</v>
      </c>
      <c r="J88" s="415">
        <f>'OKUL NOT ORTALAMA'!L16</f>
        <v>58.5</v>
      </c>
      <c r="L88">
        <v>8.8000000000000007</v>
      </c>
      <c r="M88">
        <f t="shared" si="1"/>
        <v>44</v>
      </c>
    </row>
    <row r="89" spans="1:13" x14ac:dyDescent="0.25">
      <c r="A89" s="423">
        <v>12</v>
      </c>
      <c r="B89" s="422" t="s">
        <v>271</v>
      </c>
      <c r="C89" s="411">
        <v>57.42</v>
      </c>
      <c r="D89" s="417">
        <v>56.03</v>
      </c>
      <c r="E89" s="411">
        <v>52.59</v>
      </c>
      <c r="F89" s="417">
        <v>59.81</v>
      </c>
      <c r="G89" s="428">
        <v>69.599999999999994</v>
      </c>
      <c r="H89" s="429">
        <v>68.2</v>
      </c>
      <c r="I89" s="428">
        <v>62.85</v>
      </c>
      <c r="J89" s="415">
        <f>'OKUL NOT ORTALAMA'!L17</f>
        <v>82.142857142857139</v>
      </c>
      <c r="L89">
        <v>12.57</v>
      </c>
      <c r="M89">
        <f t="shared" si="1"/>
        <v>62.85</v>
      </c>
    </row>
    <row r="90" spans="1:13" x14ac:dyDescent="0.25">
      <c r="A90" s="421">
        <v>13</v>
      </c>
      <c r="B90" s="424" t="s">
        <v>376</v>
      </c>
      <c r="C90" s="411" t="s">
        <v>330</v>
      </c>
      <c r="D90" s="418" t="s">
        <v>330</v>
      </c>
      <c r="E90" s="411" t="s">
        <v>330</v>
      </c>
      <c r="F90" s="418" t="s">
        <v>330</v>
      </c>
      <c r="G90" s="428">
        <v>56.6</v>
      </c>
      <c r="H90" s="430">
        <v>60.85</v>
      </c>
      <c r="I90" s="428">
        <v>58.099999999999994</v>
      </c>
      <c r="J90" s="415">
        <f>'OKUL NOT ORTALAMA'!L18</f>
        <v>63.684210526315788</v>
      </c>
      <c r="L90">
        <v>11.62</v>
      </c>
      <c r="M90">
        <f t="shared" si="1"/>
        <v>58.099999999999994</v>
      </c>
    </row>
    <row r="91" spans="1:13" x14ac:dyDescent="0.25">
      <c r="A91" s="423"/>
      <c r="B91" s="425" t="s">
        <v>298</v>
      </c>
      <c r="C91" s="412">
        <v>59.21</v>
      </c>
      <c r="D91" s="419">
        <v>59.85</v>
      </c>
      <c r="E91" s="412">
        <v>60.59</v>
      </c>
      <c r="F91" s="419">
        <v>65.44</v>
      </c>
      <c r="G91" s="431">
        <v>61.495726495726494</v>
      </c>
      <c r="H91" s="432">
        <v>55.05</v>
      </c>
      <c r="I91" s="428"/>
      <c r="J91" s="416">
        <f>'OKUL NOT ORTALAMA'!L19</f>
        <v>64.225941422594147</v>
      </c>
      <c r="M91">
        <f t="shared" si="1"/>
        <v>0</v>
      </c>
    </row>
    <row r="92" spans="1:13" x14ac:dyDescent="0.25">
      <c r="A92" s="423"/>
      <c r="B92" s="426" t="s">
        <v>362</v>
      </c>
      <c r="C92" s="413">
        <v>63.73</v>
      </c>
      <c r="D92" s="418">
        <v>54.8</v>
      </c>
      <c r="E92" s="413">
        <v>62.23</v>
      </c>
      <c r="F92" s="418">
        <v>67.760000000000005</v>
      </c>
      <c r="G92" s="433"/>
      <c r="H92" s="430"/>
      <c r="I92" s="428"/>
      <c r="J92" s="415"/>
    </row>
    <row r="93" spans="1:13" x14ac:dyDescent="0.25">
      <c r="A93" s="423"/>
      <c r="B93" s="427" t="s">
        <v>363</v>
      </c>
      <c r="C93" s="414">
        <v>58.31</v>
      </c>
      <c r="D93" s="420">
        <v>58.32</v>
      </c>
      <c r="E93" s="414"/>
      <c r="F93" s="420">
        <v>59.79</v>
      </c>
      <c r="G93" s="434"/>
      <c r="H93" s="435"/>
      <c r="I93" s="428"/>
      <c r="J93" s="415"/>
    </row>
    <row r="98" spans="1:13" ht="20.25" customHeight="1" x14ac:dyDescent="0.25">
      <c r="A98" s="264" t="s">
        <v>381</v>
      </c>
      <c r="B98" s="265"/>
      <c r="C98" s="265"/>
      <c r="D98" s="265"/>
      <c r="E98" s="265"/>
      <c r="F98" s="265"/>
      <c r="G98" s="265"/>
      <c r="H98" s="265"/>
      <c r="I98" s="265"/>
      <c r="J98" s="265"/>
    </row>
    <row r="99" spans="1:13" x14ac:dyDescent="0.25">
      <c r="A99" s="73"/>
      <c r="B99" s="73"/>
      <c r="C99" s="78"/>
      <c r="D99" s="78"/>
      <c r="E99" s="78"/>
      <c r="F99" s="78"/>
      <c r="G99" s="78"/>
      <c r="H99" s="78"/>
    </row>
    <row r="100" spans="1:13" x14ac:dyDescent="0.25">
      <c r="A100" s="73"/>
      <c r="B100" s="73"/>
      <c r="C100" s="267" t="s">
        <v>359</v>
      </c>
      <c r="D100" s="385"/>
      <c r="E100" s="267" t="s">
        <v>360</v>
      </c>
      <c r="F100" s="390"/>
      <c r="G100" s="269" t="s">
        <v>361</v>
      </c>
      <c r="H100" s="270"/>
      <c r="I100" s="270"/>
      <c r="J100" s="270"/>
    </row>
    <row r="101" spans="1:13" x14ac:dyDescent="0.25">
      <c r="A101" s="85" t="s">
        <v>5</v>
      </c>
      <c r="B101" s="79" t="s">
        <v>297</v>
      </c>
      <c r="C101" s="79" t="s">
        <v>300</v>
      </c>
      <c r="D101" s="79" t="s">
        <v>299</v>
      </c>
      <c r="E101" s="79" t="s">
        <v>301</v>
      </c>
      <c r="F101" s="79" t="s">
        <v>302</v>
      </c>
      <c r="G101" s="79" t="s">
        <v>383</v>
      </c>
      <c r="H101" s="79" t="s">
        <v>405</v>
      </c>
      <c r="I101" s="79" t="s">
        <v>406</v>
      </c>
      <c r="J101" s="172" t="s">
        <v>384</v>
      </c>
    </row>
    <row r="102" spans="1:13" x14ac:dyDescent="0.25">
      <c r="A102" s="421">
        <v>1</v>
      </c>
      <c r="B102" s="422" t="s">
        <v>65</v>
      </c>
      <c r="C102" s="411">
        <v>35.86</v>
      </c>
      <c r="D102" s="417">
        <v>44.51</v>
      </c>
      <c r="E102" s="411">
        <v>32.880000000000003</v>
      </c>
      <c r="F102" s="417">
        <v>32.29</v>
      </c>
      <c r="G102" s="428">
        <v>42.65</v>
      </c>
      <c r="H102" s="429">
        <v>40.799999999999997</v>
      </c>
      <c r="I102" s="428">
        <v>47.5</v>
      </c>
      <c r="J102" s="415">
        <f>'OKUL NOT ORTALAMA'!O6</f>
        <v>41.111111111111114</v>
      </c>
      <c r="L102">
        <v>9.5</v>
      </c>
      <c r="M102">
        <f t="shared" si="1"/>
        <v>47.5</v>
      </c>
    </row>
    <row r="103" spans="1:13" x14ac:dyDescent="0.25">
      <c r="A103" s="423">
        <v>2</v>
      </c>
      <c r="B103" s="422" t="s">
        <v>124</v>
      </c>
      <c r="C103" s="411">
        <v>39.590000000000003</v>
      </c>
      <c r="D103" s="417">
        <v>51.62</v>
      </c>
      <c r="E103" s="411">
        <v>49.83</v>
      </c>
      <c r="F103" s="417">
        <v>42.16</v>
      </c>
      <c r="G103" s="428">
        <v>63.449999999999996</v>
      </c>
      <c r="H103" s="429">
        <v>57.3</v>
      </c>
      <c r="I103" s="428">
        <v>59.400000000000006</v>
      </c>
      <c r="J103" s="415">
        <f>'OKUL NOT ORTALAMA'!O7</f>
        <v>57.777777777777779</v>
      </c>
      <c r="L103">
        <v>11.88</v>
      </c>
      <c r="M103">
        <f t="shared" si="1"/>
        <v>59.400000000000006</v>
      </c>
    </row>
    <row r="104" spans="1:13" x14ac:dyDescent="0.25">
      <c r="A104" s="421">
        <v>3</v>
      </c>
      <c r="B104" s="422" t="s">
        <v>160</v>
      </c>
      <c r="C104" s="411">
        <v>45.52</v>
      </c>
      <c r="D104" s="417">
        <v>54.54</v>
      </c>
      <c r="E104" s="411">
        <v>56.66</v>
      </c>
      <c r="F104" s="417">
        <v>52.5</v>
      </c>
      <c r="G104" s="428">
        <v>68.7</v>
      </c>
      <c r="H104" s="429">
        <v>68.8</v>
      </c>
      <c r="I104" s="428">
        <v>70.05</v>
      </c>
      <c r="J104" s="415">
        <f>'OKUL NOT ORTALAMA'!O8</f>
        <v>65.416666666666671</v>
      </c>
      <c r="L104">
        <v>14.01</v>
      </c>
      <c r="M104">
        <f t="shared" si="1"/>
        <v>70.05</v>
      </c>
    </row>
    <row r="105" spans="1:13" x14ac:dyDescent="0.25">
      <c r="A105" s="423">
        <v>4</v>
      </c>
      <c r="B105" s="422" t="s">
        <v>226</v>
      </c>
      <c r="C105" s="411">
        <v>38.299999999999997</v>
      </c>
      <c r="D105" s="417">
        <v>50.14</v>
      </c>
      <c r="E105" s="411">
        <v>45.83</v>
      </c>
      <c r="F105" s="417">
        <v>41.29</v>
      </c>
      <c r="G105" s="428">
        <v>66.7</v>
      </c>
      <c r="H105" s="429">
        <v>66.849999999999994</v>
      </c>
      <c r="I105" s="428">
        <v>69.850000000000009</v>
      </c>
      <c r="J105" s="415">
        <f>'OKUL NOT ORTALAMA'!O9</f>
        <v>63.486842105263158</v>
      </c>
      <c r="L105">
        <v>13.97</v>
      </c>
      <c r="M105">
        <f t="shared" si="1"/>
        <v>69.850000000000009</v>
      </c>
    </row>
    <row r="106" spans="1:13" x14ac:dyDescent="0.25">
      <c r="A106" s="421">
        <v>5</v>
      </c>
      <c r="B106" s="422" t="s">
        <v>296</v>
      </c>
      <c r="C106" s="411">
        <v>39.47</v>
      </c>
      <c r="D106" s="417">
        <v>49.74</v>
      </c>
      <c r="E106" s="411">
        <v>37.729999999999997</v>
      </c>
      <c r="F106" s="417">
        <v>28.18</v>
      </c>
      <c r="G106" s="428">
        <v>68.5</v>
      </c>
      <c r="H106" s="429">
        <v>68</v>
      </c>
      <c r="I106" s="428">
        <v>0</v>
      </c>
      <c r="J106" s="415">
        <f>'OKUL NOT ORTALAMA'!O10</f>
        <v>67</v>
      </c>
      <c r="M106">
        <f t="shared" si="1"/>
        <v>0</v>
      </c>
    </row>
    <row r="107" spans="1:13" x14ac:dyDescent="0.25">
      <c r="A107" s="423">
        <v>6</v>
      </c>
      <c r="B107" s="422" t="s">
        <v>37</v>
      </c>
      <c r="C107" s="411">
        <v>25.45</v>
      </c>
      <c r="D107" s="417">
        <v>42.27</v>
      </c>
      <c r="E107" s="411">
        <v>42.5</v>
      </c>
      <c r="F107" s="417">
        <v>37.78</v>
      </c>
      <c r="G107" s="428">
        <v>63.949999999999996</v>
      </c>
      <c r="H107" s="429">
        <v>63.95</v>
      </c>
      <c r="I107" s="428">
        <v>0</v>
      </c>
      <c r="J107" s="415">
        <f>'OKUL NOT ORTALAMA'!O11</f>
        <v>62.692307692307693</v>
      </c>
      <c r="M107">
        <f t="shared" si="1"/>
        <v>0</v>
      </c>
    </row>
    <row r="108" spans="1:13" x14ac:dyDescent="0.25">
      <c r="A108" s="421">
        <v>7</v>
      </c>
      <c r="B108" s="422" t="s">
        <v>295</v>
      </c>
      <c r="C108" s="411">
        <v>28.33</v>
      </c>
      <c r="D108" s="417">
        <v>58.89</v>
      </c>
      <c r="E108" s="411">
        <v>63.89</v>
      </c>
      <c r="F108" s="417">
        <v>59.44</v>
      </c>
      <c r="G108" s="428">
        <v>62.800000000000004</v>
      </c>
      <c r="H108" s="429">
        <v>65</v>
      </c>
      <c r="I108" s="428">
        <v>81</v>
      </c>
      <c r="J108" s="415">
        <f>'OKUL NOT ORTALAMA'!O12</f>
        <v>77.727272727272734</v>
      </c>
      <c r="L108">
        <v>16.2</v>
      </c>
      <c r="M108">
        <f t="shared" si="1"/>
        <v>81</v>
      </c>
    </row>
    <row r="109" spans="1:13" x14ac:dyDescent="0.25">
      <c r="A109" s="423">
        <v>8</v>
      </c>
      <c r="B109" s="422" t="s">
        <v>285</v>
      </c>
      <c r="C109" s="411">
        <v>31.75</v>
      </c>
      <c r="D109" s="417">
        <v>42.25</v>
      </c>
      <c r="E109" s="411">
        <v>44.55</v>
      </c>
      <c r="F109" s="417">
        <v>37.729999999999997</v>
      </c>
      <c r="G109" s="428">
        <v>49.400000000000006</v>
      </c>
      <c r="H109" s="429">
        <v>36.25</v>
      </c>
      <c r="I109" s="428">
        <v>40</v>
      </c>
      <c r="J109" s="415">
        <f>'OKUL NOT ORTALAMA'!O13</f>
        <v>34.375</v>
      </c>
      <c r="L109">
        <v>8</v>
      </c>
      <c r="M109">
        <f t="shared" si="1"/>
        <v>40</v>
      </c>
    </row>
    <row r="110" spans="1:13" x14ac:dyDescent="0.25">
      <c r="A110" s="421">
        <v>9</v>
      </c>
      <c r="B110" s="422" t="s">
        <v>294</v>
      </c>
      <c r="C110" s="411">
        <v>36.54</v>
      </c>
      <c r="D110" s="417">
        <v>48.27</v>
      </c>
      <c r="E110" s="411">
        <v>45.95</v>
      </c>
      <c r="F110" s="417">
        <v>50.48</v>
      </c>
      <c r="G110" s="428">
        <v>44.45</v>
      </c>
      <c r="H110" s="429">
        <v>46.25</v>
      </c>
      <c r="I110" s="428">
        <v>41.2</v>
      </c>
      <c r="J110" s="415">
        <f>'OKUL NOT ORTALAMA'!O14</f>
        <v>42.631578947368418</v>
      </c>
      <c r="L110">
        <v>8.24</v>
      </c>
      <c r="M110">
        <f t="shared" si="1"/>
        <v>41.2</v>
      </c>
    </row>
    <row r="111" spans="1:13" x14ac:dyDescent="0.25">
      <c r="A111" s="423">
        <v>10</v>
      </c>
      <c r="B111" s="422" t="s">
        <v>255</v>
      </c>
      <c r="C111" s="411">
        <v>31.9</v>
      </c>
      <c r="D111" s="417">
        <v>45.86</v>
      </c>
      <c r="E111" s="411">
        <v>50</v>
      </c>
      <c r="F111" s="417">
        <v>58.33</v>
      </c>
      <c r="G111" s="428">
        <v>77.400000000000006</v>
      </c>
      <c r="H111" s="429">
        <v>77</v>
      </c>
      <c r="I111" s="428">
        <v>79.150000000000006</v>
      </c>
      <c r="J111" s="415">
        <f>'OKUL NOT ORTALAMA'!O15</f>
        <v>76.290322580645167</v>
      </c>
      <c r="L111">
        <v>15.83</v>
      </c>
      <c r="M111">
        <f t="shared" si="1"/>
        <v>79.150000000000006</v>
      </c>
    </row>
    <row r="112" spans="1:13" x14ac:dyDescent="0.25">
      <c r="A112" s="421">
        <v>11</v>
      </c>
      <c r="B112" s="422" t="s">
        <v>293</v>
      </c>
      <c r="C112" s="411">
        <v>34.4</v>
      </c>
      <c r="D112" s="417">
        <v>50</v>
      </c>
      <c r="E112" s="411">
        <v>40.5</v>
      </c>
      <c r="F112" s="417">
        <v>39.75</v>
      </c>
      <c r="G112" s="428">
        <v>56.050000000000004</v>
      </c>
      <c r="H112" s="429">
        <v>49.5</v>
      </c>
      <c r="I112" s="428">
        <v>47.75</v>
      </c>
      <c r="J112" s="415">
        <f>'OKUL NOT ORTALAMA'!O16</f>
        <v>44.5</v>
      </c>
      <c r="L112">
        <v>9.5500000000000007</v>
      </c>
      <c r="M112">
        <f t="shared" si="1"/>
        <v>47.75</v>
      </c>
    </row>
    <row r="113" spans="1:13" x14ac:dyDescent="0.25">
      <c r="A113" s="423">
        <v>12</v>
      </c>
      <c r="B113" s="422" t="s">
        <v>271</v>
      </c>
      <c r="C113" s="411">
        <v>33.479999999999997</v>
      </c>
      <c r="D113" s="417">
        <v>49.26</v>
      </c>
      <c r="E113" s="411">
        <v>38.700000000000003</v>
      </c>
      <c r="F113" s="417">
        <v>39.26</v>
      </c>
      <c r="G113" s="428">
        <v>71.900000000000006</v>
      </c>
      <c r="H113" s="429">
        <v>73.2</v>
      </c>
      <c r="I113" s="428">
        <v>71.050000000000011</v>
      </c>
      <c r="J113" s="415">
        <f>'OKUL NOT ORTALAMA'!O17</f>
        <v>74.285714285714292</v>
      </c>
      <c r="L113">
        <v>14.21</v>
      </c>
      <c r="M113">
        <f t="shared" si="1"/>
        <v>71.050000000000011</v>
      </c>
    </row>
    <row r="114" spans="1:13" x14ac:dyDescent="0.25">
      <c r="A114" s="421">
        <v>13</v>
      </c>
      <c r="B114" s="424" t="s">
        <v>376</v>
      </c>
      <c r="C114" s="411" t="s">
        <v>330</v>
      </c>
      <c r="D114" s="418" t="s">
        <v>330</v>
      </c>
      <c r="E114" s="411" t="s">
        <v>330</v>
      </c>
      <c r="F114" s="418" t="s">
        <v>330</v>
      </c>
      <c r="G114" s="428">
        <v>52.1</v>
      </c>
      <c r="H114" s="430">
        <v>48.05</v>
      </c>
      <c r="I114" s="428">
        <v>51.550000000000004</v>
      </c>
      <c r="J114" s="415">
        <f>'OKUL NOT ORTALAMA'!O18</f>
        <v>56.315789473684212</v>
      </c>
      <c r="L114">
        <v>10.31</v>
      </c>
      <c r="M114">
        <f t="shared" si="1"/>
        <v>51.550000000000004</v>
      </c>
    </row>
    <row r="115" spans="1:13" x14ac:dyDescent="0.25">
      <c r="A115" s="423"/>
      <c r="B115" s="425" t="s">
        <v>298</v>
      </c>
      <c r="C115" s="412">
        <v>38.25</v>
      </c>
      <c r="D115" s="419">
        <v>49.99</v>
      </c>
      <c r="E115" s="412">
        <v>47.74</v>
      </c>
      <c r="F115" s="419">
        <v>44.43</v>
      </c>
      <c r="G115" s="431">
        <v>62.58183760683761</v>
      </c>
      <c r="H115" s="432">
        <v>61</v>
      </c>
      <c r="I115" s="428"/>
      <c r="J115" s="416">
        <f>'OKUL NOT ORTALAMA'!O19</f>
        <v>59.787234042553195</v>
      </c>
      <c r="M115">
        <f t="shared" si="1"/>
        <v>0</v>
      </c>
    </row>
    <row r="116" spans="1:13" x14ac:dyDescent="0.25">
      <c r="A116" s="423"/>
      <c r="B116" s="426" t="s">
        <v>362</v>
      </c>
      <c r="C116" s="413">
        <v>43.43</v>
      </c>
      <c r="D116" s="418">
        <v>64.39</v>
      </c>
      <c r="E116" s="413">
        <v>53.13</v>
      </c>
      <c r="F116" s="418">
        <v>50.86</v>
      </c>
      <c r="G116" s="433"/>
      <c r="H116" s="430"/>
      <c r="I116" s="428"/>
      <c r="J116" s="415"/>
    </row>
    <row r="117" spans="1:13" x14ac:dyDescent="0.25">
      <c r="A117" s="423"/>
      <c r="B117" s="427" t="s">
        <v>363</v>
      </c>
      <c r="C117" s="414">
        <v>37.1</v>
      </c>
      <c r="D117" s="420">
        <v>51.2</v>
      </c>
      <c r="E117" s="414"/>
      <c r="F117" s="420">
        <v>45.64</v>
      </c>
      <c r="G117" s="434"/>
      <c r="H117" s="435"/>
      <c r="I117" s="428"/>
      <c r="J117" s="415"/>
    </row>
    <row r="122" spans="1:13" ht="20.25" customHeight="1" x14ac:dyDescent="0.25">
      <c r="A122" s="264" t="s">
        <v>382</v>
      </c>
      <c r="B122" s="265"/>
      <c r="C122" s="265"/>
      <c r="D122" s="265"/>
      <c r="E122" s="265"/>
      <c r="F122" s="265"/>
      <c r="G122" s="265"/>
      <c r="H122" s="265"/>
      <c r="I122" s="265"/>
      <c r="J122" s="265"/>
    </row>
    <row r="123" spans="1:13" x14ac:dyDescent="0.25">
      <c r="A123" s="73"/>
      <c r="B123" s="73"/>
      <c r="C123" s="78"/>
      <c r="D123" s="78"/>
      <c r="E123" s="78"/>
      <c r="F123" s="78"/>
      <c r="G123" s="78"/>
      <c r="H123" s="78"/>
    </row>
    <row r="124" spans="1:13" x14ac:dyDescent="0.25">
      <c r="A124" s="73"/>
      <c r="B124" s="73"/>
      <c r="C124" s="267" t="s">
        <v>359</v>
      </c>
      <c r="D124" s="385"/>
      <c r="E124" s="267" t="s">
        <v>360</v>
      </c>
      <c r="F124" s="390"/>
      <c r="G124" s="269" t="s">
        <v>361</v>
      </c>
      <c r="H124" s="270"/>
      <c r="I124" s="270"/>
      <c r="J124" s="270"/>
    </row>
    <row r="125" spans="1:13" x14ac:dyDescent="0.25">
      <c r="A125" s="85" t="s">
        <v>5</v>
      </c>
      <c r="B125" s="79" t="s">
        <v>297</v>
      </c>
      <c r="C125" s="79" t="s">
        <v>300</v>
      </c>
      <c r="D125" s="79" t="s">
        <v>299</v>
      </c>
      <c r="E125" s="79" t="s">
        <v>301</v>
      </c>
      <c r="F125" s="79" t="s">
        <v>302</v>
      </c>
      <c r="G125" s="79" t="s">
        <v>383</v>
      </c>
      <c r="H125" s="79" t="s">
        <v>405</v>
      </c>
      <c r="I125" s="79" t="s">
        <v>406</v>
      </c>
      <c r="J125" s="172" t="s">
        <v>384</v>
      </c>
    </row>
    <row r="126" spans="1:13" x14ac:dyDescent="0.25">
      <c r="A126" s="421">
        <v>1</v>
      </c>
      <c r="B126" s="422" t="s">
        <v>65</v>
      </c>
      <c r="C126" s="411">
        <v>63.64</v>
      </c>
      <c r="D126" s="417">
        <v>62.93</v>
      </c>
      <c r="E126" s="411">
        <v>78.069999999999993</v>
      </c>
      <c r="F126" s="417">
        <v>73.77</v>
      </c>
      <c r="G126" s="428">
        <v>56.449999999999996</v>
      </c>
      <c r="H126" s="429">
        <v>61.4</v>
      </c>
      <c r="I126" s="428">
        <v>52.15</v>
      </c>
      <c r="J126" s="415">
        <f>'OKUL NOT ORTALAMA'!R6</f>
        <v>66.818181818181813</v>
      </c>
      <c r="L126">
        <v>10.43</v>
      </c>
      <c r="M126">
        <f t="shared" si="1"/>
        <v>52.15</v>
      </c>
    </row>
    <row r="127" spans="1:13" x14ac:dyDescent="0.25">
      <c r="A127" s="423">
        <v>2</v>
      </c>
      <c r="B127" s="422" t="s">
        <v>124</v>
      </c>
      <c r="C127" s="411">
        <v>66.239999999999995</v>
      </c>
      <c r="D127" s="417">
        <v>65.17</v>
      </c>
      <c r="E127" s="411">
        <v>82.9</v>
      </c>
      <c r="F127" s="417">
        <v>74.33</v>
      </c>
      <c r="G127" s="428">
        <v>65.95</v>
      </c>
      <c r="H127" s="429">
        <v>70</v>
      </c>
      <c r="I127" s="428">
        <v>66.3</v>
      </c>
      <c r="J127" s="415">
        <f>'OKUL NOT ORTALAMA'!R7</f>
        <v>78.209876543209873</v>
      </c>
      <c r="L127">
        <v>13.26</v>
      </c>
      <c r="M127">
        <f t="shared" si="1"/>
        <v>66.3</v>
      </c>
    </row>
    <row r="128" spans="1:13" x14ac:dyDescent="0.25">
      <c r="A128" s="421">
        <v>3</v>
      </c>
      <c r="B128" s="422" t="s">
        <v>160</v>
      </c>
      <c r="C128" s="411">
        <v>72.31</v>
      </c>
      <c r="D128" s="417">
        <v>75.459999999999994</v>
      </c>
      <c r="E128" s="411">
        <v>89.72</v>
      </c>
      <c r="F128" s="417">
        <v>84.79</v>
      </c>
      <c r="G128" s="428">
        <v>66.95</v>
      </c>
      <c r="H128" s="429">
        <v>75.95</v>
      </c>
      <c r="I128" s="428">
        <v>70.5</v>
      </c>
      <c r="J128" s="415">
        <f>'OKUL NOT ORTALAMA'!R8</f>
        <v>82.111111111111114</v>
      </c>
      <c r="L128">
        <v>14.1</v>
      </c>
      <c r="M128">
        <f t="shared" si="1"/>
        <v>70.5</v>
      </c>
    </row>
    <row r="129" spans="1:13" x14ac:dyDescent="0.25">
      <c r="A129" s="423">
        <v>4</v>
      </c>
      <c r="B129" s="422" t="s">
        <v>226</v>
      </c>
      <c r="C129" s="411">
        <v>69.36</v>
      </c>
      <c r="D129" s="417">
        <v>72.64</v>
      </c>
      <c r="E129" s="411">
        <v>84.28</v>
      </c>
      <c r="F129" s="417">
        <v>79.16</v>
      </c>
      <c r="G129" s="428">
        <v>60.8</v>
      </c>
      <c r="H129" s="429">
        <v>78.849999999999994</v>
      </c>
      <c r="I129" s="428">
        <v>68.400000000000006</v>
      </c>
      <c r="J129" s="415">
        <f>'OKUL NOT ORTALAMA'!R9</f>
        <v>85</v>
      </c>
      <c r="L129">
        <v>13.68</v>
      </c>
      <c r="M129">
        <f t="shared" si="1"/>
        <v>68.400000000000006</v>
      </c>
    </row>
    <row r="130" spans="1:13" x14ac:dyDescent="0.25">
      <c r="A130" s="421">
        <v>5</v>
      </c>
      <c r="B130" s="422" t="s">
        <v>296</v>
      </c>
      <c r="C130" s="411">
        <v>73.16</v>
      </c>
      <c r="D130" s="417">
        <v>72.89</v>
      </c>
      <c r="E130" s="411">
        <v>76.36</v>
      </c>
      <c r="F130" s="417">
        <v>80</v>
      </c>
      <c r="G130" s="428">
        <v>70.5</v>
      </c>
      <c r="H130" s="429">
        <v>79</v>
      </c>
      <c r="I130" s="428">
        <v>0</v>
      </c>
      <c r="J130" s="415">
        <f>'OKUL NOT ORTALAMA'!R10</f>
        <v>83.5</v>
      </c>
      <c r="M130">
        <f t="shared" si="1"/>
        <v>0</v>
      </c>
    </row>
    <row r="131" spans="1:13" x14ac:dyDescent="0.25">
      <c r="A131" s="423">
        <v>6</v>
      </c>
      <c r="B131" s="422" t="s">
        <v>37</v>
      </c>
      <c r="C131" s="411">
        <v>60.45</v>
      </c>
      <c r="D131" s="417">
        <v>65.45</v>
      </c>
      <c r="E131" s="411">
        <v>81.5</v>
      </c>
      <c r="F131" s="417">
        <v>71.5</v>
      </c>
      <c r="G131" s="428">
        <v>46.8</v>
      </c>
      <c r="H131" s="429">
        <v>71.8</v>
      </c>
      <c r="I131" s="428">
        <v>0</v>
      </c>
      <c r="J131" s="415">
        <f>'OKUL NOT ORTALAMA'!R11</f>
        <v>76.071428571428569</v>
      </c>
      <c r="M131">
        <f t="shared" si="1"/>
        <v>0</v>
      </c>
    </row>
    <row r="132" spans="1:13" x14ac:dyDescent="0.25">
      <c r="A132" s="421">
        <v>7</v>
      </c>
      <c r="B132" s="422" t="s">
        <v>295</v>
      </c>
      <c r="C132" s="411">
        <v>63.89</v>
      </c>
      <c r="D132" s="417">
        <v>68.33</v>
      </c>
      <c r="E132" s="411">
        <v>88.89</v>
      </c>
      <c r="F132" s="417">
        <v>85</v>
      </c>
      <c r="G132" s="428">
        <v>67.5</v>
      </c>
      <c r="H132" s="429">
        <v>73.650000000000006</v>
      </c>
      <c r="I132" s="428">
        <v>74.099999999999994</v>
      </c>
      <c r="J132" s="415">
        <f>'OKUL NOT ORTALAMA'!R12</f>
        <v>86.25</v>
      </c>
      <c r="L132">
        <v>14.82</v>
      </c>
      <c r="M132">
        <f t="shared" si="1"/>
        <v>74.099999999999994</v>
      </c>
    </row>
    <row r="133" spans="1:13" x14ac:dyDescent="0.25">
      <c r="A133" s="423">
        <v>8</v>
      </c>
      <c r="B133" s="422" t="s">
        <v>285</v>
      </c>
      <c r="C133" s="411">
        <v>57.75</v>
      </c>
      <c r="D133" s="417">
        <v>54.76</v>
      </c>
      <c r="E133" s="411">
        <v>84.09</v>
      </c>
      <c r="F133" s="417">
        <v>75</v>
      </c>
      <c r="G133" s="428">
        <v>61.900000000000006</v>
      </c>
      <c r="H133" s="429">
        <v>69.400000000000006</v>
      </c>
      <c r="I133" s="428">
        <v>60.55</v>
      </c>
      <c r="J133" s="415">
        <f>'OKUL NOT ORTALAMA'!R13</f>
        <v>66.111111111111114</v>
      </c>
      <c r="L133">
        <v>12.11</v>
      </c>
      <c r="M133">
        <f t="shared" si="1"/>
        <v>60.55</v>
      </c>
    </row>
    <row r="134" spans="1:13" x14ac:dyDescent="0.25">
      <c r="A134" s="421">
        <v>9</v>
      </c>
      <c r="B134" s="422" t="s">
        <v>294</v>
      </c>
      <c r="C134" s="411">
        <v>60.96</v>
      </c>
      <c r="D134" s="417">
        <v>66.540000000000006</v>
      </c>
      <c r="E134" s="411">
        <v>81.430000000000007</v>
      </c>
      <c r="F134" s="417">
        <v>79.05</v>
      </c>
      <c r="G134" s="428">
        <v>49.45</v>
      </c>
      <c r="H134" s="429">
        <v>69.400000000000006</v>
      </c>
      <c r="I134" s="428">
        <v>54.400000000000006</v>
      </c>
      <c r="J134" s="415">
        <f>'OKUL NOT ORTALAMA'!R14</f>
        <v>60.789473684210527</v>
      </c>
      <c r="L134">
        <v>10.88</v>
      </c>
      <c r="M134">
        <f t="shared" si="1"/>
        <v>54.400000000000006</v>
      </c>
    </row>
    <row r="135" spans="1:13" x14ac:dyDescent="0.25">
      <c r="A135" s="423">
        <v>10</v>
      </c>
      <c r="B135" s="422" t="s">
        <v>255</v>
      </c>
      <c r="C135" s="411">
        <v>64.14</v>
      </c>
      <c r="D135" s="417">
        <v>69.66</v>
      </c>
      <c r="E135" s="411">
        <v>84.24</v>
      </c>
      <c r="F135" s="417">
        <v>79.239999999999995</v>
      </c>
      <c r="G135" s="428">
        <v>65.95</v>
      </c>
      <c r="H135" s="429">
        <v>82.65</v>
      </c>
      <c r="I135" s="428">
        <v>72</v>
      </c>
      <c r="J135" s="415">
        <f>'OKUL NOT ORTALAMA'!R15</f>
        <v>86.129032258064512</v>
      </c>
      <c r="L135">
        <v>14.4</v>
      </c>
      <c r="M135">
        <f t="shared" ref="M135:M141" si="2">L135*5</f>
        <v>72</v>
      </c>
    </row>
    <row r="136" spans="1:13" x14ac:dyDescent="0.25">
      <c r="A136" s="421">
        <v>11</v>
      </c>
      <c r="B136" s="422" t="s">
        <v>293</v>
      </c>
      <c r="C136" s="411">
        <v>70.2</v>
      </c>
      <c r="D136" s="417">
        <v>70.2</v>
      </c>
      <c r="E136" s="411">
        <v>86.25</v>
      </c>
      <c r="F136" s="417">
        <v>81.25</v>
      </c>
      <c r="G136" s="428">
        <v>59.75</v>
      </c>
      <c r="H136" s="429">
        <v>78</v>
      </c>
      <c r="I136" s="428">
        <v>65</v>
      </c>
      <c r="J136" s="415">
        <f>'OKUL NOT ORTALAMA'!R16</f>
        <v>80</v>
      </c>
      <c r="L136">
        <v>13</v>
      </c>
      <c r="M136">
        <f t="shared" si="2"/>
        <v>65</v>
      </c>
    </row>
    <row r="137" spans="1:13" x14ac:dyDescent="0.25">
      <c r="A137" s="423">
        <v>12</v>
      </c>
      <c r="B137" s="422" t="s">
        <v>271</v>
      </c>
      <c r="C137" s="411">
        <v>66.06</v>
      </c>
      <c r="D137" s="417">
        <v>72.349999999999994</v>
      </c>
      <c r="E137" s="411">
        <v>82.78</v>
      </c>
      <c r="F137" s="417">
        <v>79.63</v>
      </c>
      <c r="G137" s="428">
        <v>63.849999999999994</v>
      </c>
      <c r="H137" s="429">
        <v>89.3</v>
      </c>
      <c r="I137" s="428">
        <v>78.2</v>
      </c>
      <c r="J137" s="415">
        <f>'OKUL NOT ORTALAMA'!R17</f>
        <v>92.857142857142861</v>
      </c>
      <c r="L137">
        <v>15.64</v>
      </c>
      <c r="M137">
        <f t="shared" si="2"/>
        <v>78.2</v>
      </c>
    </row>
    <row r="138" spans="1:13" x14ac:dyDescent="0.25">
      <c r="A138" s="421">
        <v>13</v>
      </c>
      <c r="B138" s="424" t="s">
        <v>376</v>
      </c>
      <c r="C138" s="411" t="s">
        <v>330</v>
      </c>
      <c r="D138" s="418" t="s">
        <v>330</v>
      </c>
      <c r="E138" s="411" t="s">
        <v>330</v>
      </c>
      <c r="F138" s="418" t="s">
        <v>330</v>
      </c>
      <c r="G138" s="428">
        <v>78.25</v>
      </c>
      <c r="H138" s="430">
        <v>84.45</v>
      </c>
      <c r="I138" s="428">
        <v>75.599999999999994</v>
      </c>
      <c r="J138" s="415">
        <f>'OKUL NOT ORTALAMA'!R18</f>
        <v>86.578947368421055</v>
      </c>
      <c r="L138">
        <v>15.12</v>
      </c>
      <c r="M138">
        <f t="shared" si="2"/>
        <v>75.599999999999994</v>
      </c>
    </row>
    <row r="139" spans="1:13" x14ac:dyDescent="0.25">
      <c r="A139" s="423"/>
      <c r="B139" s="425" t="s">
        <v>298</v>
      </c>
      <c r="C139" s="412">
        <v>67.14</v>
      </c>
      <c r="D139" s="419">
        <v>69.17</v>
      </c>
      <c r="E139" s="412">
        <v>84.35</v>
      </c>
      <c r="F139" s="419">
        <v>79.150000000000006</v>
      </c>
      <c r="G139" s="431">
        <v>63.37638888888889</v>
      </c>
      <c r="H139" s="432">
        <v>74.650000000000006</v>
      </c>
      <c r="I139" s="428"/>
      <c r="J139" s="416">
        <f>'OKUL NOT ORTALAMA'!R19</f>
        <v>79.320083682008374</v>
      </c>
      <c r="M139">
        <f t="shared" si="2"/>
        <v>0</v>
      </c>
    </row>
    <row r="140" spans="1:13" x14ac:dyDescent="0.25">
      <c r="A140" s="423"/>
      <c r="B140" s="426" t="s">
        <v>362</v>
      </c>
      <c r="C140" s="413">
        <v>70.28</v>
      </c>
      <c r="D140" s="418">
        <v>72.540000000000006</v>
      </c>
      <c r="E140" s="413">
        <v>85.65</v>
      </c>
      <c r="F140" s="418">
        <v>81.14</v>
      </c>
      <c r="G140" s="433"/>
      <c r="H140" s="430"/>
      <c r="I140" s="428"/>
      <c r="J140" s="415"/>
      <c r="M140">
        <f t="shared" si="2"/>
        <v>0</v>
      </c>
    </row>
    <row r="141" spans="1:13" x14ac:dyDescent="0.25">
      <c r="A141" s="423"/>
      <c r="B141" s="427" t="s">
        <v>363</v>
      </c>
      <c r="C141" s="414">
        <v>69.28</v>
      </c>
      <c r="D141" s="420">
        <v>73.540000000000006</v>
      </c>
      <c r="E141" s="414"/>
      <c r="F141" s="420">
        <v>75.5</v>
      </c>
      <c r="G141" s="434"/>
      <c r="H141" s="435"/>
      <c r="I141" s="428"/>
      <c r="J141" s="415"/>
      <c r="M141">
        <f t="shared" si="2"/>
        <v>0</v>
      </c>
    </row>
  </sheetData>
  <mergeCells count="24">
    <mergeCell ref="A2:J2"/>
    <mergeCell ref="G28:J28"/>
    <mergeCell ref="C124:D124"/>
    <mergeCell ref="E124:F124"/>
    <mergeCell ref="C76:D76"/>
    <mergeCell ref="E76:F76"/>
    <mergeCell ref="C100:D100"/>
    <mergeCell ref="E100:F100"/>
    <mergeCell ref="A26:J26"/>
    <mergeCell ref="G52:J52"/>
    <mergeCell ref="A50:J50"/>
    <mergeCell ref="A74:J74"/>
    <mergeCell ref="G76:J76"/>
    <mergeCell ref="G100:J100"/>
    <mergeCell ref="A98:J98"/>
    <mergeCell ref="G124:J124"/>
    <mergeCell ref="A122:J122"/>
    <mergeCell ref="C52:D52"/>
    <mergeCell ref="E52:F52"/>
    <mergeCell ref="C4:D4"/>
    <mergeCell ref="E4:F4"/>
    <mergeCell ref="C28:D28"/>
    <mergeCell ref="E28:F28"/>
    <mergeCell ref="G4:J4"/>
  </mergeCells>
  <pageMargins left="0.25" right="0.25" top="0.75" bottom="0.75" header="0.3" footer="0.3"/>
  <pageSetup paperSize="9" scale="94" fitToHeight="0" orientation="landscape" r:id="rId1"/>
  <rowBreaks count="5" manualBreakCount="5">
    <brk id="24" max="16383" man="1"/>
    <brk id="48" max="16383" man="1"/>
    <brk id="72" max="16383" man="1"/>
    <brk id="96" max="16383" man="1"/>
    <brk id="120" max="16383" man="1"/>
  </rowBreaks>
  <drawing r:id="rId2"/>
  <tableParts count="6">
    <tablePart r:id="rId3"/>
    <tablePart r:id="rId4"/>
    <tablePart r:id="rId5"/>
    <tablePart r:id="rId6"/>
    <tablePart r:id="rId7"/>
    <tablePart r:id="rId8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zoomScaleNormal="100" zoomScaleSheetLayoutView="115" workbookViewId="0">
      <selection activeCell="P1" sqref="P1:Q1"/>
    </sheetView>
  </sheetViews>
  <sheetFormatPr defaultRowHeight="15" x14ac:dyDescent="0.25"/>
  <sheetData>
    <row r="1" spans="1:17" ht="33" customHeight="1" x14ac:dyDescent="0.25">
      <c r="B1" t="s">
        <v>368</v>
      </c>
      <c r="C1" t="s">
        <v>369</v>
      </c>
      <c r="D1" t="s">
        <v>370</v>
      </c>
      <c r="E1" t="s">
        <v>371</v>
      </c>
      <c r="F1" t="s">
        <v>372</v>
      </c>
      <c r="G1" t="s">
        <v>373</v>
      </c>
      <c r="P1" s="391" t="s">
        <v>289</v>
      </c>
      <c r="Q1" s="391"/>
    </row>
    <row r="2" spans="1:17" x14ac:dyDescent="0.25">
      <c r="A2" t="s">
        <v>2</v>
      </c>
    </row>
    <row r="3" spans="1:17" x14ac:dyDescent="0.25">
      <c r="A3" t="s">
        <v>3</v>
      </c>
    </row>
    <row r="4" spans="1:17" x14ac:dyDescent="0.25">
      <c r="A4" t="s">
        <v>10</v>
      </c>
    </row>
    <row r="5" spans="1:17" x14ac:dyDescent="0.25">
      <c r="A5" t="s">
        <v>366</v>
      </c>
    </row>
    <row r="6" spans="1:17" x14ac:dyDescent="0.25">
      <c r="A6" t="s">
        <v>4</v>
      </c>
    </row>
    <row r="7" spans="1:17" x14ac:dyDescent="0.25">
      <c r="A7" t="s">
        <v>367</v>
      </c>
    </row>
  </sheetData>
  <mergeCells count="1">
    <mergeCell ref="P1:Q1"/>
  </mergeCells>
  <hyperlinks>
    <hyperlink ref="P1:Q1" location="ANASAYFA!A1" display="ANASAYFA"/>
  </hyperlinks>
  <pageMargins left="0.25" right="0.25" top="0.75" bottom="0.75" header="0.3" footer="0.3"/>
  <pageSetup paperSize="9" scale="97" orientation="landscape" r:id="rId1"/>
  <rowBreaks count="2" manualBreakCount="2">
    <brk id="33" max="14" man="1"/>
    <brk id="66" max="1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M142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O12" sqref="O12"/>
    </sheetView>
  </sheetViews>
  <sheetFormatPr defaultRowHeight="15" x14ac:dyDescent="0.25"/>
  <cols>
    <col min="2" max="2" width="35.85546875" bestFit="1" customWidth="1"/>
    <col min="3" max="8" width="13.5703125" style="25" customWidth="1"/>
    <col min="9" max="10" width="12.42578125" customWidth="1"/>
    <col min="12" max="13" width="0" hidden="1" customWidth="1"/>
  </cols>
  <sheetData>
    <row r="1" spans="1:13" ht="33" hidden="1" customHeight="1" x14ac:dyDescent="0.25">
      <c r="A1" s="266" t="s">
        <v>289</v>
      </c>
      <c r="B1" s="266"/>
      <c r="C1" s="143"/>
      <c r="D1" s="143"/>
      <c r="E1" s="143"/>
      <c r="F1" s="144"/>
    </row>
    <row r="2" spans="1:13" ht="15" customHeight="1" x14ac:dyDescent="0.25">
      <c r="C2"/>
      <c r="D2"/>
      <c r="E2"/>
      <c r="F2"/>
      <c r="G2"/>
      <c r="H2"/>
    </row>
    <row r="3" spans="1:13" ht="20.25" customHeight="1" x14ac:dyDescent="0.25">
      <c r="A3" s="264" t="s">
        <v>377</v>
      </c>
      <c r="B3" s="265"/>
      <c r="C3" s="265"/>
      <c r="D3" s="265"/>
      <c r="E3" s="265"/>
      <c r="F3" s="265"/>
      <c r="G3" s="265"/>
      <c r="H3" s="265"/>
      <c r="I3" s="265"/>
      <c r="J3" s="265"/>
    </row>
    <row r="4" spans="1:13" x14ac:dyDescent="0.25">
      <c r="A4" s="73"/>
      <c r="B4" s="73"/>
      <c r="C4" s="78"/>
      <c r="D4" s="78"/>
      <c r="E4" s="78"/>
      <c r="F4" s="78"/>
      <c r="G4" s="78"/>
      <c r="H4" s="78"/>
    </row>
    <row r="5" spans="1:13" x14ac:dyDescent="0.25">
      <c r="A5" s="73"/>
      <c r="B5" s="73"/>
      <c r="C5" s="267" t="s">
        <v>359</v>
      </c>
      <c r="D5" s="268"/>
      <c r="E5" s="267" t="s">
        <v>360</v>
      </c>
      <c r="F5" s="268"/>
      <c r="G5" s="269" t="s">
        <v>361</v>
      </c>
      <c r="H5" s="270"/>
      <c r="I5" s="270"/>
      <c r="J5" s="270"/>
    </row>
    <row r="6" spans="1:13" x14ac:dyDescent="0.25">
      <c r="A6" s="85" t="s">
        <v>5</v>
      </c>
      <c r="B6" s="79" t="s">
        <v>297</v>
      </c>
      <c r="C6" s="79" t="s">
        <v>300</v>
      </c>
      <c r="D6" s="79" t="s">
        <v>299</v>
      </c>
      <c r="E6" s="79" t="s">
        <v>301</v>
      </c>
      <c r="F6" s="79" t="s">
        <v>302</v>
      </c>
      <c r="G6" s="79" t="s">
        <v>383</v>
      </c>
      <c r="H6" s="79" t="s">
        <v>405</v>
      </c>
      <c r="I6" s="79" t="s">
        <v>406</v>
      </c>
      <c r="J6" s="172" t="s">
        <v>384</v>
      </c>
    </row>
    <row r="7" spans="1:13" x14ac:dyDescent="0.25">
      <c r="A7" s="86">
        <v>1</v>
      </c>
      <c r="B7" s="80" t="s">
        <v>65</v>
      </c>
      <c r="C7" s="81">
        <v>55.56</v>
      </c>
      <c r="D7" s="81">
        <v>59.57</v>
      </c>
      <c r="E7" s="81">
        <v>58.2</v>
      </c>
      <c r="F7" s="81">
        <v>63.49</v>
      </c>
      <c r="G7" s="81">
        <v>46.1</v>
      </c>
      <c r="H7" s="82">
        <v>57.5</v>
      </c>
      <c r="I7" s="81">
        <v>43.6</v>
      </c>
      <c r="J7" s="173"/>
      <c r="L7">
        <v>8.7200000000000006</v>
      </c>
      <c r="M7">
        <f>L7*5</f>
        <v>43.6</v>
      </c>
    </row>
    <row r="8" spans="1:13" x14ac:dyDescent="0.25">
      <c r="A8" s="87">
        <v>2</v>
      </c>
      <c r="B8" s="80" t="s">
        <v>124</v>
      </c>
      <c r="C8" s="81">
        <v>64.09</v>
      </c>
      <c r="D8" s="81">
        <v>69.790000000000006</v>
      </c>
      <c r="E8" s="81">
        <v>66.14</v>
      </c>
      <c r="F8" s="81">
        <v>70.510000000000005</v>
      </c>
      <c r="G8" s="81">
        <v>64.099999999999994</v>
      </c>
      <c r="H8" s="82">
        <v>71.25</v>
      </c>
      <c r="I8" s="81">
        <v>54.55</v>
      </c>
      <c r="J8" s="173"/>
      <c r="L8">
        <v>10.91</v>
      </c>
      <c r="M8">
        <f t="shared" ref="M8:M68" si="0">L8*5</f>
        <v>54.55</v>
      </c>
    </row>
    <row r="9" spans="1:13" x14ac:dyDescent="0.25">
      <c r="A9" s="86">
        <v>3</v>
      </c>
      <c r="B9" s="80" t="s">
        <v>160</v>
      </c>
      <c r="C9" s="81">
        <v>71.86</v>
      </c>
      <c r="D9" s="81">
        <v>78.849999999999994</v>
      </c>
      <c r="E9" s="81">
        <v>70.930000000000007</v>
      </c>
      <c r="F9" s="81">
        <v>74.489999999999995</v>
      </c>
      <c r="G9" s="81">
        <v>62.5</v>
      </c>
      <c r="H9" s="82">
        <v>71.95</v>
      </c>
      <c r="I9" s="81">
        <v>63.150000000000006</v>
      </c>
      <c r="J9" s="173"/>
      <c r="L9">
        <v>12.63</v>
      </c>
      <c r="M9">
        <f t="shared" si="0"/>
        <v>63.150000000000006</v>
      </c>
    </row>
    <row r="10" spans="1:13" x14ac:dyDescent="0.25">
      <c r="A10" s="87">
        <v>4</v>
      </c>
      <c r="B10" s="80" t="s">
        <v>226</v>
      </c>
      <c r="C10" s="81">
        <v>64.95</v>
      </c>
      <c r="D10" s="81">
        <v>72.41</v>
      </c>
      <c r="E10" s="81">
        <v>66.06</v>
      </c>
      <c r="F10" s="81">
        <v>69.78</v>
      </c>
      <c r="G10" s="81">
        <v>62.699999999999996</v>
      </c>
      <c r="H10" s="82">
        <v>72.05</v>
      </c>
      <c r="I10" s="81">
        <v>55.35</v>
      </c>
      <c r="J10" s="173"/>
      <c r="L10">
        <v>11.07</v>
      </c>
      <c r="M10">
        <f t="shared" si="0"/>
        <v>55.35</v>
      </c>
    </row>
    <row r="11" spans="1:13" x14ac:dyDescent="0.25">
      <c r="A11" s="86">
        <v>5</v>
      </c>
      <c r="B11" s="80" t="s">
        <v>296</v>
      </c>
      <c r="C11" s="81">
        <v>63.16</v>
      </c>
      <c r="D11" s="81">
        <v>72.89</v>
      </c>
      <c r="E11" s="81">
        <v>65.45</v>
      </c>
      <c r="F11" s="81">
        <v>63.64</v>
      </c>
      <c r="G11" s="81">
        <v>55</v>
      </c>
      <c r="H11" s="82">
        <v>69</v>
      </c>
      <c r="I11" s="81">
        <v>0</v>
      </c>
      <c r="J11" s="173"/>
      <c r="M11">
        <f t="shared" si="0"/>
        <v>0</v>
      </c>
    </row>
    <row r="12" spans="1:13" x14ac:dyDescent="0.25">
      <c r="A12" s="87">
        <v>6</v>
      </c>
      <c r="B12" s="80" t="s">
        <v>37</v>
      </c>
      <c r="C12" s="81">
        <v>56.82</v>
      </c>
      <c r="D12" s="81">
        <v>62.27</v>
      </c>
      <c r="E12" s="81">
        <v>57</v>
      </c>
      <c r="F12" s="81">
        <v>61.5</v>
      </c>
      <c r="G12" s="81">
        <v>55</v>
      </c>
      <c r="H12" s="82">
        <v>61.05</v>
      </c>
      <c r="I12" s="81">
        <v>0</v>
      </c>
      <c r="J12" s="173"/>
      <c r="M12">
        <f t="shared" si="0"/>
        <v>0</v>
      </c>
    </row>
    <row r="13" spans="1:13" x14ac:dyDescent="0.25">
      <c r="A13" s="86">
        <v>7</v>
      </c>
      <c r="B13" s="80" t="s">
        <v>295</v>
      </c>
      <c r="C13" s="81">
        <v>56.67</v>
      </c>
      <c r="D13" s="81">
        <v>69.44</v>
      </c>
      <c r="E13" s="81">
        <v>64.44</v>
      </c>
      <c r="F13" s="81">
        <v>72.22</v>
      </c>
      <c r="G13" s="81">
        <v>55.5</v>
      </c>
      <c r="H13" s="82">
        <v>66.8</v>
      </c>
      <c r="I13" s="81">
        <v>50.45</v>
      </c>
      <c r="J13" s="173"/>
      <c r="L13">
        <v>10.09</v>
      </c>
      <c r="M13">
        <f t="shared" si="0"/>
        <v>50.45</v>
      </c>
    </row>
    <row r="14" spans="1:13" x14ac:dyDescent="0.25">
      <c r="A14" s="87">
        <v>8</v>
      </c>
      <c r="B14" s="80" t="s">
        <v>285</v>
      </c>
      <c r="C14" s="81">
        <v>56.5</v>
      </c>
      <c r="D14" s="81">
        <v>62.62</v>
      </c>
      <c r="E14" s="81">
        <v>60.45</v>
      </c>
      <c r="F14" s="81">
        <v>64.55</v>
      </c>
      <c r="G14" s="81">
        <v>53.099999999999994</v>
      </c>
      <c r="H14" s="82">
        <v>73.099999999999994</v>
      </c>
      <c r="I14" s="81">
        <v>48.9</v>
      </c>
      <c r="J14" s="173"/>
      <c r="L14">
        <v>9.7799999999999994</v>
      </c>
      <c r="M14">
        <f t="shared" si="0"/>
        <v>48.9</v>
      </c>
    </row>
    <row r="15" spans="1:13" x14ac:dyDescent="0.25">
      <c r="A15" s="86">
        <v>9</v>
      </c>
      <c r="B15" s="80" t="s">
        <v>294</v>
      </c>
      <c r="C15" s="81">
        <v>55.19</v>
      </c>
      <c r="D15" s="81">
        <v>62.12</v>
      </c>
      <c r="E15" s="81">
        <v>59.29</v>
      </c>
      <c r="F15" s="81">
        <v>61.19</v>
      </c>
      <c r="G15" s="81">
        <v>45.55</v>
      </c>
      <c r="H15" s="82">
        <v>59.400000000000006</v>
      </c>
      <c r="I15" s="81">
        <v>54.400000000000006</v>
      </c>
      <c r="J15" s="173"/>
      <c r="L15">
        <v>10.88</v>
      </c>
      <c r="M15">
        <f t="shared" si="0"/>
        <v>54.400000000000006</v>
      </c>
    </row>
    <row r="16" spans="1:13" x14ac:dyDescent="0.25">
      <c r="A16" s="87">
        <v>10</v>
      </c>
      <c r="B16" s="80" t="s">
        <v>255</v>
      </c>
      <c r="C16" s="81">
        <v>62.93</v>
      </c>
      <c r="D16" s="81">
        <v>69.66</v>
      </c>
      <c r="E16" s="81">
        <v>62.73</v>
      </c>
      <c r="F16" s="81">
        <v>68.48</v>
      </c>
      <c r="G16" s="81">
        <v>55.15</v>
      </c>
      <c r="H16" s="82">
        <v>62.85</v>
      </c>
      <c r="I16" s="81">
        <v>47.35</v>
      </c>
      <c r="J16" s="173"/>
      <c r="L16">
        <v>9.4700000000000006</v>
      </c>
      <c r="M16">
        <f t="shared" si="0"/>
        <v>47.35</v>
      </c>
    </row>
    <row r="17" spans="1:13" x14ac:dyDescent="0.25">
      <c r="A17" s="86">
        <v>11</v>
      </c>
      <c r="B17" s="80" t="s">
        <v>293</v>
      </c>
      <c r="C17" s="81">
        <v>64.400000000000006</v>
      </c>
      <c r="D17" s="81">
        <v>69.400000000000006</v>
      </c>
      <c r="E17" s="81">
        <v>61.25</v>
      </c>
      <c r="F17" s="81">
        <v>67</v>
      </c>
      <c r="G17" s="81">
        <v>51.050000000000004</v>
      </c>
      <c r="H17" s="82">
        <v>64.75</v>
      </c>
      <c r="I17" s="81">
        <v>45.75</v>
      </c>
      <c r="J17" s="173"/>
      <c r="L17">
        <v>9.15</v>
      </c>
      <c r="M17">
        <f t="shared" si="0"/>
        <v>45.75</v>
      </c>
    </row>
    <row r="18" spans="1:13" x14ac:dyDescent="0.25">
      <c r="A18" s="87">
        <v>12</v>
      </c>
      <c r="B18" s="80" t="s">
        <v>271</v>
      </c>
      <c r="C18" s="81">
        <v>60.61</v>
      </c>
      <c r="D18" s="81">
        <v>67.349999999999994</v>
      </c>
      <c r="E18" s="81">
        <v>59.81</v>
      </c>
      <c r="F18" s="81">
        <v>66.3</v>
      </c>
      <c r="G18" s="81">
        <v>62.699999999999996</v>
      </c>
      <c r="H18" s="82">
        <v>77.849999999999994</v>
      </c>
      <c r="I18" s="81">
        <v>59.65</v>
      </c>
      <c r="J18" s="173"/>
      <c r="L18">
        <v>11.93</v>
      </c>
      <c r="M18">
        <f t="shared" si="0"/>
        <v>59.65</v>
      </c>
    </row>
    <row r="19" spans="1:13" x14ac:dyDescent="0.25">
      <c r="A19" s="86">
        <v>13</v>
      </c>
      <c r="B19" s="106" t="s">
        <v>376</v>
      </c>
      <c r="C19" s="81" t="s">
        <v>330</v>
      </c>
      <c r="D19" s="107" t="s">
        <v>330</v>
      </c>
      <c r="E19" s="81" t="s">
        <v>330</v>
      </c>
      <c r="F19" s="107" t="s">
        <v>330</v>
      </c>
      <c r="G19" s="81">
        <v>61.849999999999994</v>
      </c>
      <c r="H19" s="108">
        <v>70.849999999999994</v>
      </c>
      <c r="I19" s="81">
        <v>52.800000000000004</v>
      </c>
      <c r="J19" s="173"/>
      <c r="L19">
        <v>10.56</v>
      </c>
      <c r="M19">
        <f t="shared" si="0"/>
        <v>52.800000000000004</v>
      </c>
    </row>
    <row r="20" spans="1:13" x14ac:dyDescent="0.25">
      <c r="A20" s="87"/>
      <c r="B20" s="83" t="s">
        <v>298</v>
      </c>
      <c r="C20" s="145">
        <v>63.47</v>
      </c>
      <c r="D20" s="145">
        <v>70.040000000000006</v>
      </c>
      <c r="E20" s="145">
        <v>64.98</v>
      </c>
      <c r="F20" s="145">
        <v>69.290000000000006</v>
      </c>
      <c r="G20" s="145">
        <v>58.630341880341902</v>
      </c>
      <c r="H20" s="166">
        <v>68.650000000000006</v>
      </c>
      <c r="I20" s="81"/>
      <c r="J20" s="166"/>
      <c r="M20">
        <f t="shared" si="0"/>
        <v>0</v>
      </c>
    </row>
    <row r="21" spans="1:13" x14ac:dyDescent="0.25">
      <c r="A21" s="87"/>
      <c r="B21" s="141" t="s">
        <v>362</v>
      </c>
      <c r="C21" s="136">
        <v>68.040000000000006</v>
      </c>
      <c r="D21" s="107">
        <v>75.180000000000007</v>
      </c>
      <c r="E21" s="136">
        <v>67.5</v>
      </c>
      <c r="F21" s="107">
        <v>72.2</v>
      </c>
      <c r="G21" s="137"/>
      <c r="H21" s="108"/>
      <c r="I21" s="81"/>
      <c r="J21" s="173"/>
    </row>
    <row r="22" spans="1:13" x14ac:dyDescent="0.25">
      <c r="A22" s="87"/>
      <c r="B22" s="142" t="s">
        <v>363</v>
      </c>
      <c r="C22" s="138">
        <v>55.95</v>
      </c>
      <c r="D22" s="139">
        <v>68.41</v>
      </c>
      <c r="E22" s="138"/>
      <c r="F22" s="139">
        <v>66.17</v>
      </c>
      <c r="G22" s="140"/>
      <c r="H22" s="167"/>
      <c r="I22" s="81"/>
      <c r="J22" s="173"/>
    </row>
    <row r="27" spans="1:13" ht="20.25" customHeight="1" x14ac:dyDescent="0.25">
      <c r="A27" s="264" t="s">
        <v>378</v>
      </c>
      <c r="B27" s="265"/>
      <c r="C27" s="265"/>
      <c r="D27" s="265"/>
      <c r="E27" s="265"/>
      <c r="F27" s="265"/>
      <c r="G27" s="265"/>
      <c r="H27" s="265"/>
      <c r="I27" s="265"/>
      <c r="J27" s="265"/>
    </row>
    <row r="28" spans="1:13" x14ac:dyDescent="0.25">
      <c r="A28" s="73"/>
      <c r="B28" s="73"/>
      <c r="C28" s="78"/>
      <c r="D28" s="78"/>
      <c r="E28" s="78"/>
      <c r="F28" s="78"/>
      <c r="G28" s="78"/>
      <c r="H28" s="78"/>
    </row>
    <row r="29" spans="1:13" x14ac:dyDescent="0.25">
      <c r="A29" s="73"/>
      <c r="B29" s="73"/>
      <c r="C29" s="267" t="s">
        <v>359</v>
      </c>
      <c r="D29" s="268"/>
      <c r="E29" s="267" t="s">
        <v>360</v>
      </c>
      <c r="F29" s="268"/>
      <c r="G29" s="269" t="s">
        <v>361</v>
      </c>
      <c r="H29" s="270"/>
      <c r="I29" s="270"/>
      <c r="J29" s="270"/>
    </row>
    <row r="30" spans="1:13" x14ac:dyDescent="0.25">
      <c r="A30" s="85" t="s">
        <v>5</v>
      </c>
      <c r="B30" s="79" t="s">
        <v>297</v>
      </c>
      <c r="C30" s="79" t="s">
        <v>300</v>
      </c>
      <c r="D30" s="79" t="s">
        <v>299</v>
      </c>
      <c r="E30" s="79" t="s">
        <v>301</v>
      </c>
      <c r="F30" s="79" t="s">
        <v>302</v>
      </c>
      <c r="G30" s="79" t="s">
        <v>383</v>
      </c>
      <c r="H30" s="79" t="s">
        <v>405</v>
      </c>
      <c r="I30" s="79" t="s">
        <v>406</v>
      </c>
      <c r="J30" s="172" t="s">
        <v>384</v>
      </c>
    </row>
    <row r="31" spans="1:13" x14ac:dyDescent="0.25">
      <c r="A31" s="86">
        <v>1</v>
      </c>
      <c r="B31" s="80" t="s">
        <v>65</v>
      </c>
      <c r="C31" s="81">
        <v>36.03</v>
      </c>
      <c r="D31" s="81">
        <v>35.729999999999997</v>
      </c>
      <c r="E31" s="81">
        <v>30.6</v>
      </c>
      <c r="F31" s="81">
        <v>37.53</v>
      </c>
      <c r="G31" s="81">
        <v>36.349999999999994</v>
      </c>
      <c r="H31" s="81">
        <v>42.7</v>
      </c>
      <c r="I31" s="81">
        <v>39.799999999999997</v>
      </c>
      <c r="J31" s="173">
        <f>'OKUL NOT ORTALAMA'!F6</f>
        <v>38.727272727272727</v>
      </c>
      <c r="L31">
        <v>7.96</v>
      </c>
      <c r="M31">
        <f t="shared" si="0"/>
        <v>39.799999999999997</v>
      </c>
    </row>
    <row r="32" spans="1:13" x14ac:dyDescent="0.25">
      <c r="A32" s="87">
        <v>2</v>
      </c>
      <c r="B32" s="80" t="s">
        <v>124</v>
      </c>
      <c r="C32" s="81">
        <v>47.32</v>
      </c>
      <c r="D32" s="81">
        <v>47.23</v>
      </c>
      <c r="E32" s="81">
        <v>45.06</v>
      </c>
      <c r="F32" s="81">
        <v>50.79</v>
      </c>
      <c r="G32" s="81">
        <v>54.25</v>
      </c>
      <c r="H32" s="81">
        <v>54.5</v>
      </c>
      <c r="I32" s="81">
        <v>52.300000000000004</v>
      </c>
      <c r="J32" s="173">
        <f>'OKUL NOT ORTALAMA'!F7</f>
        <v>53.827160493827158</v>
      </c>
      <c r="L32">
        <v>10.46</v>
      </c>
      <c r="M32">
        <f t="shared" si="0"/>
        <v>52.300000000000004</v>
      </c>
    </row>
    <row r="33" spans="1:13" x14ac:dyDescent="0.25">
      <c r="A33" s="86">
        <v>3</v>
      </c>
      <c r="B33" s="80" t="s">
        <v>160</v>
      </c>
      <c r="C33" s="81">
        <v>52.48</v>
      </c>
      <c r="D33" s="81">
        <v>50.31</v>
      </c>
      <c r="E33" s="81">
        <v>54.52</v>
      </c>
      <c r="F33" s="81">
        <v>53.46</v>
      </c>
      <c r="G33" s="81">
        <v>59.45</v>
      </c>
      <c r="H33" s="81">
        <v>58.3</v>
      </c>
      <c r="I33" s="81">
        <v>59.400000000000006</v>
      </c>
      <c r="J33" s="173">
        <f>'OKUL NOT ORTALAMA'!F8</f>
        <v>55.592592592592595</v>
      </c>
      <c r="L33">
        <v>11.88</v>
      </c>
      <c r="M33">
        <f t="shared" si="0"/>
        <v>59.400000000000006</v>
      </c>
    </row>
    <row r="34" spans="1:13" x14ac:dyDescent="0.25">
      <c r="A34" s="87">
        <v>4</v>
      </c>
      <c r="B34" s="80" t="s">
        <v>226</v>
      </c>
      <c r="C34" s="81">
        <v>50.8</v>
      </c>
      <c r="D34" s="81">
        <v>47.55</v>
      </c>
      <c r="E34" s="81">
        <v>45</v>
      </c>
      <c r="F34" s="81">
        <v>49.33</v>
      </c>
      <c r="G34" s="81">
        <v>42.65</v>
      </c>
      <c r="H34" s="81">
        <v>49.4</v>
      </c>
      <c r="I34" s="81">
        <v>50.75</v>
      </c>
      <c r="J34" s="173">
        <f>'OKUL NOT ORTALAMA'!F9</f>
        <v>46.558441558441558</v>
      </c>
      <c r="L34">
        <v>10.15</v>
      </c>
      <c r="M34">
        <f t="shared" si="0"/>
        <v>50.75</v>
      </c>
    </row>
    <row r="35" spans="1:13" x14ac:dyDescent="0.25">
      <c r="A35" s="86">
        <v>5</v>
      </c>
      <c r="B35" s="80" t="s">
        <v>296</v>
      </c>
      <c r="C35" s="81">
        <v>41.81</v>
      </c>
      <c r="D35" s="81">
        <v>46.05</v>
      </c>
      <c r="E35" s="81">
        <v>39.090000000000003</v>
      </c>
      <c r="F35" s="81">
        <v>32.729999999999997</v>
      </c>
      <c r="G35" s="81">
        <v>26.5</v>
      </c>
      <c r="H35" s="81">
        <v>38.5</v>
      </c>
      <c r="I35" s="81">
        <v>0</v>
      </c>
      <c r="J35" s="173">
        <f>'OKUL NOT ORTALAMA'!F10</f>
        <v>44.5</v>
      </c>
      <c r="M35">
        <f t="shared" si="0"/>
        <v>0</v>
      </c>
    </row>
    <row r="36" spans="1:13" x14ac:dyDescent="0.25">
      <c r="A36" s="87">
        <v>6</v>
      </c>
      <c r="B36" s="80" t="s">
        <v>37</v>
      </c>
      <c r="C36" s="81">
        <v>28.73</v>
      </c>
      <c r="D36" s="81">
        <v>30.45</v>
      </c>
      <c r="E36" s="81">
        <v>42.5</v>
      </c>
      <c r="F36" s="81">
        <v>44</v>
      </c>
      <c r="G36" s="81">
        <v>37.85</v>
      </c>
      <c r="H36" s="81">
        <v>45</v>
      </c>
      <c r="I36" s="81">
        <v>0</v>
      </c>
      <c r="J36" s="173">
        <f>'OKUL NOT ORTALAMA'!F11</f>
        <v>47.5</v>
      </c>
      <c r="M36">
        <f t="shared" si="0"/>
        <v>0</v>
      </c>
    </row>
    <row r="37" spans="1:13" x14ac:dyDescent="0.25">
      <c r="A37" s="86">
        <v>7</v>
      </c>
      <c r="B37" s="80" t="s">
        <v>295</v>
      </c>
      <c r="C37" s="81">
        <v>29.63</v>
      </c>
      <c r="D37" s="81">
        <v>27.22</v>
      </c>
      <c r="E37" s="81">
        <v>43.89</v>
      </c>
      <c r="F37" s="81">
        <v>52.22</v>
      </c>
      <c r="G37" s="81">
        <v>47</v>
      </c>
      <c r="H37" s="81">
        <v>42.75</v>
      </c>
      <c r="I37" s="81">
        <v>41.349999999999994</v>
      </c>
      <c r="J37" s="173">
        <f>'OKUL NOT ORTALAMA'!F12</f>
        <v>42.916666666666664</v>
      </c>
      <c r="L37">
        <v>8.27</v>
      </c>
      <c r="M37">
        <f t="shared" si="0"/>
        <v>41.349999999999994</v>
      </c>
    </row>
    <row r="38" spans="1:13" x14ac:dyDescent="0.25">
      <c r="A38" s="87">
        <v>8</v>
      </c>
      <c r="B38" s="80" t="s">
        <v>285</v>
      </c>
      <c r="C38" s="81">
        <v>36.11</v>
      </c>
      <c r="D38" s="81">
        <v>36.43</v>
      </c>
      <c r="E38" s="81">
        <v>35</v>
      </c>
      <c r="F38" s="81">
        <v>37.270000000000003</v>
      </c>
      <c r="G38" s="81">
        <v>37.5</v>
      </c>
      <c r="H38" s="81">
        <v>41.9</v>
      </c>
      <c r="I38" s="81">
        <v>42.800000000000004</v>
      </c>
      <c r="J38" s="173">
        <f>'OKUL NOT ORTALAMA'!F13</f>
        <v>25.555555555555557</v>
      </c>
      <c r="L38">
        <v>8.56</v>
      </c>
      <c r="M38">
        <f t="shared" si="0"/>
        <v>42.800000000000004</v>
      </c>
    </row>
    <row r="39" spans="1:13" x14ac:dyDescent="0.25">
      <c r="A39" s="86">
        <v>9</v>
      </c>
      <c r="B39" s="80" t="s">
        <v>294</v>
      </c>
      <c r="C39" s="81">
        <v>31.2</v>
      </c>
      <c r="D39" s="81">
        <v>30.96</v>
      </c>
      <c r="E39" s="81">
        <v>36.19</v>
      </c>
      <c r="F39" s="81">
        <v>44.05</v>
      </c>
      <c r="G39" s="81">
        <v>30.55</v>
      </c>
      <c r="H39" s="81">
        <v>31.200000000000003</v>
      </c>
      <c r="I39" s="81">
        <v>36.200000000000003</v>
      </c>
      <c r="J39" s="173">
        <f>'OKUL NOT ORTALAMA'!F14</f>
        <v>35.263157894736842</v>
      </c>
      <c r="L39">
        <v>7.24</v>
      </c>
      <c r="M39">
        <f t="shared" si="0"/>
        <v>36.200000000000003</v>
      </c>
    </row>
    <row r="40" spans="1:13" x14ac:dyDescent="0.25">
      <c r="A40" s="87">
        <v>10</v>
      </c>
      <c r="B40" s="80" t="s">
        <v>255</v>
      </c>
      <c r="C40" s="81">
        <v>43.3</v>
      </c>
      <c r="D40" s="81">
        <v>42.59</v>
      </c>
      <c r="E40" s="81">
        <v>39.24</v>
      </c>
      <c r="F40" s="81">
        <v>48.64</v>
      </c>
      <c r="G40" s="81">
        <v>48.25</v>
      </c>
      <c r="H40" s="81">
        <v>50.5</v>
      </c>
      <c r="I40" s="81">
        <v>46.349999999999994</v>
      </c>
      <c r="J40" s="173">
        <f>'OKUL NOT ORTALAMA'!F15</f>
        <v>52.903225806451616</v>
      </c>
      <c r="L40">
        <v>9.27</v>
      </c>
      <c r="M40">
        <f t="shared" si="0"/>
        <v>46.349999999999994</v>
      </c>
    </row>
    <row r="41" spans="1:13" x14ac:dyDescent="0.25">
      <c r="A41" s="86">
        <v>11</v>
      </c>
      <c r="B41" s="80" t="s">
        <v>293</v>
      </c>
      <c r="C41" s="81">
        <v>39.28</v>
      </c>
      <c r="D41" s="81">
        <v>39.799999999999997</v>
      </c>
      <c r="E41" s="81">
        <v>39.5</v>
      </c>
      <c r="F41" s="81">
        <v>42.75</v>
      </c>
      <c r="G41" s="81">
        <v>41.849999999999994</v>
      </c>
      <c r="H41" s="81">
        <v>43</v>
      </c>
      <c r="I41" s="81">
        <v>36</v>
      </c>
      <c r="J41" s="173">
        <f>'OKUL NOT ORTALAMA'!F16</f>
        <v>37.75</v>
      </c>
      <c r="L41">
        <v>7.2</v>
      </c>
      <c r="M41">
        <f t="shared" si="0"/>
        <v>36</v>
      </c>
    </row>
    <row r="42" spans="1:13" x14ac:dyDescent="0.25">
      <c r="A42" s="87">
        <v>12</v>
      </c>
      <c r="B42" s="80" t="s">
        <v>271</v>
      </c>
      <c r="C42" s="81">
        <v>36.53</v>
      </c>
      <c r="D42" s="81">
        <v>41.91</v>
      </c>
      <c r="E42" s="81">
        <v>32.409999999999997</v>
      </c>
      <c r="F42" s="81">
        <v>40</v>
      </c>
      <c r="G42" s="81">
        <v>52.699999999999996</v>
      </c>
      <c r="H42" s="81">
        <v>46.8</v>
      </c>
      <c r="I42" s="81">
        <v>47.85</v>
      </c>
      <c r="J42" s="173">
        <f>'OKUL NOT ORTALAMA'!F17</f>
        <v>51.071428571428569</v>
      </c>
      <c r="L42">
        <v>9.57</v>
      </c>
      <c r="M42">
        <f t="shared" si="0"/>
        <v>47.85</v>
      </c>
    </row>
    <row r="43" spans="1:13" x14ac:dyDescent="0.25">
      <c r="A43" s="86">
        <v>13</v>
      </c>
      <c r="B43" s="106" t="s">
        <v>376</v>
      </c>
      <c r="C43" s="81" t="s">
        <v>330</v>
      </c>
      <c r="D43" s="107" t="s">
        <v>330</v>
      </c>
      <c r="E43" s="81" t="s">
        <v>330</v>
      </c>
      <c r="F43" s="107" t="s">
        <v>330</v>
      </c>
      <c r="G43" s="81">
        <v>39.75</v>
      </c>
      <c r="H43" s="107">
        <v>40.85</v>
      </c>
      <c r="I43" s="81">
        <v>38.75</v>
      </c>
      <c r="J43" s="173">
        <f>'OKUL NOT ORTALAMA'!F18</f>
        <v>40.789473684210527</v>
      </c>
      <c r="L43">
        <v>7.75</v>
      </c>
      <c r="M43">
        <f t="shared" si="0"/>
        <v>38.75</v>
      </c>
    </row>
    <row r="44" spans="1:13" ht="15.75" x14ac:dyDescent="0.25">
      <c r="A44" s="87"/>
      <c r="B44" s="83" t="s">
        <v>298</v>
      </c>
      <c r="C44" s="84">
        <v>44.62</v>
      </c>
      <c r="D44" s="84">
        <v>43.91</v>
      </c>
      <c r="E44" s="84">
        <v>43.63</v>
      </c>
      <c r="F44" s="84">
        <v>47.5</v>
      </c>
      <c r="G44" s="84">
        <v>47.807905982905986</v>
      </c>
      <c r="H44" s="84">
        <v>50.05</v>
      </c>
      <c r="I44" s="84"/>
      <c r="J44" s="84">
        <f>'OKUL NOT ORTALAMA'!F19</f>
        <v>48.65062761506276</v>
      </c>
      <c r="M44">
        <f t="shared" si="0"/>
        <v>0</v>
      </c>
    </row>
    <row r="45" spans="1:13" ht="15.75" x14ac:dyDescent="0.25">
      <c r="A45" s="87"/>
      <c r="B45" s="141" t="s">
        <v>362</v>
      </c>
      <c r="C45" s="136">
        <v>50.24</v>
      </c>
      <c r="D45" s="107">
        <v>50.09</v>
      </c>
      <c r="E45" s="136">
        <v>46.31</v>
      </c>
      <c r="F45" s="107">
        <v>49.64</v>
      </c>
      <c r="G45" s="137"/>
      <c r="H45" s="107"/>
      <c r="I45" s="84"/>
      <c r="J45" s="84"/>
    </row>
    <row r="46" spans="1:13" x14ac:dyDescent="0.25">
      <c r="A46" s="87"/>
      <c r="B46" s="142" t="s">
        <v>363</v>
      </c>
      <c r="C46" s="138">
        <v>38.82</v>
      </c>
      <c r="D46" s="139">
        <v>42.02</v>
      </c>
      <c r="E46" s="138"/>
      <c r="F46" s="139">
        <v>43.08</v>
      </c>
      <c r="G46" s="140"/>
      <c r="H46" s="139"/>
      <c r="I46" s="81"/>
      <c r="J46" s="81"/>
    </row>
    <row r="51" spans="1:13" ht="20.25" customHeight="1" x14ac:dyDescent="0.25">
      <c r="A51" s="264" t="s">
        <v>379</v>
      </c>
      <c r="B51" s="265"/>
      <c r="C51" s="265"/>
      <c r="D51" s="265"/>
      <c r="E51" s="265"/>
      <c r="F51" s="265"/>
      <c r="G51" s="265"/>
      <c r="H51" s="265"/>
      <c r="I51" s="265"/>
      <c r="J51" s="265"/>
    </row>
    <row r="52" spans="1:13" x14ac:dyDescent="0.25">
      <c r="A52" s="73"/>
      <c r="B52" s="73"/>
      <c r="C52" s="78"/>
      <c r="D52" s="78"/>
      <c r="E52" s="78"/>
      <c r="F52" s="78"/>
      <c r="G52" s="78"/>
      <c r="H52" s="168"/>
      <c r="I52" s="62"/>
    </row>
    <row r="53" spans="1:13" x14ac:dyDescent="0.25">
      <c r="A53" s="73"/>
      <c r="B53" s="73"/>
      <c r="C53" s="267" t="s">
        <v>359</v>
      </c>
      <c r="D53" s="268"/>
      <c r="E53" s="267" t="s">
        <v>360</v>
      </c>
      <c r="F53" s="268"/>
      <c r="G53" s="269" t="s">
        <v>361</v>
      </c>
      <c r="H53" s="270"/>
      <c r="I53" s="270"/>
      <c r="J53" s="270"/>
    </row>
    <row r="54" spans="1:13" x14ac:dyDescent="0.25">
      <c r="A54" s="85" t="s">
        <v>5</v>
      </c>
      <c r="B54" s="79" t="s">
        <v>297</v>
      </c>
      <c r="C54" s="79" t="s">
        <v>300</v>
      </c>
      <c r="D54" s="79" t="s">
        <v>299</v>
      </c>
      <c r="E54" s="79" t="s">
        <v>301</v>
      </c>
      <c r="F54" s="79" t="s">
        <v>302</v>
      </c>
      <c r="G54" s="79" t="s">
        <v>383</v>
      </c>
      <c r="H54" s="79" t="s">
        <v>405</v>
      </c>
      <c r="I54" s="79" t="s">
        <v>406</v>
      </c>
      <c r="J54" s="172" t="s">
        <v>384</v>
      </c>
    </row>
    <row r="55" spans="1:13" x14ac:dyDescent="0.25">
      <c r="A55" s="86">
        <v>1</v>
      </c>
      <c r="B55" s="80" t="s">
        <v>65</v>
      </c>
      <c r="C55" s="81">
        <v>52.69</v>
      </c>
      <c r="D55" s="81">
        <v>51.28</v>
      </c>
      <c r="E55" s="81">
        <v>49.07</v>
      </c>
      <c r="F55" s="81">
        <v>53.01</v>
      </c>
      <c r="G55" s="81">
        <v>46.849999999999994</v>
      </c>
      <c r="H55" s="81">
        <v>42.2</v>
      </c>
      <c r="I55" s="81">
        <v>53.35</v>
      </c>
      <c r="J55" s="173">
        <f>'OKUL NOT ORTALAMA'!I6</f>
        <v>54.363636363636367</v>
      </c>
      <c r="L55">
        <v>10.67</v>
      </c>
      <c r="M55">
        <f t="shared" si="0"/>
        <v>53.35</v>
      </c>
    </row>
    <row r="56" spans="1:13" x14ac:dyDescent="0.25">
      <c r="A56" s="87">
        <v>2</v>
      </c>
      <c r="B56" s="80" t="s">
        <v>124</v>
      </c>
      <c r="C56" s="81">
        <v>59.98</v>
      </c>
      <c r="D56" s="81">
        <v>57.52</v>
      </c>
      <c r="E56" s="81">
        <v>60.11</v>
      </c>
      <c r="F56" s="81">
        <v>57.36</v>
      </c>
      <c r="G56" s="81">
        <v>55.45</v>
      </c>
      <c r="H56" s="81">
        <v>47.2</v>
      </c>
      <c r="I56" s="81">
        <v>57.05</v>
      </c>
      <c r="J56" s="173">
        <f>'OKUL NOT ORTALAMA'!I7</f>
        <v>63.888888888888886</v>
      </c>
      <c r="L56">
        <v>11.41</v>
      </c>
      <c r="M56">
        <f t="shared" si="0"/>
        <v>57.05</v>
      </c>
    </row>
    <row r="57" spans="1:13" x14ac:dyDescent="0.25">
      <c r="A57" s="86">
        <v>3</v>
      </c>
      <c r="B57" s="80" t="s">
        <v>160</v>
      </c>
      <c r="C57" s="81">
        <v>66.069999999999993</v>
      </c>
      <c r="D57" s="81">
        <v>64.349999999999994</v>
      </c>
      <c r="E57" s="81">
        <v>69.790000000000006</v>
      </c>
      <c r="F57" s="81">
        <v>69.180000000000007</v>
      </c>
      <c r="G57" s="81">
        <v>68.949999999999989</v>
      </c>
      <c r="H57" s="81">
        <v>62.35</v>
      </c>
      <c r="I57" s="81">
        <v>67.45</v>
      </c>
      <c r="J57" s="173">
        <f>'OKUL NOT ORTALAMA'!I8</f>
        <v>68.037037037037038</v>
      </c>
      <c r="L57">
        <v>13.49</v>
      </c>
      <c r="M57">
        <f t="shared" si="0"/>
        <v>67.45</v>
      </c>
    </row>
    <row r="58" spans="1:13" x14ac:dyDescent="0.25">
      <c r="A58" s="87">
        <v>4</v>
      </c>
      <c r="B58" s="80" t="s">
        <v>226</v>
      </c>
      <c r="C58" s="81">
        <v>61.76</v>
      </c>
      <c r="D58" s="81">
        <v>58.14</v>
      </c>
      <c r="E58" s="81">
        <v>61.56</v>
      </c>
      <c r="F58" s="81">
        <v>59.78</v>
      </c>
      <c r="G58" s="81">
        <v>57.15</v>
      </c>
      <c r="H58" s="81">
        <v>54.4</v>
      </c>
      <c r="I58" s="169">
        <v>60.599999999999994</v>
      </c>
      <c r="J58" s="174">
        <f>'OKUL NOT ORTALAMA'!I9</f>
        <v>68.961038961038966</v>
      </c>
      <c r="L58">
        <v>12.12</v>
      </c>
      <c r="M58">
        <f t="shared" si="0"/>
        <v>60.599999999999994</v>
      </c>
    </row>
    <row r="59" spans="1:13" x14ac:dyDescent="0.25">
      <c r="A59" s="86">
        <v>5</v>
      </c>
      <c r="B59" s="80" t="s">
        <v>296</v>
      </c>
      <c r="C59" s="81">
        <v>55.4</v>
      </c>
      <c r="D59" s="81">
        <v>54.74</v>
      </c>
      <c r="E59" s="81">
        <v>50.45</v>
      </c>
      <c r="F59" s="81">
        <v>35.909999999999997</v>
      </c>
      <c r="G59" s="81">
        <v>53</v>
      </c>
      <c r="H59" s="81">
        <v>43.5</v>
      </c>
      <c r="I59" s="169">
        <v>0</v>
      </c>
      <c r="J59" s="174">
        <f>'OKUL NOT ORTALAMA'!I10</f>
        <v>59.5</v>
      </c>
      <c r="M59">
        <f t="shared" si="0"/>
        <v>0</v>
      </c>
    </row>
    <row r="60" spans="1:13" x14ac:dyDescent="0.25">
      <c r="A60" s="87">
        <v>6</v>
      </c>
      <c r="B60" s="80" t="s">
        <v>37</v>
      </c>
      <c r="C60" s="81">
        <v>61.67</v>
      </c>
      <c r="D60" s="81">
        <v>59.09</v>
      </c>
      <c r="E60" s="81">
        <v>61</v>
      </c>
      <c r="F60" s="81">
        <v>62</v>
      </c>
      <c r="G60" s="81">
        <v>48.550000000000004</v>
      </c>
      <c r="H60" s="81">
        <v>55</v>
      </c>
      <c r="I60" s="81">
        <v>0</v>
      </c>
      <c r="J60" s="173">
        <f>'OKUL NOT ORTALAMA'!I11</f>
        <v>58.571428571428569</v>
      </c>
      <c r="M60">
        <f t="shared" si="0"/>
        <v>0</v>
      </c>
    </row>
    <row r="61" spans="1:13" x14ac:dyDescent="0.25">
      <c r="A61" s="86">
        <v>7</v>
      </c>
      <c r="B61" s="80" t="s">
        <v>295</v>
      </c>
      <c r="C61" s="81">
        <v>58.48</v>
      </c>
      <c r="D61" s="81">
        <v>66.67</v>
      </c>
      <c r="E61" s="81">
        <v>71.67</v>
      </c>
      <c r="F61" s="81">
        <v>75.56</v>
      </c>
      <c r="G61" s="81">
        <v>54.5</v>
      </c>
      <c r="H61" s="81">
        <v>54.1</v>
      </c>
      <c r="I61" s="81">
        <v>59.1</v>
      </c>
      <c r="J61" s="173">
        <f>'OKUL NOT ORTALAMA'!I12</f>
        <v>70</v>
      </c>
      <c r="L61">
        <v>11.82</v>
      </c>
      <c r="M61">
        <f t="shared" si="0"/>
        <v>59.1</v>
      </c>
    </row>
    <row r="62" spans="1:13" x14ac:dyDescent="0.25">
      <c r="A62" s="87">
        <v>8</v>
      </c>
      <c r="B62" s="80" t="s">
        <v>285</v>
      </c>
      <c r="C62" s="81">
        <v>56.84</v>
      </c>
      <c r="D62" s="81">
        <v>41.67</v>
      </c>
      <c r="E62" s="81">
        <v>47.73</v>
      </c>
      <c r="F62" s="81">
        <v>46.36</v>
      </c>
      <c r="G62" s="81">
        <v>36.25</v>
      </c>
      <c r="H62" s="81">
        <v>31.25</v>
      </c>
      <c r="I62" s="81">
        <v>42.199999999999996</v>
      </c>
      <c r="J62" s="173">
        <f>'OKUL NOT ORTALAMA'!I13</f>
        <v>55</v>
      </c>
      <c r="L62">
        <v>8.44</v>
      </c>
      <c r="M62">
        <f t="shared" si="0"/>
        <v>42.199999999999996</v>
      </c>
    </row>
    <row r="63" spans="1:13" x14ac:dyDescent="0.25">
      <c r="A63" s="86">
        <v>9</v>
      </c>
      <c r="B63" s="80" t="s">
        <v>294</v>
      </c>
      <c r="C63" s="81">
        <v>49.19</v>
      </c>
      <c r="D63" s="81">
        <v>43.46</v>
      </c>
      <c r="E63" s="81">
        <v>54.52</v>
      </c>
      <c r="F63" s="81">
        <v>54.05</v>
      </c>
      <c r="G63" s="81">
        <v>46.6</v>
      </c>
      <c r="H63" s="81">
        <v>42.800000000000004</v>
      </c>
      <c r="I63" s="81">
        <v>52.05</v>
      </c>
      <c r="J63" s="173">
        <f>'OKUL NOT ORTALAMA'!I14</f>
        <v>52.368421052631582</v>
      </c>
      <c r="L63">
        <v>10.41</v>
      </c>
      <c r="M63">
        <f t="shared" si="0"/>
        <v>52.05</v>
      </c>
    </row>
    <row r="64" spans="1:13" x14ac:dyDescent="0.25">
      <c r="A64" s="87">
        <v>10</v>
      </c>
      <c r="B64" s="80" t="s">
        <v>255</v>
      </c>
      <c r="C64" s="81">
        <v>58.08</v>
      </c>
      <c r="D64" s="81">
        <v>55.86</v>
      </c>
      <c r="E64" s="81">
        <v>58.48</v>
      </c>
      <c r="F64" s="81">
        <v>61.06</v>
      </c>
      <c r="G64" s="81">
        <v>57.75</v>
      </c>
      <c r="H64" s="81">
        <v>48.65</v>
      </c>
      <c r="I64" s="81">
        <v>57</v>
      </c>
      <c r="J64" s="173">
        <f>'OKUL NOT ORTALAMA'!I15</f>
        <v>70.161290322580641</v>
      </c>
      <c r="L64">
        <v>11.4</v>
      </c>
      <c r="M64">
        <f t="shared" si="0"/>
        <v>57</v>
      </c>
    </row>
    <row r="65" spans="1:13" x14ac:dyDescent="0.25">
      <c r="A65" s="86">
        <v>11</v>
      </c>
      <c r="B65" s="80" t="s">
        <v>293</v>
      </c>
      <c r="C65" s="81">
        <v>61.63</v>
      </c>
      <c r="D65" s="81">
        <v>55.2</v>
      </c>
      <c r="E65" s="81">
        <v>57.75</v>
      </c>
      <c r="F65" s="81">
        <v>63.75</v>
      </c>
      <c r="G65" s="81">
        <v>51.6</v>
      </c>
      <c r="H65" s="81">
        <v>44.5</v>
      </c>
      <c r="I65" s="81">
        <v>48.75</v>
      </c>
      <c r="J65" s="173">
        <f>'OKUL NOT ORTALAMA'!I16</f>
        <v>59.25</v>
      </c>
      <c r="L65">
        <v>9.75</v>
      </c>
      <c r="M65">
        <f t="shared" si="0"/>
        <v>48.75</v>
      </c>
    </row>
    <row r="66" spans="1:13" x14ac:dyDescent="0.25">
      <c r="A66" s="87">
        <v>12</v>
      </c>
      <c r="B66" s="80" t="s">
        <v>271</v>
      </c>
      <c r="C66" s="81">
        <v>60.61</v>
      </c>
      <c r="D66" s="81">
        <v>56.62</v>
      </c>
      <c r="E66" s="81">
        <v>57.41</v>
      </c>
      <c r="F66" s="81">
        <v>52.59</v>
      </c>
      <c r="G66" s="81">
        <v>57.699999999999996</v>
      </c>
      <c r="H66" s="81">
        <v>59.65</v>
      </c>
      <c r="I66" s="81">
        <v>52.5</v>
      </c>
      <c r="J66" s="173">
        <f>'OKUL NOT ORTALAMA'!I17</f>
        <v>78.571428571428569</v>
      </c>
      <c r="L66">
        <v>10.5</v>
      </c>
      <c r="M66">
        <f t="shared" si="0"/>
        <v>52.5</v>
      </c>
    </row>
    <row r="67" spans="1:13" x14ac:dyDescent="0.25">
      <c r="A67" s="86">
        <v>13</v>
      </c>
      <c r="B67" s="106" t="s">
        <v>376</v>
      </c>
      <c r="C67" s="81" t="s">
        <v>330</v>
      </c>
      <c r="D67" s="107" t="s">
        <v>330</v>
      </c>
      <c r="E67" s="81" t="s">
        <v>330</v>
      </c>
      <c r="F67" s="107" t="s">
        <v>330</v>
      </c>
      <c r="G67" s="81">
        <v>52.1</v>
      </c>
      <c r="H67" s="107">
        <v>43.05</v>
      </c>
      <c r="I67" s="81">
        <v>55.300000000000004</v>
      </c>
      <c r="J67" s="173">
        <f>'OKUL NOT ORTALAMA'!I18</f>
        <v>64.736842105263165</v>
      </c>
      <c r="L67">
        <v>11.06</v>
      </c>
      <c r="M67">
        <f t="shared" si="0"/>
        <v>55.300000000000004</v>
      </c>
    </row>
    <row r="68" spans="1:13" ht="15.75" x14ac:dyDescent="0.25">
      <c r="A68" s="87"/>
      <c r="B68" s="83" t="s">
        <v>298</v>
      </c>
      <c r="C68" s="84">
        <v>59.73</v>
      </c>
      <c r="D68" s="84">
        <v>56.96</v>
      </c>
      <c r="E68" s="84">
        <v>60.6</v>
      </c>
      <c r="F68" s="84">
        <v>60.19</v>
      </c>
      <c r="G68" s="84">
        <v>57.312500000000007</v>
      </c>
      <c r="H68" s="84">
        <v>51.900000000000006</v>
      </c>
      <c r="I68" s="84"/>
      <c r="J68" s="84">
        <f>'OKUL NOT ORTALAMA'!I19</f>
        <v>64.623430962343093</v>
      </c>
      <c r="M68">
        <f t="shared" si="0"/>
        <v>0</v>
      </c>
    </row>
    <row r="69" spans="1:13" x14ac:dyDescent="0.25">
      <c r="A69" s="87"/>
      <c r="B69" s="141" t="s">
        <v>362</v>
      </c>
      <c r="C69" s="136">
        <v>61.83</v>
      </c>
      <c r="D69" s="107">
        <v>60.38</v>
      </c>
      <c r="E69" s="136">
        <v>61.86</v>
      </c>
      <c r="F69" s="107">
        <v>61.12</v>
      </c>
      <c r="G69" s="137"/>
      <c r="H69" s="107"/>
      <c r="I69" s="81"/>
      <c r="J69" s="81"/>
    </row>
    <row r="70" spans="1:13" x14ac:dyDescent="0.25">
      <c r="A70" s="87"/>
      <c r="B70" s="142" t="s">
        <v>363</v>
      </c>
      <c r="C70" s="138">
        <v>54.42</v>
      </c>
      <c r="D70" s="139">
        <v>54.04</v>
      </c>
      <c r="E70" s="138"/>
      <c r="F70" s="139">
        <v>53.4</v>
      </c>
      <c r="G70" s="140"/>
      <c r="H70" s="139"/>
      <c r="I70" s="81"/>
      <c r="J70" s="81"/>
    </row>
    <row r="75" spans="1:13" ht="20.25" customHeight="1" x14ac:dyDescent="0.25">
      <c r="A75" s="264" t="s">
        <v>380</v>
      </c>
      <c r="B75" s="265"/>
      <c r="C75" s="265"/>
      <c r="D75" s="265"/>
      <c r="E75" s="265"/>
      <c r="F75" s="265"/>
      <c r="G75" s="265"/>
      <c r="H75" s="265"/>
      <c r="I75" s="265"/>
      <c r="J75" s="265"/>
    </row>
    <row r="76" spans="1:13" x14ac:dyDescent="0.25">
      <c r="A76" s="73"/>
      <c r="B76" s="73"/>
      <c r="C76" s="78"/>
      <c r="D76" s="78"/>
      <c r="E76" s="78"/>
      <c r="F76" s="78"/>
      <c r="G76" s="78"/>
      <c r="H76" s="78"/>
    </row>
    <row r="77" spans="1:13" x14ac:dyDescent="0.25">
      <c r="A77" s="73"/>
      <c r="B77" s="73"/>
      <c r="C77" s="267" t="s">
        <v>359</v>
      </c>
      <c r="D77" s="268"/>
      <c r="E77" s="267" t="s">
        <v>360</v>
      </c>
      <c r="F77" s="268"/>
      <c r="G77" s="269" t="s">
        <v>361</v>
      </c>
      <c r="H77" s="270"/>
      <c r="I77" s="270"/>
      <c r="J77" s="270"/>
    </row>
    <row r="78" spans="1:13" x14ac:dyDescent="0.25">
      <c r="A78" s="85" t="s">
        <v>5</v>
      </c>
      <c r="B78" s="79" t="s">
        <v>297</v>
      </c>
      <c r="C78" s="79" t="s">
        <v>300</v>
      </c>
      <c r="D78" s="79" t="s">
        <v>299</v>
      </c>
      <c r="E78" s="79" t="s">
        <v>301</v>
      </c>
      <c r="F78" s="79" t="s">
        <v>302</v>
      </c>
      <c r="G78" s="79" t="s">
        <v>383</v>
      </c>
      <c r="H78" s="79" t="s">
        <v>405</v>
      </c>
      <c r="I78" s="79" t="s">
        <v>406</v>
      </c>
      <c r="J78" s="172" t="s">
        <v>384</v>
      </c>
    </row>
    <row r="79" spans="1:13" x14ac:dyDescent="0.25">
      <c r="A79" s="86">
        <v>1</v>
      </c>
      <c r="B79" s="80" t="s">
        <v>65</v>
      </c>
      <c r="C79" s="81">
        <v>49.94</v>
      </c>
      <c r="D79" s="81">
        <v>51.34</v>
      </c>
      <c r="E79" s="81">
        <v>46.57</v>
      </c>
      <c r="F79" s="81">
        <v>56.03</v>
      </c>
      <c r="G79" s="81">
        <v>44.400000000000006</v>
      </c>
      <c r="H79" s="81">
        <v>36</v>
      </c>
      <c r="I79" s="81">
        <v>42.9</v>
      </c>
      <c r="J79" s="173">
        <f>'OKUL NOT ORTALAMA'!L6</f>
        <v>47.81818181818182</v>
      </c>
      <c r="L79">
        <v>8.58</v>
      </c>
      <c r="M79">
        <f t="shared" ref="M79:M142" si="1">L79*5</f>
        <v>42.9</v>
      </c>
    </row>
    <row r="80" spans="1:13" x14ac:dyDescent="0.25">
      <c r="A80" s="87">
        <v>2</v>
      </c>
      <c r="B80" s="80" t="s">
        <v>124</v>
      </c>
      <c r="C80" s="81">
        <v>57.85</v>
      </c>
      <c r="D80" s="81">
        <v>58.35</v>
      </c>
      <c r="E80" s="81">
        <v>62.73</v>
      </c>
      <c r="F80" s="81">
        <v>62.3</v>
      </c>
      <c r="G80" s="81">
        <v>65.199999999999989</v>
      </c>
      <c r="H80" s="81">
        <v>59.35</v>
      </c>
      <c r="I80" s="81">
        <v>58.35</v>
      </c>
      <c r="J80" s="173">
        <f>'OKUL NOT ORTALAMA'!L7</f>
        <v>66.358024691358025</v>
      </c>
      <c r="L80">
        <v>11.67</v>
      </c>
      <c r="M80">
        <f t="shared" si="1"/>
        <v>58.35</v>
      </c>
    </row>
    <row r="81" spans="1:13" x14ac:dyDescent="0.25">
      <c r="A81" s="86">
        <v>3</v>
      </c>
      <c r="B81" s="80" t="s">
        <v>160</v>
      </c>
      <c r="C81" s="81">
        <v>65.44</v>
      </c>
      <c r="D81" s="81">
        <v>63.54</v>
      </c>
      <c r="E81" s="81">
        <v>66.69</v>
      </c>
      <c r="F81" s="81">
        <v>69.08</v>
      </c>
      <c r="G81" s="81">
        <v>65.25</v>
      </c>
      <c r="H81" s="81">
        <v>58.8</v>
      </c>
      <c r="I81" s="81">
        <v>64.7</v>
      </c>
      <c r="J81" s="173">
        <f>'OKUL NOT ORTALAMA'!L8</f>
        <v>66.81481481481481</v>
      </c>
      <c r="L81">
        <v>12.94</v>
      </c>
      <c r="M81">
        <f t="shared" si="1"/>
        <v>64.7</v>
      </c>
    </row>
    <row r="82" spans="1:13" x14ac:dyDescent="0.25">
      <c r="A82" s="87">
        <v>4</v>
      </c>
      <c r="B82" s="80" t="s">
        <v>226</v>
      </c>
      <c r="C82" s="81">
        <v>62.94</v>
      </c>
      <c r="D82" s="81">
        <v>64.45</v>
      </c>
      <c r="E82" s="81">
        <v>62.72</v>
      </c>
      <c r="F82" s="81">
        <v>68.31</v>
      </c>
      <c r="G82" s="81">
        <v>63.8</v>
      </c>
      <c r="H82" s="81">
        <v>55.55</v>
      </c>
      <c r="I82" s="81">
        <v>57.35</v>
      </c>
      <c r="J82" s="173">
        <f>'OKUL NOT ORTALAMA'!L9</f>
        <v>68.051948051948045</v>
      </c>
      <c r="L82">
        <v>11.47</v>
      </c>
      <c r="M82">
        <f t="shared" si="1"/>
        <v>57.35</v>
      </c>
    </row>
    <row r="83" spans="1:13" x14ac:dyDescent="0.25">
      <c r="A83" s="86">
        <v>5</v>
      </c>
      <c r="B83" s="80" t="s">
        <v>296</v>
      </c>
      <c r="C83" s="81">
        <v>60</v>
      </c>
      <c r="D83" s="81">
        <v>66.58</v>
      </c>
      <c r="E83" s="81">
        <v>58.64</v>
      </c>
      <c r="F83" s="81">
        <v>75.45</v>
      </c>
      <c r="G83" s="81">
        <v>75</v>
      </c>
      <c r="H83" s="81">
        <v>64</v>
      </c>
      <c r="I83" s="81">
        <v>0</v>
      </c>
      <c r="J83" s="173">
        <f>'OKUL NOT ORTALAMA'!L10</f>
        <v>72.5</v>
      </c>
      <c r="M83">
        <f t="shared" si="1"/>
        <v>0</v>
      </c>
    </row>
    <row r="84" spans="1:13" x14ac:dyDescent="0.25">
      <c r="A84" s="87">
        <v>6</v>
      </c>
      <c r="B84" s="80" t="s">
        <v>37</v>
      </c>
      <c r="C84" s="81">
        <v>54.55</v>
      </c>
      <c r="D84" s="81">
        <v>57.27</v>
      </c>
      <c r="E84" s="81">
        <v>57.5</v>
      </c>
      <c r="F84" s="81">
        <v>57.5</v>
      </c>
      <c r="G84" s="81">
        <v>60.35</v>
      </c>
      <c r="H84" s="81">
        <v>56.8</v>
      </c>
      <c r="I84" s="81">
        <v>0</v>
      </c>
      <c r="J84" s="173">
        <f>'OKUL NOT ORTALAMA'!L11</f>
        <v>65.714285714285708</v>
      </c>
      <c r="M84">
        <f t="shared" si="1"/>
        <v>0</v>
      </c>
    </row>
    <row r="85" spans="1:13" x14ac:dyDescent="0.25">
      <c r="A85" s="86">
        <v>7</v>
      </c>
      <c r="B85" s="80" t="s">
        <v>295</v>
      </c>
      <c r="C85" s="81">
        <v>60.56</v>
      </c>
      <c r="D85" s="81">
        <v>66.67</v>
      </c>
      <c r="E85" s="81">
        <v>72.22</v>
      </c>
      <c r="F85" s="81">
        <v>77.22</v>
      </c>
      <c r="G85" s="81">
        <v>48.5</v>
      </c>
      <c r="H85" s="81">
        <v>41.8</v>
      </c>
      <c r="I85" s="81">
        <v>60</v>
      </c>
      <c r="J85" s="173">
        <f>'OKUL NOT ORTALAMA'!L12</f>
        <v>65.416666666666671</v>
      </c>
      <c r="L85">
        <v>12</v>
      </c>
      <c r="M85">
        <f t="shared" si="1"/>
        <v>60</v>
      </c>
    </row>
    <row r="86" spans="1:13" x14ac:dyDescent="0.25">
      <c r="A86" s="87">
        <v>8</v>
      </c>
      <c r="B86" s="80" t="s">
        <v>285</v>
      </c>
      <c r="C86" s="81">
        <v>54</v>
      </c>
      <c r="D86" s="81">
        <v>55.48</v>
      </c>
      <c r="E86" s="81">
        <v>60</v>
      </c>
      <c r="F86" s="81">
        <v>71.819999999999993</v>
      </c>
      <c r="G86" s="81">
        <v>63.099999999999994</v>
      </c>
      <c r="H86" s="81">
        <v>52.5</v>
      </c>
      <c r="I86" s="81">
        <v>53.35</v>
      </c>
      <c r="J86" s="173">
        <f>'OKUL NOT ORTALAMA'!L13</f>
        <v>60.555555555555557</v>
      </c>
      <c r="L86">
        <v>10.67</v>
      </c>
      <c r="M86">
        <f t="shared" si="1"/>
        <v>53.35</v>
      </c>
    </row>
    <row r="87" spans="1:13" x14ac:dyDescent="0.25">
      <c r="A87" s="86">
        <v>9</v>
      </c>
      <c r="B87" s="80" t="s">
        <v>294</v>
      </c>
      <c r="C87" s="81">
        <v>58.46</v>
      </c>
      <c r="D87" s="81">
        <v>61.54</v>
      </c>
      <c r="E87" s="81">
        <v>55</v>
      </c>
      <c r="F87" s="81">
        <v>62.14</v>
      </c>
      <c r="G87" s="81">
        <v>52.9</v>
      </c>
      <c r="H87" s="81">
        <v>54.400000000000006</v>
      </c>
      <c r="I87" s="81">
        <v>53.550000000000004</v>
      </c>
      <c r="J87" s="173">
        <f>'OKUL NOT ORTALAMA'!L14</f>
        <v>48.421052631578945</v>
      </c>
      <c r="L87">
        <v>10.71</v>
      </c>
      <c r="M87">
        <f t="shared" si="1"/>
        <v>53.550000000000004</v>
      </c>
    </row>
    <row r="88" spans="1:13" x14ac:dyDescent="0.25">
      <c r="A88" s="87">
        <v>10</v>
      </c>
      <c r="B88" s="80" t="s">
        <v>255</v>
      </c>
      <c r="C88" s="81">
        <v>58.1</v>
      </c>
      <c r="D88" s="81">
        <v>61.21</v>
      </c>
      <c r="E88" s="81">
        <v>62.73</v>
      </c>
      <c r="F88" s="81">
        <v>69.55</v>
      </c>
      <c r="G88" s="81">
        <v>65</v>
      </c>
      <c r="H88" s="81">
        <v>56.5</v>
      </c>
      <c r="I88" s="81">
        <v>62.15</v>
      </c>
      <c r="J88" s="173">
        <f>'OKUL NOT ORTALAMA'!L15</f>
        <v>70.806451612903231</v>
      </c>
      <c r="L88">
        <v>12.43</v>
      </c>
      <c r="M88">
        <f t="shared" si="1"/>
        <v>62.15</v>
      </c>
    </row>
    <row r="89" spans="1:13" x14ac:dyDescent="0.25">
      <c r="A89" s="86">
        <v>11</v>
      </c>
      <c r="B89" s="80" t="s">
        <v>293</v>
      </c>
      <c r="C89" s="81">
        <v>60.2</v>
      </c>
      <c r="D89" s="81">
        <v>54.8</v>
      </c>
      <c r="E89" s="81">
        <v>63</v>
      </c>
      <c r="F89" s="81">
        <v>68.25</v>
      </c>
      <c r="G89" s="81">
        <v>62.1</v>
      </c>
      <c r="H89" s="81">
        <v>47.25</v>
      </c>
      <c r="I89" s="81">
        <v>44</v>
      </c>
      <c r="J89" s="173">
        <f>'OKUL NOT ORTALAMA'!L16</f>
        <v>58.5</v>
      </c>
      <c r="L89">
        <v>8.8000000000000007</v>
      </c>
      <c r="M89">
        <f t="shared" si="1"/>
        <v>44</v>
      </c>
    </row>
    <row r="90" spans="1:13" x14ac:dyDescent="0.25">
      <c r="A90" s="87">
        <v>12</v>
      </c>
      <c r="B90" s="80" t="s">
        <v>271</v>
      </c>
      <c r="C90" s="81">
        <v>57.42</v>
      </c>
      <c r="D90" s="81">
        <v>56.03</v>
      </c>
      <c r="E90" s="81">
        <v>52.59</v>
      </c>
      <c r="F90" s="81">
        <v>59.81</v>
      </c>
      <c r="G90" s="81">
        <v>69.599999999999994</v>
      </c>
      <c r="H90" s="81">
        <v>68.2</v>
      </c>
      <c r="I90" s="81">
        <v>62.85</v>
      </c>
      <c r="J90" s="173">
        <f>'OKUL NOT ORTALAMA'!L17</f>
        <v>82.142857142857139</v>
      </c>
      <c r="L90">
        <v>12.57</v>
      </c>
      <c r="M90">
        <f t="shared" si="1"/>
        <v>62.85</v>
      </c>
    </row>
    <row r="91" spans="1:13" x14ac:dyDescent="0.25">
      <c r="A91" s="86">
        <v>13</v>
      </c>
      <c r="B91" s="106" t="s">
        <v>376</v>
      </c>
      <c r="C91" s="81" t="s">
        <v>330</v>
      </c>
      <c r="D91" s="107" t="s">
        <v>330</v>
      </c>
      <c r="E91" s="81" t="s">
        <v>330</v>
      </c>
      <c r="F91" s="107" t="s">
        <v>330</v>
      </c>
      <c r="G91" s="81">
        <v>56.6</v>
      </c>
      <c r="H91" s="107">
        <v>60.85</v>
      </c>
      <c r="I91" s="81">
        <v>58.099999999999994</v>
      </c>
      <c r="J91" s="173">
        <f>'OKUL NOT ORTALAMA'!L18</f>
        <v>63.684210526315788</v>
      </c>
      <c r="L91">
        <v>11.62</v>
      </c>
      <c r="M91">
        <f t="shared" si="1"/>
        <v>58.099999999999994</v>
      </c>
    </row>
    <row r="92" spans="1:13" ht="15.75" x14ac:dyDescent="0.25">
      <c r="A92" s="87"/>
      <c r="B92" s="83" t="s">
        <v>298</v>
      </c>
      <c r="C92" s="84">
        <v>59.21</v>
      </c>
      <c r="D92" s="84">
        <v>59.85</v>
      </c>
      <c r="E92" s="84">
        <v>60.59</v>
      </c>
      <c r="F92" s="84">
        <v>65.44</v>
      </c>
      <c r="G92" s="84">
        <v>61.495726495726494</v>
      </c>
      <c r="H92" s="84">
        <v>55.05</v>
      </c>
      <c r="I92" s="84"/>
      <c r="J92" s="84">
        <f>'OKUL NOT ORTALAMA'!L19</f>
        <v>64.225941422594147</v>
      </c>
      <c r="M92">
        <f t="shared" si="1"/>
        <v>0</v>
      </c>
    </row>
    <row r="93" spans="1:13" x14ac:dyDescent="0.25">
      <c r="A93" s="87"/>
      <c r="B93" s="141" t="s">
        <v>362</v>
      </c>
      <c r="C93" s="136">
        <v>63.73</v>
      </c>
      <c r="D93" s="107">
        <v>54.8</v>
      </c>
      <c r="E93" s="136">
        <v>62.23</v>
      </c>
      <c r="F93" s="107">
        <v>67.760000000000005</v>
      </c>
      <c r="G93" s="137"/>
      <c r="H93" s="107"/>
      <c r="I93" s="81"/>
      <c r="J93" s="81"/>
    </row>
    <row r="94" spans="1:13" x14ac:dyDescent="0.25">
      <c r="A94" s="87"/>
      <c r="B94" s="142" t="s">
        <v>363</v>
      </c>
      <c r="C94" s="138">
        <v>58.31</v>
      </c>
      <c r="D94" s="139">
        <v>58.32</v>
      </c>
      <c r="E94" s="138"/>
      <c r="F94" s="139">
        <v>59.79</v>
      </c>
      <c r="G94" s="140"/>
      <c r="H94" s="139"/>
      <c r="I94" s="81"/>
      <c r="J94" s="81"/>
    </row>
    <row r="99" spans="1:13" ht="20.25" customHeight="1" x14ac:dyDescent="0.25">
      <c r="A99" s="264" t="s">
        <v>381</v>
      </c>
      <c r="B99" s="265"/>
      <c r="C99" s="265"/>
      <c r="D99" s="265"/>
      <c r="E99" s="265"/>
      <c r="F99" s="265"/>
      <c r="G99" s="265"/>
      <c r="H99" s="265"/>
      <c r="I99" s="265"/>
      <c r="J99" s="265"/>
    </row>
    <row r="100" spans="1:13" x14ac:dyDescent="0.25">
      <c r="A100" s="73"/>
      <c r="B100" s="73"/>
      <c r="C100" s="78"/>
      <c r="D100" s="78"/>
      <c r="E100" s="78"/>
      <c r="F100" s="78"/>
      <c r="G100" s="78"/>
      <c r="H100" s="78"/>
    </row>
    <row r="101" spans="1:13" x14ac:dyDescent="0.25">
      <c r="A101" s="73"/>
      <c r="B101" s="73"/>
      <c r="C101" s="267" t="s">
        <v>359</v>
      </c>
      <c r="D101" s="268"/>
      <c r="E101" s="267" t="s">
        <v>360</v>
      </c>
      <c r="F101" s="268"/>
      <c r="G101" s="269" t="s">
        <v>361</v>
      </c>
      <c r="H101" s="270"/>
      <c r="I101" s="270"/>
      <c r="J101" s="270"/>
    </row>
    <row r="102" spans="1:13" x14ac:dyDescent="0.25">
      <c r="A102" s="85" t="s">
        <v>5</v>
      </c>
      <c r="B102" s="79" t="s">
        <v>297</v>
      </c>
      <c r="C102" s="79" t="s">
        <v>300</v>
      </c>
      <c r="D102" s="79" t="s">
        <v>299</v>
      </c>
      <c r="E102" s="79" t="s">
        <v>301</v>
      </c>
      <c r="F102" s="79" t="s">
        <v>302</v>
      </c>
      <c r="G102" s="79" t="s">
        <v>383</v>
      </c>
      <c r="H102" s="79" t="s">
        <v>405</v>
      </c>
      <c r="I102" s="79" t="s">
        <v>406</v>
      </c>
      <c r="J102" s="172" t="s">
        <v>384</v>
      </c>
    </row>
    <row r="103" spans="1:13" x14ac:dyDescent="0.25">
      <c r="A103" s="86">
        <v>1</v>
      </c>
      <c r="B103" s="80" t="s">
        <v>65</v>
      </c>
      <c r="C103" s="81">
        <v>35.86</v>
      </c>
      <c r="D103" s="81">
        <v>44.51</v>
      </c>
      <c r="E103" s="81">
        <v>32.880000000000003</v>
      </c>
      <c r="F103" s="81">
        <v>32.29</v>
      </c>
      <c r="G103" s="81">
        <v>42.65</v>
      </c>
      <c r="H103" s="81">
        <v>40.799999999999997</v>
      </c>
      <c r="I103" s="81">
        <v>47.5</v>
      </c>
      <c r="J103" s="173">
        <f>'OKUL NOT ORTALAMA'!O6</f>
        <v>41.111111111111114</v>
      </c>
      <c r="L103">
        <v>9.5</v>
      </c>
      <c r="M103">
        <f t="shared" si="1"/>
        <v>47.5</v>
      </c>
    </row>
    <row r="104" spans="1:13" x14ac:dyDescent="0.25">
      <c r="A104" s="87">
        <v>2</v>
      </c>
      <c r="B104" s="80" t="s">
        <v>124</v>
      </c>
      <c r="C104" s="81">
        <v>39.590000000000003</v>
      </c>
      <c r="D104" s="81">
        <v>51.62</v>
      </c>
      <c r="E104" s="81">
        <v>49.83</v>
      </c>
      <c r="F104" s="81">
        <v>42.16</v>
      </c>
      <c r="G104" s="81">
        <v>63.449999999999996</v>
      </c>
      <c r="H104" s="81">
        <v>57.3</v>
      </c>
      <c r="I104" s="81">
        <v>59.400000000000006</v>
      </c>
      <c r="J104" s="173">
        <f>'OKUL NOT ORTALAMA'!O7</f>
        <v>57.777777777777779</v>
      </c>
      <c r="L104">
        <v>11.88</v>
      </c>
      <c r="M104">
        <f t="shared" si="1"/>
        <v>59.400000000000006</v>
      </c>
    </row>
    <row r="105" spans="1:13" x14ac:dyDescent="0.25">
      <c r="A105" s="86">
        <v>3</v>
      </c>
      <c r="B105" s="80" t="s">
        <v>160</v>
      </c>
      <c r="C105" s="81">
        <v>45.52</v>
      </c>
      <c r="D105" s="81">
        <v>54.54</v>
      </c>
      <c r="E105" s="81">
        <v>56.66</v>
      </c>
      <c r="F105" s="81">
        <v>52.5</v>
      </c>
      <c r="G105" s="81">
        <v>68.7</v>
      </c>
      <c r="H105" s="81">
        <v>68.8</v>
      </c>
      <c r="I105" s="81">
        <v>70.05</v>
      </c>
      <c r="J105" s="173">
        <f>'OKUL NOT ORTALAMA'!O8</f>
        <v>65.416666666666671</v>
      </c>
      <c r="L105">
        <v>14.01</v>
      </c>
      <c r="M105">
        <f t="shared" si="1"/>
        <v>70.05</v>
      </c>
    </row>
    <row r="106" spans="1:13" x14ac:dyDescent="0.25">
      <c r="A106" s="87">
        <v>4</v>
      </c>
      <c r="B106" s="80" t="s">
        <v>226</v>
      </c>
      <c r="C106" s="81">
        <v>38.299999999999997</v>
      </c>
      <c r="D106" s="81">
        <v>50.14</v>
      </c>
      <c r="E106" s="81">
        <v>45.83</v>
      </c>
      <c r="F106" s="81">
        <v>41.29</v>
      </c>
      <c r="G106" s="81">
        <v>66.7</v>
      </c>
      <c r="H106" s="81">
        <v>66.849999999999994</v>
      </c>
      <c r="I106" s="81">
        <v>69.850000000000009</v>
      </c>
      <c r="J106" s="173">
        <f>'OKUL NOT ORTALAMA'!O9</f>
        <v>63.486842105263158</v>
      </c>
      <c r="L106">
        <v>13.97</v>
      </c>
      <c r="M106">
        <f t="shared" si="1"/>
        <v>69.850000000000009</v>
      </c>
    </row>
    <row r="107" spans="1:13" x14ac:dyDescent="0.25">
      <c r="A107" s="86">
        <v>5</v>
      </c>
      <c r="B107" s="80" t="s">
        <v>296</v>
      </c>
      <c r="C107" s="81">
        <v>39.47</v>
      </c>
      <c r="D107" s="81">
        <v>49.74</v>
      </c>
      <c r="E107" s="81">
        <v>37.729999999999997</v>
      </c>
      <c r="F107" s="81">
        <v>28.18</v>
      </c>
      <c r="G107" s="81">
        <v>68.5</v>
      </c>
      <c r="H107" s="81">
        <v>68</v>
      </c>
      <c r="I107" s="81">
        <v>0</v>
      </c>
      <c r="J107" s="173">
        <f>'OKUL NOT ORTALAMA'!O10</f>
        <v>67</v>
      </c>
      <c r="M107">
        <f t="shared" si="1"/>
        <v>0</v>
      </c>
    </row>
    <row r="108" spans="1:13" x14ac:dyDescent="0.25">
      <c r="A108" s="87">
        <v>6</v>
      </c>
      <c r="B108" s="80" t="s">
        <v>37</v>
      </c>
      <c r="C108" s="81">
        <v>25.45</v>
      </c>
      <c r="D108" s="81">
        <v>42.27</v>
      </c>
      <c r="E108" s="81">
        <v>42.5</v>
      </c>
      <c r="F108" s="81">
        <v>37.78</v>
      </c>
      <c r="G108" s="81">
        <v>63.949999999999996</v>
      </c>
      <c r="H108" s="81">
        <v>63.95</v>
      </c>
      <c r="I108" s="81">
        <v>0</v>
      </c>
      <c r="J108" s="173">
        <f>'OKUL NOT ORTALAMA'!O11</f>
        <v>62.692307692307693</v>
      </c>
      <c r="M108">
        <f t="shared" si="1"/>
        <v>0</v>
      </c>
    </row>
    <row r="109" spans="1:13" x14ac:dyDescent="0.25">
      <c r="A109" s="86">
        <v>7</v>
      </c>
      <c r="B109" s="80" t="s">
        <v>295</v>
      </c>
      <c r="C109" s="81">
        <v>28.33</v>
      </c>
      <c r="D109" s="81">
        <v>58.89</v>
      </c>
      <c r="E109" s="81">
        <v>63.89</v>
      </c>
      <c r="F109" s="81">
        <v>59.44</v>
      </c>
      <c r="G109" s="81">
        <v>62.800000000000004</v>
      </c>
      <c r="H109" s="81">
        <v>65</v>
      </c>
      <c r="I109" s="81">
        <v>81</v>
      </c>
      <c r="J109" s="173">
        <f>'OKUL NOT ORTALAMA'!O12</f>
        <v>77.727272727272734</v>
      </c>
      <c r="L109">
        <v>16.2</v>
      </c>
      <c r="M109">
        <f t="shared" si="1"/>
        <v>81</v>
      </c>
    </row>
    <row r="110" spans="1:13" x14ac:dyDescent="0.25">
      <c r="A110" s="87">
        <v>8</v>
      </c>
      <c r="B110" s="80" t="s">
        <v>285</v>
      </c>
      <c r="C110" s="81">
        <v>31.75</v>
      </c>
      <c r="D110" s="81">
        <v>42.25</v>
      </c>
      <c r="E110" s="81">
        <v>44.55</v>
      </c>
      <c r="F110" s="81">
        <v>37.729999999999997</v>
      </c>
      <c r="G110" s="81">
        <v>49.400000000000006</v>
      </c>
      <c r="H110" s="81">
        <v>36.25</v>
      </c>
      <c r="I110" s="81">
        <v>40</v>
      </c>
      <c r="J110" s="173">
        <f>'OKUL NOT ORTALAMA'!O13</f>
        <v>34.375</v>
      </c>
      <c r="L110">
        <v>8</v>
      </c>
      <c r="M110">
        <f t="shared" si="1"/>
        <v>40</v>
      </c>
    </row>
    <row r="111" spans="1:13" x14ac:dyDescent="0.25">
      <c r="A111" s="86">
        <v>9</v>
      </c>
      <c r="B111" s="80" t="s">
        <v>294</v>
      </c>
      <c r="C111" s="81">
        <v>36.54</v>
      </c>
      <c r="D111" s="81">
        <v>48.27</v>
      </c>
      <c r="E111" s="81">
        <v>45.95</v>
      </c>
      <c r="F111" s="81">
        <v>50.48</v>
      </c>
      <c r="G111" s="81">
        <v>44.45</v>
      </c>
      <c r="H111" s="81">
        <v>46.25</v>
      </c>
      <c r="I111" s="81">
        <v>41.2</v>
      </c>
      <c r="J111" s="173">
        <f>'OKUL NOT ORTALAMA'!O14</f>
        <v>42.631578947368418</v>
      </c>
      <c r="L111">
        <v>8.24</v>
      </c>
      <c r="M111">
        <f t="shared" si="1"/>
        <v>41.2</v>
      </c>
    </row>
    <row r="112" spans="1:13" x14ac:dyDescent="0.25">
      <c r="A112" s="87">
        <v>10</v>
      </c>
      <c r="B112" s="80" t="s">
        <v>255</v>
      </c>
      <c r="C112" s="81">
        <v>31.9</v>
      </c>
      <c r="D112" s="81">
        <v>45.86</v>
      </c>
      <c r="E112" s="81">
        <v>50</v>
      </c>
      <c r="F112" s="81">
        <v>58.33</v>
      </c>
      <c r="G112" s="81">
        <v>77.400000000000006</v>
      </c>
      <c r="H112" s="81">
        <v>77</v>
      </c>
      <c r="I112" s="81">
        <v>79.150000000000006</v>
      </c>
      <c r="J112" s="173">
        <f>'OKUL NOT ORTALAMA'!O15</f>
        <v>76.290322580645167</v>
      </c>
      <c r="L112">
        <v>15.83</v>
      </c>
      <c r="M112">
        <f t="shared" si="1"/>
        <v>79.150000000000006</v>
      </c>
    </row>
    <row r="113" spans="1:13" x14ac:dyDescent="0.25">
      <c r="A113" s="86">
        <v>11</v>
      </c>
      <c r="B113" s="80" t="s">
        <v>293</v>
      </c>
      <c r="C113" s="81">
        <v>34.4</v>
      </c>
      <c r="D113" s="81">
        <v>50</v>
      </c>
      <c r="E113" s="81">
        <v>40.5</v>
      </c>
      <c r="F113" s="81">
        <v>39.75</v>
      </c>
      <c r="G113" s="81">
        <v>56.050000000000004</v>
      </c>
      <c r="H113" s="81">
        <v>49.5</v>
      </c>
      <c r="I113" s="81">
        <v>47.75</v>
      </c>
      <c r="J113" s="173">
        <f>'OKUL NOT ORTALAMA'!O16</f>
        <v>44.5</v>
      </c>
      <c r="L113">
        <v>9.5500000000000007</v>
      </c>
      <c r="M113">
        <f t="shared" si="1"/>
        <v>47.75</v>
      </c>
    </row>
    <row r="114" spans="1:13" x14ac:dyDescent="0.25">
      <c r="A114" s="87">
        <v>12</v>
      </c>
      <c r="B114" s="80" t="s">
        <v>271</v>
      </c>
      <c r="C114" s="81">
        <v>33.479999999999997</v>
      </c>
      <c r="D114" s="81">
        <v>49.26</v>
      </c>
      <c r="E114" s="81">
        <v>38.700000000000003</v>
      </c>
      <c r="F114" s="81">
        <v>39.26</v>
      </c>
      <c r="G114" s="81">
        <v>71.900000000000006</v>
      </c>
      <c r="H114" s="81">
        <v>73.2</v>
      </c>
      <c r="I114" s="81">
        <v>71.050000000000011</v>
      </c>
      <c r="J114" s="173">
        <f>'OKUL NOT ORTALAMA'!O17</f>
        <v>74.285714285714292</v>
      </c>
      <c r="L114">
        <v>14.21</v>
      </c>
      <c r="M114">
        <f t="shared" si="1"/>
        <v>71.050000000000011</v>
      </c>
    </row>
    <row r="115" spans="1:13" x14ac:dyDescent="0.25">
      <c r="A115" s="86">
        <v>13</v>
      </c>
      <c r="B115" s="106" t="s">
        <v>376</v>
      </c>
      <c r="C115" s="81" t="s">
        <v>330</v>
      </c>
      <c r="D115" s="107" t="s">
        <v>330</v>
      </c>
      <c r="E115" s="81" t="s">
        <v>330</v>
      </c>
      <c r="F115" s="107" t="s">
        <v>330</v>
      </c>
      <c r="G115" s="81">
        <v>52.1</v>
      </c>
      <c r="H115" s="107">
        <v>48.05</v>
      </c>
      <c r="I115" s="81">
        <v>51.550000000000004</v>
      </c>
      <c r="J115" s="173">
        <f>'OKUL NOT ORTALAMA'!O18</f>
        <v>56.315789473684212</v>
      </c>
      <c r="L115">
        <v>10.31</v>
      </c>
      <c r="M115">
        <f t="shared" si="1"/>
        <v>51.550000000000004</v>
      </c>
    </row>
    <row r="116" spans="1:13" ht="15.75" x14ac:dyDescent="0.25">
      <c r="A116" s="87"/>
      <c r="B116" s="83" t="s">
        <v>298</v>
      </c>
      <c r="C116" s="84">
        <v>38.25</v>
      </c>
      <c r="D116" s="84">
        <v>49.99</v>
      </c>
      <c r="E116" s="84">
        <v>47.74</v>
      </c>
      <c r="F116" s="84">
        <v>44.43</v>
      </c>
      <c r="G116" s="84">
        <v>62.58183760683761</v>
      </c>
      <c r="H116" s="84">
        <v>61</v>
      </c>
      <c r="I116" s="84"/>
      <c r="J116" s="84">
        <f>'OKUL NOT ORTALAMA'!O19</f>
        <v>59.787234042553195</v>
      </c>
      <c r="M116">
        <f t="shared" si="1"/>
        <v>0</v>
      </c>
    </row>
    <row r="117" spans="1:13" x14ac:dyDescent="0.25">
      <c r="A117" s="87"/>
      <c r="B117" s="141" t="s">
        <v>362</v>
      </c>
      <c r="C117" s="136">
        <v>43.43</v>
      </c>
      <c r="D117" s="107">
        <v>64.39</v>
      </c>
      <c r="E117" s="136">
        <v>53.13</v>
      </c>
      <c r="F117" s="107">
        <v>50.86</v>
      </c>
      <c r="G117" s="137"/>
      <c r="H117" s="107"/>
      <c r="I117" s="81"/>
      <c r="J117" s="81"/>
    </row>
    <row r="118" spans="1:13" x14ac:dyDescent="0.25">
      <c r="A118" s="87"/>
      <c r="B118" s="142" t="s">
        <v>363</v>
      </c>
      <c r="C118" s="138">
        <v>37.1</v>
      </c>
      <c r="D118" s="139">
        <v>51.2</v>
      </c>
      <c r="E118" s="138"/>
      <c r="F118" s="139">
        <v>45.64</v>
      </c>
      <c r="G118" s="140"/>
      <c r="H118" s="139"/>
      <c r="I118" s="81"/>
      <c r="J118" s="81"/>
    </row>
    <row r="123" spans="1:13" ht="20.25" customHeight="1" x14ac:dyDescent="0.25">
      <c r="A123" s="264" t="s">
        <v>382</v>
      </c>
      <c r="B123" s="265"/>
      <c r="C123" s="265"/>
      <c r="D123" s="265"/>
      <c r="E123" s="265"/>
      <c r="F123" s="265"/>
      <c r="G123" s="265"/>
      <c r="H123" s="265"/>
      <c r="I123" s="265"/>
      <c r="J123" s="265"/>
    </row>
    <row r="124" spans="1:13" x14ac:dyDescent="0.25">
      <c r="A124" s="73"/>
      <c r="B124" s="73"/>
      <c r="C124" s="78"/>
      <c r="D124" s="78"/>
      <c r="E124" s="78"/>
      <c r="F124" s="78"/>
      <c r="G124" s="78"/>
      <c r="H124" s="78"/>
    </row>
    <row r="125" spans="1:13" x14ac:dyDescent="0.25">
      <c r="A125" s="73"/>
      <c r="B125" s="73"/>
      <c r="C125" s="267" t="s">
        <v>359</v>
      </c>
      <c r="D125" s="268"/>
      <c r="E125" s="267" t="s">
        <v>360</v>
      </c>
      <c r="F125" s="268"/>
      <c r="G125" s="269" t="s">
        <v>361</v>
      </c>
      <c r="H125" s="270"/>
      <c r="I125" s="270"/>
      <c r="J125" s="270"/>
    </row>
    <row r="126" spans="1:13" x14ac:dyDescent="0.25">
      <c r="A126" s="85" t="s">
        <v>5</v>
      </c>
      <c r="B126" s="79" t="s">
        <v>297</v>
      </c>
      <c r="C126" s="79" t="s">
        <v>300</v>
      </c>
      <c r="D126" s="79" t="s">
        <v>299</v>
      </c>
      <c r="E126" s="79" t="s">
        <v>301</v>
      </c>
      <c r="F126" s="79" t="s">
        <v>302</v>
      </c>
      <c r="G126" s="79" t="s">
        <v>383</v>
      </c>
      <c r="H126" s="79" t="s">
        <v>405</v>
      </c>
      <c r="I126" s="79" t="s">
        <v>406</v>
      </c>
      <c r="J126" s="172" t="s">
        <v>384</v>
      </c>
    </row>
    <row r="127" spans="1:13" x14ac:dyDescent="0.25">
      <c r="A127" s="86">
        <v>1</v>
      </c>
      <c r="B127" s="80" t="s">
        <v>65</v>
      </c>
      <c r="C127" s="81">
        <v>63.64</v>
      </c>
      <c r="D127" s="81">
        <v>62.93</v>
      </c>
      <c r="E127" s="81">
        <v>78.069999999999993</v>
      </c>
      <c r="F127" s="81">
        <v>73.77</v>
      </c>
      <c r="G127" s="81">
        <v>56.449999999999996</v>
      </c>
      <c r="H127" s="81">
        <v>61.4</v>
      </c>
      <c r="I127" s="81">
        <v>52.15</v>
      </c>
      <c r="J127" s="173">
        <f>'OKUL NOT ORTALAMA'!R6</f>
        <v>66.818181818181813</v>
      </c>
      <c r="L127">
        <v>10.43</v>
      </c>
      <c r="M127">
        <f t="shared" si="1"/>
        <v>52.15</v>
      </c>
    </row>
    <row r="128" spans="1:13" x14ac:dyDescent="0.25">
      <c r="A128" s="87">
        <v>2</v>
      </c>
      <c r="B128" s="80" t="s">
        <v>124</v>
      </c>
      <c r="C128" s="81">
        <v>66.239999999999995</v>
      </c>
      <c r="D128" s="81">
        <v>65.17</v>
      </c>
      <c r="E128" s="81">
        <v>82.9</v>
      </c>
      <c r="F128" s="81">
        <v>74.33</v>
      </c>
      <c r="G128" s="81">
        <v>65.95</v>
      </c>
      <c r="H128" s="81">
        <v>70</v>
      </c>
      <c r="I128" s="81">
        <v>66.3</v>
      </c>
      <c r="J128" s="173">
        <f>'OKUL NOT ORTALAMA'!R7</f>
        <v>78.209876543209873</v>
      </c>
      <c r="L128">
        <v>13.26</v>
      </c>
      <c r="M128">
        <f t="shared" si="1"/>
        <v>66.3</v>
      </c>
    </row>
    <row r="129" spans="1:13" x14ac:dyDescent="0.25">
      <c r="A129" s="86">
        <v>3</v>
      </c>
      <c r="B129" s="80" t="s">
        <v>160</v>
      </c>
      <c r="C129" s="81">
        <v>72.31</v>
      </c>
      <c r="D129" s="81">
        <v>75.459999999999994</v>
      </c>
      <c r="E129" s="81">
        <v>89.72</v>
      </c>
      <c r="F129" s="81">
        <v>84.79</v>
      </c>
      <c r="G129" s="81">
        <v>66.95</v>
      </c>
      <c r="H129" s="81">
        <v>75.95</v>
      </c>
      <c r="I129" s="81">
        <v>70.5</v>
      </c>
      <c r="J129" s="173">
        <f>'OKUL NOT ORTALAMA'!R8</f>
        <v>82.111111111111114</v>
      </c>
      <c r="L129">
        <v>14.1</v>
      </c>
      <c r="M129">
        <f t="shared" si="1"/>
        <v>70.5</v>
      </c>
    </row>
    <row r="130" spans="1:13" x14ac:dyDescent="0.25">
      <c r="A130" s="87">
        <v>4</v>
      </c>
      <c r="B130" s="80" t="s">
        <v>226</v>
      </c>
      <c r="C130" s="81">
        <v>69.36</v>
      </c>
      <c r="D130" s="81">
        <v>72.64</v>
      </c>
      <c r="E130" s="81">
        <v>84.28</v>
      </c>
      <c r="F130" s="81">
        <v>79.16</v>
      </c>
      <c r="G130" s="81">
        <v>60.8</v>
      </c>
      <c r="H130" s="81">
        <v>78.849999999999994</v>
      </c>
      <c r="I130" s="81">
        <v>68.400000000000006</v>
      </c>
      <c r="J130" s="173">
        <f>'OKUL NOT ORTALAMA'!R9</f>
        <v>85</v>
      </c>
      <c r="L130">
        <v>13.68</v>
      </c>
      <c r="M130">
        <f t="shared" si="1"/>
        <v>68.400000000000006</v>
      </c>
    </row>
    <row r="131" spans="1:13" x14ac:dyDescent="0.25">
      <c r="A131" s="86">
        <v>5</v>
      </c>
      <c r="B131" s="80" t="s">
        <v>296</v>
      </c>
      <c r="C131" s="81">
        <v>73.16</v>
      </c>
      <c r="D131" s="81">
        <v>72.89</v>
      </c>
      <c r="E131" s="81">
        <v>76.36</v>
      </c>
      <c r="F131" s="81">
        <v>80</v>
      </c>
      <c r="G131" s="81">
        <v>70.5</v>
      </c>
      <c r="H131" s="81">
        <v>79</v>
      </c>
      <c r="I131" s="81">
        <v>0</v>
      </c>
      <c r="J131" s="173">
        <f>'OKUL NOT ORTALAMA'!R10</f>
        <v>83.5</v>
      </c>
      <c r="M131">
        <f t="shared" si="1"/>
        <v>0</v>
      </c>
    </row>
    <row r="132" spans="1:13" x14ac:dyDescent="0.25">
      <c r="A132" s="87">
        <v>6</v>
      </c>
      <c r="B132" s="80" t="s">
        <v>37</v>
      </c>
      <c r="C132" s="81">
        <v>60.45</v>
      </c>
      <c r="D132" s="81">
        <v>65.45</v>
      </c>
      <c r="E132" s="81">
        <v>81.5</v>
      </c>
      <c r="F132" s="81">
        <v>71.5</v>
      </c>
      <c r="G132" s="81">
        <v>46.8</v>
      </c>
      <c r="H132" s="81">
        <v>71.8</v>
      </c>
      <c r="I132" s="81">
        <v>0</v>
      </c>
      <c r="J132" s="173">
        <f>'OKUL NOT ORTALAMA'!R11</f>
        <v>76.071428571428569</v>
      </c>
      <c r="M132">
        <f t="shared" si="1"/>
        <v>0</v>
      </c>
    </row>
    <row r="133" spans="1:13" x14ac:dyDescent="0.25">
      <c r="A133" s="86">
        <v>7</v>
      </c>
      <c r="B133" s="80" t="s">
        <v>295</v>
      </c>
      <c r="C133" s="81">
        <v>63.89</v>
      </c>
      <c r="D133" s="81">
        <v>68.33</v>
      </c>
      <c r="E133" s="81">
        <v>88.89</v>
      </c>
      <c r="F133" s="81">
        <v>85</v>
      </c>
      <c r="G133" s="81">
        <v>67.5</v>
      </c>
      <c r="H133" s="81">
        <v>73.650000000000006</v>
      </c>
      <c r="I133" s="81">
        <v>74.099999999999994</v>
      </c>
      <c r="J133" s="173">
        <f>'OKUL NOT ORTALAMA'!R12</f>
        <v>86.25</v>
      </c>
      <c r="L133">
        <v>14.82</v>
      </c>
      <c r="M133">
        <f t="shared" si="1"/>
        <v>74.099999999999994</v>
      </c>
    </row>
    <row r="134" spans="1:13" x14ac:dyDescent="0.25">
      <c r="A134" s="87">
        <v>8</v>
      </c>
      <c r="B134" s="80" t="s">
        <v>285</v>
      </c>
      <c r="C134" s="81">
        <v>57.75</v>
      </c>
      <c r="D134" s="81">
        <v>54.76</v>
      </c>
      <c r="E134" s="81">
        <v>84.09</v>
      </c>
      <c r="F134" s="81">
        <v>75</v>
      </c>
      <c r="G134" s="81">
        <v>61.900000000000006</v>
      </c>
      <c r="H134" s="81">
        <v>69.400000000000006</v>
      </c>
      <c r="I134" s="81">
        <v>60.55</v>
      </c>
      <c r="J134" s="173">
        <f>'OKUL NOT ORTALAMA'!R13</f>
        <v>66.111111111111114</v>
      </c>
      <c r="L134">
        <v>12.11</v>
      </c>
      <c r="M134">
        <f t="shared" si="1"/>
        <v>60.55</v>
      </c>
    </row>
    <row r="135" spans="1:13" x14ac:dyDescent="0.25">
      <c r="A135" s="86">
        <v>9</v>
      </c>
      <c r="B135" s="80" t="s">
        <v>294</v>
      </c>
      <c r="C135" s="81">
        <v>60.96</v>
      </c>
      <c r="D135" s="81">
        <v>66.540000000000006</v>
      </c>
      <c r="E135" s="81">
        <v>81.430000000000007</v>
      </c>
      <c r="F135" s="81">
        <v>79.05</v>
      </c>
      <c r="G135" s="81">
        <v>49.45</v>
      </c>
      <c r="H135" s="81">
        <v>69.400000000000006</v>
      </c>
      <c r="I135" s="81">
        <v>54.400000000000006</v>
      </c>
      <c r="J135" s="173">
        <f>'OKUL NOT ORTALAMA'!R14</f>
        <v>60.789473684210527</v>
      </c>
      <c r="L135">
        <v>10.88</v>
      </c>
      <c r="M135">
        <f t="shared" si="1"/>
        <v>54.400000000000006</v>
      </c>
    </row>
    <row r="136" spans="1:13" x14ac:dyDescent="0.25">
      <c r="A136" s="87">
        <v>10</v>
      </c>
      <c r="B136" s="80" t="s">
        <v>255</v>
      </c>
      <c r="C136" s="81">
        <v>64.14</v>
      </c>
      <c r="D136" s="81">
        <v>69.66</v>
      </c>
      <c r="E136" s="81">
        <v>84.24</v>
      </c>
      <c r="F136" s="81">
        <v>79.239999999999995</v>
      </c>
      <c r="G136" s="81">
        <v>65.95</v>
      </c>
      <c r="H136" s="81">
        <v>82.65</v>
      </c>
      <c r="I136" s="81">
        <v>72</v>
      </c>
      <c r="J136" s="173">
        <f>'OKUL NOT ORTALAMA'!R15</f>
        <v>86.129032258064512</v>
      </c>
      <c r="L136">
        <v>14.4</v>
      </c>
      <c r="M136">
        <f t="shared" si="1"/>
        <v>72</v>
      </c>
    </row>
    <row r="137" spans="1:13" x14ac:dyDescent="0.25">
      <c r="A137" s="86">
        <v>11</v>
      </c>
      <c r="B137" s="80" t="s">
        <v>293</v>
      </c>
      <c r="C137" s="81">
        <v>70.2</v>
      </c>
      <c r="D137" s="81">
        <v>70.2</v>
      </c>
      <c r="E137" s="81">
        <v>86.25</v>
      </c>
      <c r="F137" s="81">
        <v>81.25</v>
      </c>
      <c r="G137" s="81">
        <v>59.75</v>
      </c>
      <c r="H137" s="81">
        <v>78</v>
      </c>
      <c r="I137" s="81">
        <v>65</v>
      </c>
      <c r="J137" s="173">
        <f>'OKUL NOT ORTALAMA'!R16</f>
        <v>80</v>
      </c>
      <c r="L137">
        <v>13</v>
      </c>
      <c r="M137">
        <f t="shared" si="1"/>
        <v>65</v>
      </c>
    </row>
    <row r="138" spans="1:13" x14ac:dyDescent="0.25">
      <c r="A138" s="87">
        <v>12</v>
      </c>
      <c r="B138" s="80" t="s">
        <v>271</v>
      </c>
      <c r="C138" s="81">
        <v>66.06</v>
      </c>
      <c r="D138" s="81">
        <v>72.349999999999994</v>
      </c>
      <c r="E138" s="81">
        <v>82.78</v>
      </c>
      <c r="F138" s="81">
        <v>79.63</v>
      </c>
      <c r="G138" s="81">
        <v>63.849999999999994</v>
      </c>
      <c r="H138" s="81">
        <v>89.3</v>
      </c>
      <c r="I138" s="81">
        <v>78.2</v>
      </c>
      <c r="J138" s="173">
        <f>'OKUL NOT ORTALAMA'!R17</f>
        <v>92.857142857142861</v>
      </c>
      <c r="L138">
        <v>15.64</v>
      </c>
      <c r="M138">
        <f t="shared" si="1"/>
        <v>78.2</v>
      </c>
    </row>
    <row r="139" spans="1:13" x14ac:dyDescent="0.25">
      <c r="A139" s="86">
        <v>13</v>
      </c>
      <c r="B139" s="106" t="s">
        <v>376</v>
      </c>
      <c r="C139" s="81" t="s">
        <v>330</v>
      </c>
      <c r="D139" s="107" t="s">
        <v>330</v>
      </c>
      <c r="E139" s="81" t="s">
        <v>330</v>
      </c>
      <c r="F139" s="107" t="s">
        <v>330</v>
      </c>
      <c r="G139" s="81">
        <v>78.25</v>
      </c>
      <c r="H139" s="107">
        <v>84.45</v>
      </c>
      <c r="I139" s="81">
        <v>75.599999999999994</v>
      </c>
      <c r="J139" s="173">
        <f>'OKUL NOT ORTALAMA'!R18</f>
        <v>86.578947368421055</v>
      </c>
      <c r="L139">
        <v>15.12</v>
      </c>
      <c r="M139">
        <f t="shared" si="1"/>
        <v>75.599999999999994</v>
      </c>
    </row>
    <row r="140" spans="1:13" ht="15.75" x14ac:dyDescent="0.25">
      <c r="A140" s="87"/>
      <c r="B140" s="83" t="s">
        <v>298</v>
      </c>
      <c r="C140" s="84">
        <v>67.14</v>
      </c>
      <c r="D140" s="84">
        <v>69.17</v>
      </c>
      <c r="E140" s="84">
        <v>84.35</v>
      </c>
      <c r="F140" s="84">
        <v>79.150000000000006</v>
      </c>
      <c r="G140" s="84">
        <v>63.37638888888889</v>
      </c>
      <c r="H140" s="84">
        <v>74.650000000000006</v>
      </c>
      <c r="I140" s="84"/>
      <c r="J140" s="84">
        <f>'OKUL NOT ORTALAMA'!R19</f>
        <v>79.320083682008374</v>
      </c>
      <c r="M140">
        <f t="shared" si="1"/>
        <v>0</v>
      </c>
    </row>
    <row r="141" spans="1:13" x14ac:dyDescent="0.25">
      <c r="A141" s="87"/>
      <c r="B141" s="141" t="s">
        <v>362</v>
      </c>
      <c r="C141" s="136">
        <v>70.28</v>
      </c>
      <c r="D141" s="107">
        <v>72.540000000000006</v>
      </c>
      <c r="E141" s="136">
        <v>85.65</v>
      </c>
      <c r="F141" s="107">
        <v>81.14</v>
      </c>
      <c r="G141" s="137"/>
      <c r="H141" s="107"/>
      <c r="I141" s="81"/>
      <c r="J141" s="81"/>
      <c r="M141">
        <f t="shared" si="1"/>
        <v>0</v>
      </c>
    </row>
    <row r="142" spans="1:13" x14ac:dyDescent="0.25">
      <c r="A142" s="87"/>
      <c r="B142" s="142" t="s">
        <v>363</v>
      </c>
      <c r="C142" s="138">
        <v>69.28</v>
      </c>
      <c r="D142" s="139">
        <v>73.540000000000006</v>
      </c>
      <c r="E142" s="138"/>
      <c r="F142" s="139">
        <v>75.5</v>
      </c>
      <c r="G142" s="140"/>
      <c r="H142" s="139"/>
      <c r="I142" s="81"/>
      <c r="J142" s="81"/>
      <c r="M142">
        <f t="shared" si="1"/>
        <v>0</v>
      </c>
    </row>
  </sheetData>
  <mergeCells count="25">
    <mergeCell ref="A123:J123"/>
    <mergeCell ref="C125:D125"/>
    <mergeCell ref="E125:F125"/>
    <mergeCell ref="G125:J125"/>
    <mergeCell ref="A75:J75"/>
    <mergeCell ref="C77:D77"/>
    <mergeCell ref="E77:F77"/>
    <mergeCell ref="G77:J77"/>
    <mergeCell ref="A99:J99"/>
    <mergeCell ref="C101:D101"/>
    <mergeCell ref="E101:F101"/>
    <mergeCell ref="G101:J101"/>
    <mergeCell ref="C29:D29"/>
    <mergeCell ref="E29:F29"/>
    <mergeCell ref="G29:J29"/>
    <mergeCell ref="A51:J51"/>
    <mergeCell ref="C53:D53"/>
    <mergeCell ref="E53:F53"/>
    <mergeCell ref="G53:J53"/>
    <mergeCell ref="A27:J27"/>
    <mergeCell ref="A1:B1"/>
    <mergeCell ref="A3:J3"/>
    <mergeCell ref="C5:D5"/>
    <mergeCell ref="E5:F5"/>
    <mergeCell ref="G5:J5"/>
  </mergeCells>
  <hyperlinks>
    <hyperlink ref="A1:B1" location="ANASAYFA!A1" display="ANASAYFA"/>
  </hyperlinks>
  <pageMargins left="0.25" right="0.25" top="0.75" bottom="0.75" header="0.3" footer="0.3"/>
  <pageSetup paperSize="9" scale="94" fitToHeight="0" orientation="landscape" r:id="rId1"/>
  <rowBreaks count="5" manualBreakCount="5">
    <brk id="25" max="16383" man="1"/>
    <brk id="49" max="16383" man="1"/>
    <brk id="73" max="16383" man="1"/>
    <brk id="97" max="16383" man="1"/>
    <brk id="121" max="16383" man="1"/>
  </rowBreaks>
  <tableParts count="6">
    <tablePart r:id="rId2"/>
    <tablePart r:id="rId3"/>
    <tablePart r:id="rId4"/>
    <tablePart r:id="rId5"/>
    <tablePart r:id="rId6"/>
    <tablePart r:id="rId7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00"/>
  <sheetViews>
    <sheetView workbookViewId="0"/>
  </sheetViews>
  <sheetFormatPr defaultRowHeight="15" x14ac:dyDescent="0.25"/>
  <cols>
    <col min="1" max="1" width="5" bestFit="1" customWidth="1"/>
    <col min="2" max="2" width="5.7109375" customWidth="1"/>
    <col min="3" max="3" width="5.7109375" bestFit="1" customWidth="1"/>
    <col min="4" max="4" width="4.42578125" customWidth="1"/>
    <col min="5" max="5" width="3.85546875" bestFit="1" customWidth="1"/>
    <col min="6" max="6" width="4.140625" bestFit="1" customWidth="1"/>
    <col min="7" max="7" width="4.28515625" customWidth="1"/>
    <col min="8" max="10" width="4.42578125" customWidth="1"/>
    <col min="11" max="28" width="4.28515625" customWidth="1"/>
    <col min="29" max="30" width="5.5703125" bestFit="1" customWidth="1"/>
    <col min="31" max="31" width="5.85546875" bestFit="1" customWidth="1"/>
    <col min="32" max="32" width="4.140625" bestFit="1" customWidth="1"/>
  </cols>
  <sheetData>
    <row r="1" spans="1:32" x14ac:dyDescent="0.25">
      <c r="A1" s="165" t="s">
        <v>854</v>
      </c>
      <c r="B1" s="165" t="s">
        <v>855</v>
      </c>
      <c r="C1" s="165" t="s">
        <v>385</v>
      </c>
      <c r="D1" s="165" t="s">
        <v>386</v>
      </c>
      <c r="E1" s="165" t="s">
        <v>387</v>
      </c>
      <c r="F1" s="165" t="s">
        <v>11</v>
      </c>
      <c r="G1" s="165" t="s">
        <v>12</v>
      </c>
      <c r="H1" s="165" t="s">
        <v>388</v>
      </c>
      <c r="I1" s="165" t="s">
        <v>389</v>
      </c>
      <c r="J1" s="165" t="s">
        <v>390</v>
      </c>
      <c r="K1" s="161" t="s">
        <v>857</v>
      </c>
      <c r="L1" s="161" t="s">
        <v>391</v>
      </c>
      <c r="M1" s="161" t="s">
        <v>392</v>
      </c>
      <c r="N1" s="162" t="s">
        <v>858</v>
      </c>
      <c r="O1" s="162" t="s">
        <v>393</v>
      </c>
      <c r="P1" s="162" t="s">
        <v>394</v>
      </c>
      <c r="Q1" s="161" t="s">
        <v>859</v>
      </c>
      <c r="R1" s="161" t="s">
        <v>395</v>
      </c>
      <c r="S1" s="161" t="s">
        <v>396</v>
      </c>
      <c r="T1" s="162" t="s">
        <v>860</v>
      </c>
      <c r="U1" s="162" t="s">
        <v>861</v>
      </c>
      <c r="V1" s="162" t="s">
        <v>862</v>
      </c>
      <c r="W1" s="161" t="s">
        <v>863</v>
      </c>
      <c r="X1" s="161" t="s">
        <v>397</v>
      </c>
      <c r="Y1" s="161" t="s">
        <v>398</v>
      </c>
      <c r="Z1" s="162" t="s">
        <v>864</v>
      </c>
      <c r="AA1" s="162" t="s">
        <v>399</v>
      </c>
      <c r="AB1" s="162" t="s">
        <v>400</v>
      </c>
      <c r="AC1" s="164" t="s">
        <v>401</v>
      </c>
      <c r="AD1" s="164" t="s">
        <v>402</v>
      </c>
      <c r="AE1" s="164" t="s">
        <v>403</v>
      </c>
      <c r="AF1" s="163" t="s">
        <v>404</v>
      </c>
    </row>
    <row r="2" spans="1:32" x14ac:dyDescent="0.25">
      <c r="A2" s="165" t="s">
        <v>361</v>
      </c>
      <c r="B2" s="165" t="s">
        <v>856</v>
      </c>
      <c r="C2" s="165" t="s">
        <v>526</v>
      </c>
      <c r="D2" s="165" t="s">
        <v>36</v>
      </c>
      <c r="E2" s="165"/>
      <c r="F2" s="165" t="s">
        <v>527</v>
      </c>
      <c r="G2" s="165" t="s">
        <v>528</v>
      </c>
      <c r="H2" s="165">
        <v>75.63</v>
      </c>
      <c r="I2" s="165">
        <v>77.959999999999994</v>
      </c>
      <c r="J2" s="165">
        <v>0</v>
      </c>
      <c r="K2" s="161"/>
      <c r="L2" s="161">
        <v>55</v>
      </c>
      <c r="M2" s="161"/>
      <c r="N2" s="162"/>
      <c r="O2" s="162">
        <v>35</v>
      </c>
      <c r="P2" s="162"/>
      <c r="Q2" s="161"/>
      <c r="R2" s="161">
        <v>45</v>
      </c>
      <c r="S2" s="161"/>
      <c r="T2" s="162"/>
      <c r="U2" s="162">
        <v>85</v>
      </c>
      <c r="V2" s="162"/>
      <c r="W2" s="161"/>
      <c r="X2" s="161">
        <v>45</v>
      </c>
      <c r="Y2" s="161"/>
      <c r="Z2" s="162"/>
      <c r="AA2" s="162">
        <v>85</v>
      </c>
      <c r="AB2" s="162"/>
      <c r="AC2" s="164">
        <f t="shared" ref="AC2:AC65" si="0">IF(X2="",((L2*4)+(O2*4)+(R2*4)+(U2*2)+(AA2*2))/16/100*700,((L2*4)+(O2*4)+(R2*4)+(U2*2)+(X2*2)+(AA2*2))/18/100*700)</f>
        <v>377.22222222222223</v>
      </c>
      <c r="AD2" s="164">
        <f t="shared" ref="AD2:AD65" si="1">IF(Y2="",((M2*4)+(P2*4)+(S2*4)+(V2*2)+(AB2*2))/16/100*700,((M2*4)+(P2*4)+(S2*4)+(V2*2)+(Y2*2)+(AB2*2))/18/100*700)</f>
        <v>0</v>
      </c>
      <c r="AE2" s="164">
        <f>IF(AD2=0,AC2,(AC2+AD2)/2)</f>
        <v>377.22222222222223</v>
      </c>
      <c r="AF2" s="163">
        <f t="shared" ref="AF2:AF65" si="2">(H2+I2+J2+AE2)/2</f>
        <v>265.4061111111111</v>
      </c>
    </row>
    <row r="3" spans="1:32" x14ac:dyDescent="0.25">
      <c r="A3" s="165" t="s">
        <v>361</v>
      </c>
      <c r="B3" s="165" t="s">
        <v>856</v>
      </c>
      <c r="C3" s="165" t="s">
        <v>526</v>
      </c>
      <c r="D3" s="165" t="s">
        <v>36</v>
      </c>
      <c r="E3" s="165"/>
      <c r="F3" s="165" t="s">
        <v>531</v>
      </c>
      <c r="G3" s="165" t="s">
        <v>34</v>
      </c>
      <c r="H3" s="165">
        <v>70.25</v>
      </c>
      <c r="I3" s="165">
        <v>74.91</v>
      </c>
      <c r="J3" s="165">
        <v>0</v>
      </c>
      <c r="K3" s="161"/>
      <c r="L3" s="161">
        <v>45</v>
      </c>
      <c r="M3" s="161"/>
      <c r="N3" s="162"/>
      <c r="O3" s="162">
        <v>30</v>
      </c>
      <c r="P3" s="162"/>
      <c r="Q3" s="161"/>
      <c r="R3" s="161">
        <v>35</v>
      </c>
      <c r="S3" s="161"/>
      <c r="T3" s="162"/>
      <c r="U3" s="162">
        <v>50</v>
      </c>
      <c r="V3" s="162"/>
      <c r="W3" s="161"/>
      <c r="X3" s="161">
        <v>70</v>
      </c>
      <c r="Y3" s="161"/>
      <c r="Z3" s="162"/>
      <c r="AA3" s="162">
        <v>80</v>
      </c>
      <c r="AB3" s="162"/>
      <c r="AC3" s="164">
        <f t="shared" si="0"/>
        <v>326.66666666666663</v>
      </c>
      <c r="AD3" s="164">
        <f t="shared" si="1"/>
        <v>0</v>
      </c>
      <c r="AE3" s="164">
        <f t="shared" ref="AE3:AE66" si="3">IF(AD3=0,AC3,(AC3+AD3)/2)</f>
        <v>326.66666666666663</v>
      </c>
      <c r="AF3" s="163">
        <f t="shared" si="2"/>
        <v>235.9133333333333</v>
      </c>
    </row>
    <row r="4" spans="1:32" x14ac:dyDescent="0.25">
      <c r="A4" s="165" t="s">
        <v>361</v>
      </c>
      <c r="B4" s="165" t="s">
        <v>856</v>
      </c>
      <c r="C4" s="165" t="s">
        <v>526</v>
      </c>
      <c r="D4" s="165" t="s">
        <v>36</v>
      </c>
      <c r="E4" s="165"/>
      <c r="F4" s="165" t="s">
        <v>534</v>
      </c>
      <c r="G4" s="165" t="s">
        <v>239</v>
      </c>
      <c r="H4" s="165">
        <v>81.88</v>
      </c>
      <c r="I4" s="165">
        <v>93.07</v>
      </c>
      <c r="J4" s="165">
        <v>0</v>
      </c>
      <c r="K4" s="161"/>
      <c r="L4" s="161">
        <v>65</v>
      </c>
      <c r="M4" s="161"/>
      <c r="N4" s="162"/>
      <c r="O4" s="162">
        <v>60</v>
      </c>
      <c r="P4" s="162"/>
      <c r="Q4" s="161"/>
      <c r="R4" s="161">
        <v>70</v>
      </c>
      <c r="S4" s="161"/>
      <c r="T4" s="162"/>
      <c r="U4" s="162">
        <v>90</v>
      </c>
      <c r="V4" s="162"/>
      <c r="W4" s="161"/>
      <c r="X4" s="161">
        <v>90</v>
      </c>
      <c r="Y4" s="161"/>
      <c r="Z4" s="162"/>
      <c r="AA4" s="162">
        <v>95</v>
      </c>
      <c r="AB4" s="162"/>
      <c r="AC4" s="164">
        <f t="shared" si="0"/>
        <v>517.22222222222217</v>
      </c>
      <c r="AD4" s="164">
        <f t="shared" si="1"/>
        <v>0</v>
      </c>
      <c r="AE4" s="164">
        <f t="shared" si="3"/>
        <v>517.22222222222217</v>
      </c>
      <c r="AF4" s="163">
        <f t="shared" si="2"/>
        <v>346.08611111111111</v>
      </c>
    </row>
    <row r="5" spans="1:32" x14ac:dyDescent="0.25">
      <c r="A5" s="165" t="s">
        <v>361</v>
      </c>
      <c r="B5" s="165" t="s">
        <v>856</v>
      </c>
      <c r="C5" s="165" t="s">
        <v>526</v>
      </c>
      <c r="D5" s="165" t="s">
        <v>36</v>
      </c>
      <c r="E5" s="165"/>
      <c r="F5" s="165" t="s">
        <v>537</v>
      </c>
      <c r="G5" s="165" t="s">
        <v>538</v>
      </c>
      <c r="H5" s="165">
        <v>88.94</v>
      </c>
      <c r="I5" s="165">
        <v>95.45</v>
      </c>
      <c r="J5" s="165">
        <v>0</v>
      </c>
      <c r="K5" s="161"/>
      <c r="L5" s="161">
        <v>95</v>
      </c>
      <c r="M5" s="161"/>
      <c r="N5" s="162"/>
      <c r="O5" s="162">
        <v>80</v>
      </c>
      <c r="P5" s="162"/>
      <c r="Q5" s="161"/>
      <c r="R5" s="161">
        <v>85</v>
      </c>
      <c r="S5" s="161"/>
      <c r="T5" s="162"/>
      <c r="U5" s="162">
        <v>95</v>
      </c>
      <c r="V5" s="162"/>
      <c r="W5" s="161"/>
      <c r="X5" s="161">
        <v>95</v>
      </c>
      <c r="Y5" s="161"/>
      <c r="Z5" s="162"/>
      <c r="AA5" s="162">
        <v>95</v>
      </c>
      <c r="AB5" s="162"/>
      <c r="AC5" s="164">
        <f t="shared" si="0"/>
        <v>626.11111111111109</v>
      </c>
      <c r="AD5" s="164">
        <f t="shared" si="1"/>
        <v>0</v>
      </c>
      <c r="AE5" s="164">
        <f t="shared" si="3"/>
        <v>626.11111111111109</v>
      </c>
      <c r="AF5" s="163">
        <f t="shared" si="2"/>
        <v>405.25055555555554</v>
      </c>
    </row>
    <row r="6" spans="1:32" x14ac:dyDescent="0.25">
      <c r="A6" s="165" t="s">
        <v>361</v>
      </c>
      <c r="B6" s="165" t="s">
        <v>856</v>
      </c>
      <c r="C6" s="165" t="s">
        <v>526</v>
      </c>
      <c r="D6" s="165" t="s">
        <v>36</v>
      </c>
      <c r="E6" s="165"/>
      <c r="F6" s="165" t="s">
        <v>541</v>
      </c>
      <c r="G6" s="165" t="s">
        <v>231</v>
      </c>
      <c r="H6" s="165">
        <v>94.67</v>
      </c>
      <c r="I6" s="165">
        <v>93.58</v>
      </c>
      <c r="J6" s="165">
        <v>0</v>
      </c>
      <c r="K6" s="161"/>
      <c r="L6" s="161">
        <v>95</v>
      </c>
      <c r="M6" s="161"/>
      <c r="N6" s="162"/>
      <c r="O6" s="162">
        <v>60</v>
      </c>
      <c r="P6" s="162"/>
      <c r="Q6" s="161"/>
      <c r="R6" s="161">
        <v>85</v>
      </c>
      <c r="S6" s="161"/>
      <c r="T6" s="162"/>
      <c r="U6" s="162">
        <v>95</v>
      </c>
      <c r="V6" s="162"/>
      <c r="W6" s="161"/>
      <c r="X6" s="161">
        <v>80</v>
      </c>
      <c r="Y6" s="161"/>
      <c r="Z6" s="162"/>
      <c r="AA6" s="162">
        <v>100</v>
      </c>
      <c r="AB6" s="162"/>
      <c r="AC6" s="164">
        <f t="shared" si="0"/>
        <v>587.22222222222229</v>
      </c>
      <c r="AD6" s="164">
        <f t="shared" si="1"/>
        <v>0</v>
      </c>
      <c r="AE6" s="164">
        <f t="shared" si="3"/>
        <v>587.22222222222229</v>
      </c>
      <c r="AF6" s="163">
        <f t="shared" si="2"/>
        <v>387.73611111111114</v>
      </c>
    </row>
    <row r="7" spans="1:32" x14ac:dyDescent="0.25">
      <c r="A7" s="165" t="s">
        <v>361</v>
      </c>
      <c r="B7" s="165" t="s">
        <v>856</v>
      </c>
      <c r="C7" s="165" t="s">
        <v>526</v>
      </c>
      <c r="D7" s="165" t="s">
        <v>36</v>
      </c>
      <c r="E7" s="165"/>
      <c r="F7" s="165" t="s">
        <v>544</v>
      </c>
      <c r="G7" s="165" t="s">
        <v>528</v>
      </c>
      <c r="H7" s="165">
        <v>75.72</v>
      </c>
      <c r="I7" s="165">
        <v>84.72</v>
      </c>
      <c r="J7" s="165">
        <v>0</v>
      </c>
      <c r="K7" s="161"/>
      <c r="L7" s="161">
        <v>50</v>
      </c>
      <c r="M7" s="161"/>
      <c r="N7" s="162"/>
      <c r="O7" s="162">
        <v>35</v>
      </c>
      <c r="P7" s="162"/>
      <c r="Q7" s="161"/>
      <c r="R7" s="161">
        <v>70</v>
      </c>
      <c r="S7" s="161"/>
      <c r="T7" s="162"/>
      <c r="U7" s="162">
        <v>70</v>
      </c>
      <c r="V7" s="162"/>
      <c r="W7" s="161"/>
      <c r="X7" s="161">
        <v>55</v>
      </c>
      <c r="Y7" s="161"/>
      <c r="Z7" s="162"/>
      <c r="AA7" s="162">
        <v>95</v>
      </c>
      <c r="AB7" s="162"/>
      <c r="AC7" s="164">
        <f t="shared" si="0"/>
        <v>412.22222222222223</v>
      </c>
      <c r="AD7" s="164">
        <f t="shared" si="1"/>
        <v>0</v>
      </c>
      <c r="AE7" s="164">
        <f t="shared" si="3"/>
        <v>412.22222222222223</v>
      </c>
      <c r="AF7" s="163">
        <f t="shared" si="2"/>
        <v>286.33111111111111</v>
      </c>
    </row>
    <row r="8" spans="1:32" x14ac:dyDescent="0.25">
      <c r="A8" s="165" t="s">
        <v>361</v>
      </c>
      <c r="B8" s="165" t="s">
        <v>856</v>
      </c>
      <c r="C8" s="165" t="s">
        <v>526</v>
      </c>
      <c r="D8" s="165" t="s">
        <v>36</v>
      </c>
      <c r="E8" s="165"/>
      <c r="F8" s="165" t="s">
        <v>547</v>
      </c>
      <c r="G8" s="165" t="s">
        <v>32</v>
      </c>
      <c r="H8" s="165">
        <v>65.319999999999993</v>
      </c>
      <c r="I8" s="165">
        <v>71.319999999999993</v>
      </c>
      <c r="J8" s="165">
        <v>0</v>
      </c>
      <c r="K8" s="161"/>
      <c r="L8" s="161">
        <v>40</v>
      </c>
      <c r="M8" s="161"/>
      <c r="N8" s="162"/>
      <c r="O8" s="162">
        <v>0</v>
      </c>
      <c r="P8" s="162"/>
      <c r="Q8" s="161"/>
      <c r="R8" s="161">
        <v>65</v>
      </c>
      <c r="S8" s="161"/>
      <c r="T8" s="162"/>
      <c r="U8" s="162">
        <v>65</v>
      </c>
      <c r="V8" s="162"/>
      <c r="W8" s="161"/>
      <c r="X8" s="161">
        <v>55</v>
      </c>
      <c r="Y8" s="161"/>
      <c r="Z8" s="162"/>
      <c r="AA8" s="162">
        <v>75</v>
      </c>
      <c r="AB8" s="162"/>
      <c r="AC8" s="164">
        <f t="shared" si="0"/>
        <v>315</v>
      </c>
      <c r="AD8" s="164">
        <f t="shared" si="1"/>
        <v>0</v>
      </c>
      <c r="AE8" s="164">
        <f t="shared" si="3"/>
        <v>315</v>
      </c>
      <c r="AF8" s="163">
        <f t="shared" si="2"/>
        <v>225.82</v>
      </c>
    </row>
    <row r="9" spans="1:32" x14ac:dyDescent="0.25">
      <c r="A9" s="165" t="s">
        <v>361</v>
      </c>
      <c r="B9" s="165" t="s">
        <v>856</v>
      </c>
      <c r="C9" s="165" t="s">
        <v>526</v>
      </c>
      <c r="D9" s="165" t="s">
        <v>36</v>
      </c>
      <c r="E9" s="165"/>
      <c r="F9" s="165" t="s">
        <v>550</v>
      </c>
      <c r="G9" s="165" t="s">
        <v>551</v>
      </c>
      <c r="H9" s="165">
        <v>95.29</v>
      </c>
      <c r="I9" s="165">
        <v>96.74</v>
      </c>
      <c r="J9" s="165">
        <v>0</v>
      </c>
      <c r="K9" s="161"/>
      <c r="L9" s="161">
        <v>75</v>
      </c>
      <c r="M9" s="161"/>
      <c r="N9" s="162"/>
      <c r="O9" s="162">
        <v>85</v>
      </c>
      <c r="P9" s="162"/>
      <c r="Q9" s="161"/>
      <c r="R9" s="161">
        <v>75</v>
      </c>
      <c r="S9" s="161"/>
      <c r="T9" s="162"/>
      <c r="U9" s="162">
        <v>95</v>
      </c>
      <c r="V9" s="162"/>
      <c r="W9" s="161"/>
      <c r="X9" s="161">
        <v>100</v>
      </c>
      <c r="Y9" s="161"/>
      <c r="Z9" s="162"/>
      <c r="AA9" s="162">
        <v>95</v>
      </c>
      <c r="AB9" s="162"/>
      <c r="AC9" s="164">
        <f t="shared" si="0"/>
        <v>591.11111111111109</v>
      </c>
      <c r="AD9" s="164">
        <f t="shared" si="1"/>
        <v>0</v>
      </c>
      <c r="AE9" s="164">
        <f t="shared" si="3"/>
        <v>591.11111111111109</v>
      </c>
      <c r="AF9" s="163">
        <f t="shared" si="2"/>
        <v>391.57055555555553</v>
      </c>
    </row>
    <row r="10" spans="1:32" x14ac:dyDescent="0.25">
      <c r="A10" s="165" t="s">
        <v>361</v>
      </c>
      <c r="B10" s="165" t="s">
        <v>856</v>
      </c>
      <c r="C10" s="165" t="s">
        <v>526</v>
      </c>
      <c r="D10" s="165" t="s">
        <v>36</v>
      </c>
      <c r="E10" s="165"/>
      <c r="F10" s="165" t="s">
        <v>554</v>
      </c>
      <c r="G10" s="165" t="s">
        <v>239</v>
      </c>
      <c r="H10" s="165">
        <v>69.650000000000006</v>
      </c>
      <c r="I10" s="165">
        <v>77.12</v>
      </c>
      <c r="J10" s="165">
        <v>0</v>
      </c>
      <c r="K10" s="161"/>
      <c r="L10" s="161">
        <v>70</v>
      </c>
      <c r="M10" s="161"/>
      <c r="N10" s="162"/>
      <c r="O10" s="162">
        <v>40</v>
      </c>
      <c r="P10" s="162"/>
      <c r="Q10" s="161"/>
      <c r="R10" s="161">
        <v>35</v>
      </c>
      <c r="S10" s="161"/>
      <c r="T10" s="162"/>
      <c r="U10" s="162">
        <v>60</v>
      </c>
      <c r="V10" s="162"/>
      <c r="W10" s="161"/>
      <c r="X10" s="161">
        <v>50</v>
      </c>
      <c r="Y10" s="161"/>
      <c r="Z10" s="162"/>
      <c r="AA10" s="162">
        <v>90</v>
      </c>
      <c r="AB10" s="162"/>
      <c r="AC10" s="164">
        <f t="shared" si="0"/>
        <v>381.11111111111109</v>
      </c>
      <c r="AD10" s="164">
        <f t="shared" si="1"/>
        <v>0</v>
      </c>
      <c r="AE10" s="164">
        <f t="shared" si="3"/>
        <v>381.11111111111109</v>
      </c>
      <c r="AF10" s="163">
        <f t="shared" si="2"/>
        <v>263.94055555555553</v>
      </c>
    </row>
    <row r="11" spans="1:32" x14ac:dyDescent="0.25">
      <c r="A11" s="165" t="s">
        <v>361</v>
      </c>
      <c r="B11" s="165" t="s">
        <v>856</v>
      </c>
      <c r="C11" s="165" t="s">
        <v>526</v>
      </c>
      <c r="D11" s="165" t="s">
        <v>36</v>
      </c>
      <c r="E11" s="165"/>
      <c r="F11" s="165" t="s">
        <v>557</v>
      </c>
      <c r="G11" s="165" t="s">
        <v>32</v>
      </c>
      <c r="H11" s="165">
        <v>51.15</v>
      </c>
      <c r="I11" s="165">
        <v>54.79</v>
      </c>
      <c r="J11" s="165">
        <v>0</v>
      </c>
      <c r="K11" s="161"/>
      <c r="L11" s="161">
        <v>20</v>
      </c>
      <c r="M11" s="161"/>
      <c r="N11" s="162"/>
      <c r="O11" s="162">
        <v>20</v>
      </c>
      <c r="P11" s="162"/>
      <c r="Q11" s="161"/>
      <c r="R11" s="161">
        <v>30</v>
      </c>
      <c r="S11" s="161"/>
      <c r="T11" s="162"/>
      <c r="U11" s="162">
        <v>20</v>
      </c>
      <c r="V11" s="162"/>
      <c r="W11" s="161"/>
      <c r="X11" s="161">
        <v>30</v>
      </c>
      <c r="Y11" s="161"/>
      <c r="Z11" s="162"/>
      <c r="AA11" s="162">
        <v>25</v>
      </c>
      <c r="AB11" s="162"/>
      <c r="AC11" s="164">
        <f t="shared" si="0"/>
        <v>167.22222222222223</v>
      </c>
      <c r="AD11" s="164">
        <f t="shared" si="1"/>
        <v>0</v>
      </c>
      <c r="AE11" s="164">
        <f t="shared" si="3"/>
        <v>167.22222222222223</v>
      </c>
      <c r="AF11" s="163">
        <f t="shared" si="2"/>
        <v>136.58111111111111</v>
      </c>
    </row>
    <row r="12" spans="1:32" x14ac:dyDescent="0.25">
      <c r="A12" s="165" t="s">
        <v>361</v>
      </c>
      <c r="B12" s="165" t="s">
        <v>856</v>
      </c>
      <c r="C12" s="165" t="s">
        <v>37</v>
      </c>
      <c r="D12" s="165" t="s">
        <v>36</v>
      </c>
      <c r="E12" s="165"/>
      <c r="F12" s="165" t="s">
        <v>560</v>
      </c>
      <c r="G12" s="165" t="s">
        <v>561</v>
      </c>
      <c r="H12" s="165">
        <v>43.54</v>
      </c>
      <c r="I12" s="165">
        <v>50.21</v>
      </c>
      <c r="J12" s="165">
        <v>0</v>
      </c>
      <c r="K12" s="161"/>
      <c r="L12" s="161">
        <v>15</v>
      </c>
      <c r="M12" s="161"/>
      <c r="N12" s="162"/>
      <c r="O12" s="162">
        <v>35</v>
      </c>
      <c r="P12" s="162"/>
      <c r="Q12" s="161"/>
      <c r="R12" s="161">
        <v>25</v>
      </c>
      <c r="S12" s="161"/>
      <c r="T12" s="162"/>
      <c r="U12" s="162">
        <v>35</v>
      </c>
      <c r="V12" s="162"/>
      <c r="W12" s="161"/>
      <c r="X12" s="161">
        <v>30</v>
      </c>
      <c r="Y12" s="161"/>
      <c r="Z12" s="162"/>
      <c r="AA12" s="162">
        <v>30</v>
      </c>
      <c r="AB12" s="162"/>
      <c r="AC12" s="164">
        <f t="shared" si="0"/>
        <v>190.55555555555554</v>
      </c>
      <c r="AD12" s="164">
        <f t="shared" si="1"/>
        <v>0</v>
      </c>
      <c r="AE12" s="164">
        <f t="shared" si="3"/>
        <v>190.55555555555554</v>
      </c>
      <c r="AF12" s="163">
        <f t="shared" si="2"/>
        <v>142.15277777777777</v>
      </c>
    </row>
    <row r="13" spans="1:32" x14ac:dyDescent="0.25">
      <c r="A13" s="165" t="s">
        <v>361</v>
      </c>
      <c r="B13" s="165" t="s">
        <v>856</v>
      </c>
      <c r="C13" s="165" t="s">
        <v>37</v>
      </c>
      <c r="D13" s="165" t="s">
        <v>36</v>
      </c>
      <c r="E13" s="165"/>
      <c r="F13" s="165" t="s">
        <v>234</v>
      </c>
      <c r="G13" s="165" t="s">
        <v>43</v>
      </c>
      <c r="H13" s="165">
        <v>74.599999999999994</v>
      </c>
      <c r="I13" s="165">
        <v>75.91</v>
      </c>
      <c r="J13" s="165">
        <v>0</v>
      </c>
      <c r="K13" s="161"/>
      <c r="L13" s="161">
        <v>75</v>
      </c>
      <c r="M13" s="161"/>
      <c r="N13" s="162"/>
      <c r="O13" s="162">
        <v>50</v>
      </c>
      <c r="P13" s="162"/>
      <c r="Q13" s="161"/>
      <c r="R13" s="161">
        <v>55</v>
      </c>
      <c r="S13" s="161"/>
      <c r="T13" s="162"/>
      <c r="U13" s="162">
        <v>95</v>
      </c>
      <c r="V13" s="162"/>
      <c r="W13" s="161"/>
      <c r="X13" s="161">
        <v>60</v>
      </c>
      <c r="Y13" s="161"/>
      <c r="Z13" s="162"/>
      <c r="AA13" s="162">
        <v>95</v>
      </c>
      <c r="AB13" s="162"/>
      <c r="AC13" s="164">
        <f t="shared" si="0"/>
        <v>474.4444444444444</v>
      </c>
      <c r="AD13" s="164">
        <f t="shared" si="1"/>
        <v>0</v>
      </c>
      <c r="AE13" s="164">
        <f t="shared" si="3"/>
        <v>474.4444444444444</v>
      </c>
      <c r="AF13" s="163">
        <f t="shared" si="2"/>
        <v>312.47722222222217</v>
      </c>
    </row>
    <row r="14" spans="1:32" x14ac:dyDescent="0.25">
      <c r="A14" s="165" t="s">
        <v>361</v>
      </c>
      <c r="B14" s="165" t="s">
        <v>856</v>
      </c>
      <c r="C14" s="165" t="s">
        <v>37</v>
      </c>
      <c r="D14" s="165" t="s">
        <v>36</v>
      </c>
      <c r="E14" s="165"/>
      <c r="F14" s="165" t="s">
        <v>562</v>
      </c>
      <c r="G14" s="165" t="s">
        <v>108</v>
      </c>
      <c r="H14" s="165">
        <v>66.099999999999994</v>
      </c>
      <c r="I14" s="165">
        <v>70.06</v>
      </c>
      <c r="J14" s="165">
        <v>0</v>
      </c>
      <c r="K14" s="161"/>
      <c r="L14" s="161">
        <v>40</v>
      </c>
      <c r="M14" s="161"/>
      <c r="N14" s="162"/>
      <c r="O14" s="162">
        <v>50</v>
      </c>
      <c r="P14" s="162"/>
      <c r="Q14" s="161"/>
      <c r="R14" s="161">
        <v>60</v>
      </c>
      <c r="S14" s="161"/>
      <c r="T14" s="162"/>
      <c r="U14" s="162">
        <v>60</v>
      </c>
      <c r="V14" s="162"/>
      <c r="W14" s="161"/>
      <c r="X14" s="161">
        <v>65</v>
      </c>
      <c r="Y14" s="161"/>
      <c r="Z14" s="162"/>
      <c r="AA14" s="162">
        <v>75</v>
      </c>
      <c r="AB14" s="162"/>
      <c r="AC14" s="164">
        <f t="shared" si="0"/>
        <v>388.88888888888891</v>
      </c>
      <c r="AD14" s="164">
        <f t="shared" si="1"/>
        <v>0</v>
      </c>
      <c r="AE14" s="164">
        <f t="shared" si="3"/>
        <v>388.88888888888891</v>
      </c>
      <c r="AF14" s="163">
        <f t="shared" si="2"/>
        <v>262.52444444444444</v>
      </c>
    </row>
    <row r="15" spans="1:32" x14ac:dyDescent="0.25">
      <c r="A15" s="165" t="s">
        <v>361</v>
      </c>
      <c r="B15" s="165" t="s">
        <v>856</v>
      </c>
      <c r="C15" s="165" t="s">
        <v>37</v>
      </c>
      <c r="D15" s="165" t="s">
        <v>36</v>
      </c>
      <c r="E15" s="165"/>
      <c r="F15" s="165" t="s">
        <v>563</v>
      </c>
      <c r="G15" s="165" t="s">
        <v>41</v>
      </c>
      <c r="H15" s="165">
        <v>90.3</v>
      </c>
      <c r="I15" s="165">
        <v>92.85</v>
      </c>
      <c r="J15" s="165">
        <v>0</v>
      </c>
      <c r="K15" s="161"/>
      <c r="L15" s="161">
        <v>90</v>
      </c>
      <c r="M15" s="161"/>
      <c r="N15" s="162"/>
      <c r="O15" s="162">
        <v>95</v>
      </c>
      <c r="P15" s="162"/>
      <c r="Q15" s="161"/>
      <c r="R15" s="161">
        <v>95</v>
      </c>
      <c r="S15" s="161"/>
      <c r="T15" s="162"/>
      <c r="U15" s="162">
        <v>95</v>
      </c>
      <c r="V15" s="162"/>
      <c r="W15" s="161"/>
      <c r="X15" s="161">
        <v>90</v>
      </c>
      <c r="Y15" s="161"/>
      <c r="Z15" s="162"/>
      <c r="AA15" s="162">
        <v>100</v>
      </c>
      <c r="AB15" s="162"/>
      <c r="AC15" s="164">
        <f t="shared" si="0"/>
        <v>657.22222222222217</v>
      </c>
      <c r="AD15" s="164">
        <f t="shared" si="1"/>
        <v>0</v>
      </c>
      <c r="AE15" s="164">
        <f t="shared" si="3"/>
        <v>657.22222222222217</v>
      </c>
      <c r="AF15" s="163">
        <f t="shared" si="2"/>
        <v>420.18611111111107</v>
      </c>
    </row>
    <row r="16" spans="1:32" x14ac:dyDescent="0.25">
      <c r="A16" s="165" t="s">
        <v>361</v>
      </c>
      <c r="B16" s="165" t="s">
        <v>856</v>
      </c>
      <c r="C16" s="165" t="s">
        <v>37</v>
      </c>
      <c r="D16" s="165" t="s">
        <v>36</v>
      </c>
      <c r="E16" s="165"/>
      <c r="F16" s="165" t="s">
        <v>230</v>
      </c>
      <c r="G16" s="165" t="s">
        <v>564</v>
      </c>
      <c r="H16" s="165">
        <v>73.430000000000007</v>
      </c>
      <c r="I16" s="165">
        <v>73.78</v>
      </c>
      <c r="J16" s="165">
        <v>0</v>
      </c>
      <c r="K16" s="161"/>
      <c r="L16" s="161">
        <v>55</v>
      </c>
      <c r="M16" s="161"/>
      <c r="N16" s="162"/>
      <c r="O16" s="162">
        <v>30</v>
      </c>
      <c r="P16" s="162"/>
      <c r="Q16" s="161"/>
      <c r="R16" s="161">
        <v>65</v>
      </c>
      <c r="S16" s="161"/>
      <c r="T16" s="162"/>
      <c r="U16" s="162">
        <v>95</v>
      </c>
      <c r="V16" s="162"/>
      <c r="W16" s="161"/>
      <c r="X16" s="161">
        <v>65</v>
      </c>
      <c r="Y16" s="161"/>
      <c r="Z16" s="162"/>
      <c r="AA16" s="162">
        <v>90</v>
      </c>
      <c r="AB16" s="162"/>
      <c r="AC16" s="164">
        <f t="shared" si="0"/>
        <v>427.77777777777783</v>
      </c>
      <c r="AD16" s="164">
        <f t="shared" si="1"/>
        <v>0</v>
      </c>
      <c r="AE16" s="164">
        <f t="shared" si="3"/>
        <v>427.77777777777783</v>
      </c>
      <c r="AF16" s="163">
        <f t="shared" si="2"/>
        <v>287.49388888888893</v>
      </c>
    </row>
    <row r="17" spans="1:32" x14ac:dyDescent="0.25">
      <c r="A17" s="165" t="s">
        <v>361</v>
      </c>
      <c r="B17" s="165" t="s">
        <v>856</v>
      </c>
      <c r="C17" s="165" t="s">
        <v>37</v>
      </c>
      <c r="D17" s="165" t="s">
        <v>36</v>
      </c>
      <c r="E17" s="165"/>
      <c r="F17" s="165" t="s">
        <v>565</v>
      </c>
      <c r="G17" s="165" t="s">
        <v>564</v>
      </c>
      <c r="H17" s="165">
        <v>51.64</v>
      </c>
      <c r="I17" s="165">
        <v>55.45</v>
      </c>
      <c r="J17" s="165">
        <v>0</v>
      </c>
      <c r="K17" s="161"/>
      <c r="L17" s="161">
        <v>40</v>
      </c>
      <c r="M17" s="161"/>
      <c r="N17" s="162"/>
      <c r="O17" s="162">
        <v>25</v>
      </c>
      <c r="P17" s="162"/>
      <c r="Q17" s="161"/>
      <c r="R17" s="161">
        <v>35</v>
      </c>
      <c r="S17" s="161"/>
      <c r="T17" s="162"/>
      <c r="U17" s="162">
        <v>20</v>
      </c>
      <c r="V17" s="162"/>
      <c r="W17" s="161"/>
      <c r="X17" s="161">
        <v>25</v>
      </c>
      <c r="Y17" s="161"/>
      <c r="Z17" s="162"/>
      <c r="AA17" s="162">
        <v>45</v>
      </c>
      <c r="AB17" s="162"/>
      <c r="AC17" s="164">
        <f t="shared" si="0"/>
        <v>225.55555555555554</v>
      </c>
      <c r="AD17" s="164">
        <f t="shared" si="1"/>
        <v>0</v>
      </c>
      <c r="AE17" s="164">
        <f t="shared" si="3"/>
        <v>225.55555555555554</v>
      </c>
      <c r="AF17" s="163">
        <f t="shared" si="2"/>
        <v>166.32277777777779</v>
      </c>
    </row>
    <row r="18" spans="1:32" x14ac:dyDescent="0.25">
      <c r="A18" s="165" t="s">
        <v>361</v>
      </c>
      <c r="B18" s="165" t="s">
        <v>856</v>
      </c>
      <c r="C18" s="165" t="s">
        <v>37</v>
      </c>
      <c r="D18" s="165" t="s">
        <v>36</v>
      </c>
      <c r="E18" s="165"/>
      <c r="F18" s="165" t="s">
        <v>566</v>
      </c>
      <c r="G18" s="165" t="s">
        <v>51</v>
      </c>
      <c r="H18" s="165">
        <v>78.66</v>
      </c>
      <c r="I18" s="165">
        <v>86.13</v>
      </c>
      <c r="J18" s="165">
        <v>0</v>
      </c>
      <c r="K18" s="161"/>
      <c r="L18" s="161">
        <v>80</v>
      </c>
      <c r="M18" s="161"/>
      <c r="N18" s="162"/>
      <c r="O18" s="162">
        <v>65</v>
      </c>
      <c r="P18" s="162"/>
      <c r="Q18" s="161"/>
      <c r="R18" s="161">
        <v>70</v>
      </c>
      <c r="S18" s="161"/>
      <c r="T18" s="162"/>
      <c r="U18" s="162">
        <v>90</v>
      </c>
      <c r="V18" s="162"/>
      <c r="W18" s="161"/>
      <c r="X18" s="161">
        <v>90</v>
      </c>
      <c r="Y18" s="161"/>
      <c r="Z18" s="162"/>
      <c r="AA18" s="162">
        <v>100</v>
      </c>
      <c r="AB18" s="162"/>
      <c r="AC18" s="164">
        <f t="shared" si="0"/>
        <v>552.22222222222217</v>
      </c>
      <c r="AD18" s="164">
        <f t="shared" si="1"/>
        <v>0</v>
      </c>
      <c r="AE18" s="164">
        <f t="shared" si="3"/>
        <v>552.22222222222217</v>
      </c>
      <c r="AF18" s="163">
        <f t="shared" si="2"/>
        <v>358.50611111111107</v>
      </c>
    </row>
    <row r="19" spans="1:32" x14ac:dyDescent="0.25">
      <c r="A19" s="165" t="s">
        <v>361</v>
      </c>
      <c r="B19" s="165" t="s">
        <v>856</v>
      </c>
      <c r="C19" s="165" t="s">
        <v>37</v>
      </c>
      <c r="D19" s="165" t="s">
        <v>36</v>
      </c>
      <c r="E19" s="165"/>
      <c r="F19" s="165" t="s">
        <v>567</v>
      </c>
      <c r="G19" s="165" t="s">
        <v>43</v>
      </c>
      <c r="H19" s="165">
        <v>44.07</v>
      </c>
      <c r="I19" s="165">
        <v>49.35</v>
      </c>
      <c r="J19" s="165">
        <v>0</v>
      </c>
      <c r="K19" s="161"/>
      <c r="L19" s="161">
        <v>30</v>
      </c>
      <c r="M19" s="161"/>
      <c r="N19" s="162"/>
      <c r="O19" s="162">
        <v>25</v>
      </c>
      <c r="P19" s="162"/>
      <c r="Q19" s="161"/>
      <c r="R19" s="161">
        <v>25</v>
      </c>
      <c r="S19" s="161"/>
      <c r="T19" s="162"/>
      <c r="U19" s="162">
        <v>35</v>
      </c>
      <c r="V19" s="162"/>
      <c r="W19" s="161"/>
      <c r="X19" s="161"/>
      <c r="Y19" s="161"/>
      <c r="Z19" s="162"/>
      <c r="AA19" s="162">
        <v>20</v>
      </c>
      <c r="AB19" s="162"/>
      <c r="AC19" s="164">
        <f t="shared" si="0"/>
        <v>188.125</v>
      </c>
      <c r="AD19" s="164">
        <f t="shared" si="1"/>
        <v>0</v>
      </c>
      <c r="AE19" s="164">
        <f t="shared" si="3"/>
        <v>188.125</v>
      </c>
      <c r="AF19" s="163">
        <f t="shared" si="2"/>
        <v>140.77250000000001</v>
      </c>
    </row>
    <row r="20" spans="1:32" x14ac:dyDescent="0.25">
      <c r="A20" s="165" t="s">
        <v>361</v>
      </c>
      <c r="B20" s="165" t="s">
        <v>856</v>
      </c>
      <c r="C20" s="165" t="s">
        <v>37</v>
      </c>
      <c r="D20" s="165" t="s">
        <v>36</v>
      </c>
      <c r="E20" s="165"/>
      <c r="F20" s="165" t="s">
        <v>140</v>
      </c>
      <c r="G20" s="165" t="s">
        <v>568</v>
      </c>
      <c r="H20" s="165">
        <v>52.05</v>
      </c>
      <c r="I20" s="165">
        <v>54.06</v>
      </c>
      <c r="J20" s="165">
        <v>0</v>
      </c>
      <c r="K20" s="161"/>
      <c r="L20" s="161">
        <v>20</v>
      </c>
      <c r="M20" s="161"/>
      <c r="N20" s="162"/>
      <c r="O20" s="162">
        <v>10</v>
      </c>
      <c r="P20" s="162"/>
      <c r="Q20" s="161"/>
      <c r="R20" s="161">
        <v>30</v>
      </c>
      <c r="S20" s="161"/>
      <c r="T20" s="162"/>
      <c r="U20" s="162">
        <v>25</v>
      </c>
      <c r="V20" s="162"/>
      <c r="W20" s="161"/>
      <c r="X20" s="161">
        <v>55</v>
      </c>
      <c r="Y20" s="161"/>
      <c r="Z20" s="162"/>
      <c r="AA20" s="162">
        <v>60</v>
      </c>
      <c r="AB20" s="162"/>
      <c r="AC20" s="164">
        <f t="shared" si="0"/>
        <v>202.22222222222223</v>
      </c>
      <c r="AD20" s="164">
        <f t="shared" si="1"/>
        <v>0</v>
      </c>
      <c r="AE20" s="164">
        <f t="shared" si="3"/>
        <v>202.22222222222223</v>
      </c>
      <c r="AF20" s="163">
        <f t="shared" si="2"/>
        <v>154.16611111111112</v>
      </c>
    </row>
    <row r="21" spans="1:32" x14ac:dyDescent="0.25">
      <c r="A21" s="165" t="s">
        <v>361</v>
      </c>
      <c r="B21" s="165" t="s">
        <v>856</v>
      </c>
      <c r="C21" s="165" t="s">
        <v>37</v>
      </c>
      <c r="D21" s="165" t="s">
        <v>36</v>
      </c>
      <c r="E21" s="165"/>
      <c r="F21" s="165" t="s">
        <v>232</v>
      </c>
      <c r="G21" s="165" t="s">
        <v>569</v>
      </c>
      <c r="H21" s="165">
        <v>80.2</v>
      </c>
      <c r="I21" s="165">
        <v>89.5</v>
      </c>
      <c r="J21" s="165">
        <v>0</v>
      </c>
      <c r="K21" s="161"/>
      <c r="L21" s="161">
        <v>80</v>
      </c>
      <c r="M21" s="161"/>
      <c r="N21" s="162"/>
      <c r="O21" s="162">
        <v>80</v>
      </c>
      <c r="P21" s="162"/>
      <c r="Q21" s="161"/>
      <c r="R21" s="161">
        <v>90</v>
      </c>
      <c r="S21" s="161"/>
      <c r="T21" s="162"/>
      <c r="U21" s="162">
        <v>85</v>
      </c>
      <c r="V21" s="162"/>
      <c r="W21" s="161"/>
      <c r="X21" s="161">
        <v>80</v>
      </c>
      <c r="Y21" s="161"/>
      <c r="Z21" s="162"/>
      <c r="AA21" s="162">
        <v>100</v>
      </c>
      <c r="AB21" s="162"/>
      <c r="AC21" s="164">
        <f t="shared" si="0"/>
        <v>595</v>
      </c>
      <c r="AD21" s="164">
        <f t="shared" si="1"/>
        <v>0</v>
      </c>
      <c r="AE21" s="164">
        <f t="shared" si="3"/>
        <v>595</v>
      </c>
      <c r="AF21" s="163">
        <f t="shared" si="2"/>
        <v>382.35</v>
      </c>
    </row>
    <row r="22" spans="1:32" x14ac:dyDescent="0.25">
      <c r="A22" s="165" t="s">
        <v>361</v>
      </c>
      <c r="B22" s="165" t="s">
        <v>856</v>
      </c>
      <c r="C22" s="165" t="s">
        <v>37</v>
      </c>
      <c r="D22" s="165" t="s">
        <v>36</v>
      </c>
      <c r="E22" s="165"/>
      <c r="F22" s="165" t="s">
        <v>570</v>
      </c>
      <c r="G22" s="165" t="s">
        <v>51</v>
      </c>
      <c r="H22" s="165">
        <v>60.9</v>
      </c>
      <c r="I22" s="165">
        <v>62.8</v>
      </c>
      <c r="J22" s="165">
        <v>0</v>
      </c>
      <c r="K22" s="161"/>
      <c r="L22" s="161">
        <v>45</v>
      </c>
      <c r="M22" s="161"/>
      <c r="N22" s="162"/>
      <c r="O22" s="162">
        <v>40</v>
      </c>
      <c r="P22" s="162"/>
      <c r="Q22" s="161"/>
      <c r="R22" s="161">
        <v>75</v>
      </c>
      <c r="S22" s="161"/>
      <c r="T22" s="162"/>
      <c r="U22" s="162">
        <v>65</v>
      </c>
      <c r="V22" s="162"/>
      <c r="W22" s="161"/>
      <c r="X22" s="161">
        <v>35</v>
      </c>
      <c r="Y22" s="161"/>
      <c r="Z22" s="162"/>
      <c r="AA22" s="162">
        <v>75</v>
      </c>
      <c r="AB22" s="162"/>
      <c r="AC22" s="164">
        <f t="shared" si="0"/>
        <v>385.00000000000006</v>
      </c>
      <c r="AD22" s="164">
        <f t="shared" si="1"/>
        <v>0</v>
      </c>
      <c r="AE22" s="164">
        <f t="shared" si="3"/>
        <v>385.00000000000006</v>
      </c>
      <c r="AF22" s="163">
        <f t="shared" si="2"/>
        <v>254.35000000000002</v>
      </c>
    </row>
    <row r="23" spans="1:32" x14ac:dyDescent="0.25">
      <c r="A23" s="165" t="s">
        <v>361</v>
      </c>
      <c r="B23" s="165" t="s">
        <v>856</v>
      </c>
      <c r="C23" s="165" t="s">
        <v>37</v>
      </c>
      <c r="D23" s="165" t="s">
        <v>36</v>
      </c>
      <c r="E23" s="165"/>
      <c r="F23" s="165" t="s">
        <v>571</v>
      </c>
      <c r="G23" s="165" t="s">
        <v>39</v>
      </c>
      <c r="H23" s="165">
        <v>62.46</v>
      </c>
      <c r="I23" s="165">
        <v>65.23</v>
      </c>
      <c r="J23" s="165">
        <v>0</v>
      </c>
      <c r="K23" s="161"/>
      <c r="L23" s="161">
        <v>40</v>
      </c>
      <c r="M23" s="161"/>
      <c r="N23" s="162"/>
      <c r="O23" s="162">
        <v>25</v>
      </c>
      <c r="P23" s="162"/>
      <c r="Q23" s="161"/>
      <c r="R23" s="161">
        <v>45</v>
      </c>
      <c r="S23" s="161"/>
      <c r="T23" s="162"/>
      <c r="U23" s="162">
        <v>40</v>
      </c>
      <c r="V23" s="162"/>
      <c r="W23" s="161"/>
      <c r="X23" s="161">
        <v>70</v>
      </c>
      <c r="Y23" s="161"/>
      <c r="Z23" s="162"/>
      <c r="AA23" s="162">
        <v>90</v>
      </c>
      <c r="AB23" s="162"/>
      <c r="AC23" s="164">
        <f t="shared" si="0"/>
        <v>326.66666666666663</v>
      </c>
      <c r="AD23" s="164">
        <f t="shared" si="1"/>
        <v>0</v>
      </c>
      <c r="AE23" s="164">
        <f t="shared" si="3"/>
        <v>326.66666666666663</v>
      </c>
      <c r="AF23" s="163">
        <f t="shared" si="2"/>
        <v>227.17833333333331</v>
      </c>
    </row>
    <row r="24" spans="1:32" x14ac:dyDescent="0.25">
      <c r="A24" s="165" t="s">
        <v>361</v>
      </c>
      <c r="B24" s="165" t="s">
        <v>856</v>
      </c>
      <c r="C24" s="165" t="s">
        <v>37</v>
      </c>
      <c r="D24" s="165" t="s">
        <v>36</v>
      </c>
      <c r="E24" s="165"/>
      <c r="F24" s="165" t="s">
        <v>229</v>
      </c>
      <c r="G24" s="165" t="s">
        <v>572</v>
      </c>
      <c r="H24" s="165">
        <v>77.11</v>
      </c>
      <c r="I24" s="165">
        <v>76.14</v>
      </c>
      <c r="J24" s="165">
        <v>0</v>
      </c>
      <c r="K24" s="161"/>
      <c r="L24" s="161">
        <v>80</v>
      </c>
      <c r="M24" s="161"/>
      <c r="N24" s="162"/>
      <c r="O24" s="162">
        <v>85</v>
      </c>
      <c r="P24" s="162"/>
      <c r="Q24" s="161"/>
      <c r="R24" s="161">
        <v>95</v>
      </c>
      <c r="S24" s="161"/>
      <c r="T24" s="162"/>
      <c r="U24" s="162">
        <v>90</v>
      </c>
      <c r="V24" s="162"/>
      <c r="W24" s="161"/>
      <c r="X24" s="161">
        <v>60</v>
      </c>
      <c r="Y24" s="161"/>
      <c r="Z24" s="162"/>
      <c r="AA24" s="162">
        <v>90</v>
      </c>
      <c r="AB24" s="162"/>
      <c r="AC24" s="164">
        <f t="shared" si="0"/>
        <v>591.11111111111109</v>
      </c>
      <c r="AD24" s="164">
        <f t="shared" si="1"/>
        <v>0</v>
      </c>
      <c r="AE24" s="164">
        <f t="shared" si="3"/>
        <v>591.11111111111109</v>
      </c>
      <c r="AF24" s="163">
        <f t="shared" si="2"/>
        <v>372.18055555555554</v>
      </c>
    </row>
    <row r="25" spans="1:32" x14ac:dyDescent="0.25">
      <c r="A25" s="165" t="s">
        <v>361</v>
      </c>
      <c r="B25" s="165" t="s">
        <v>856</v>
      </c>
      <c r="C25" s="165" t="s">
        <v>37</v>
      </c>
      <c r="D25" s="165" t="s">
        <v>36</v>
      </c>
      <c r="E25" s="165"/>
      <c r="F25" s="165" t="s">
        <v>250</v>
      </c>
      <c r="G25" s="165" t="s">
        <v>569</v>
      </c>
      <c r="H25" s="165">
        <v>77.7</v>
      </c>
      <c r="I25" s="165">
        <v>77.7</v>
      </c>
      <c r="J25" s="165">
        <v>0</v>
      </c>
      <c r="K25" s="161"/>
      <c r="L25" s="161">
        <v>85</v>
      </c>
      <c r="M25" s="161"/>
      <c r="N25" s="162"/>
      <c r="O25" s="162">
        <v>50</v>
      </c>
      <c r="P25" s="162"/>
      <c r="Q25" s="161"/>
      <c r="R25" s="161">
        <v>55</v>
      </c>
      <c r="S25" s="161"/>
      <c r="T25" s="162"/>
      <c r="U25" s="162">
        <v>90</v>
      </c>
      <c r="V25" s="162"/>
      <c r="W25" s="161"/>
      <c r="X25" s="161">
        <v>90</v>
      </c>
      <c r="Y25" s="161"/>
      <c r="Z25" s="162"/>
      <c r="AA25" s="162">
        <v>95</v>
      </c>
      <c r="AB25" s="162"/>
      <c r="AC25" s="164">
        <f t="shared" si="0"/>
        <v>509.4444444444444</v>
      </c>
      <c r="AD25" s="164">
        <f t="shared" si="1"/>
        <v>0</v>
      </c>
      <c r="AE25" s="164">
        <f t="shared" si="3"/>
        <v>509.4444444444444</v>
      </c>
      <c r="AF25" s="163">
        <f t="shared" si="2"/>
        <v>332.42222222222222</v>
      </c>
    </row>
    <row r="26" spans="1:32" x14ac:dyDescent="0.25">
      <c r="A26" s="165" t="s">
        <v>361</v>
      </c>
      <c r="B26" s="165" t="s">
        <v>856</v>
      </c>
      <c r="C26" s="165" t="s">
        <v>52</v>
      </c>
      <c r="D26" s="165" t="s">
        <v>36</v>
      </c>
      <c r="E26" s="165"/>
      <c r="F26" s="165" t="s">
        <v>573</v>
      </c>
      <c r="G26" s="165" t="s">
        <v>517</v>
      </c>
      <c r="H26" s="165">
        <v>67.040000000000006</v>
      </c>
      <c r="I26" s="165">
        <v>60.25</v>
      </c>
      <c r="J26" s="165">
        <v>72.11</v>
      </c>
      <c r="K26" s="161"/>
      <c r="L26" s="161">
        <v>55</v>
      </c>
      <c r="M26" s="161"/>
      <c r="N26" s="162"/>
      <c r="O26" s="162">
        <v>30</v>
      </c>
      <c r="P26" s="162"/>
      <c r="Q26" s="161"/>
      <c r="R26" s="161">
        <v>60</v>
      </c>
      <c r="S26" s="161"/>
      <c r="T26" s="162"/>
      <c r="U26" s="162">
        <v>50</v>
      </c>
      <c r="V26" s="162"/>
      <c r="W26" s="161"/>
      <c r="X26" s="161">
        <v>50</v>
      </c>
      <c r="Y26" s="161"/>
      <c r="Z26" s="162"/>
      <c r="AA26" s="162">
        <v>95</v>
      </c>
      <c r="AB26" s="162"/>
      <c r="AC26" s="164">
        <f t="shared" si="0"/>
        <v>377.22222222222223</v>
      </c>
      <c r="AD26" s="164">
        <f t="shared" si="1"/>
        <v>0</v>
      </c>
      <c r="AE26" s="164">
        <f t="shared" si="3"/>
        <v>377.22222222222223</v>
      </c>
      <c r="AF26" s="163">
        <f t="shared" si="2"/>
        <v>288.31111111111113</v>
      </c>
    </row>
    <row r="27" spans="1:32" x14ac:dyDescent="0.25">
      <c r="A27" s="165" t="s">
        <v>361</v>
      </c>
      <c r="B27" s="165" t="s">
        <v>856</v>
      </c>
      <c r="C27" s="165" t="s">
        <v>52</v>
      </c>
      <c r="D27" s="165" t="s">
        <v>36</v>
      </c>
      <c r="E27" s="165"/>
      <c r="F27" s="165" t="s">
        <v>574</v>
      </c>
      <c r="G27" s="165" t="s">
        <v>575</v>
      </c>
      <c r="H27" s="165">
        <v>60.61</v>
      </c>
      <c r="I27" s="165">
        <v>58.55</v>
      </c>
      <c r="J27" s="165">
        <v>77.010000000000005</v>
      </c>
      <c r="K27" s="161"/>
      <c r="L27" s="161">
        <v>60</v>
      </c>
      <c r="M27" s="161"/>
      <c r="N27" s="162"/>
      <c r="O27" s="162">
        <v>45</v>
      </c>
      <c r="P27" s="162"/>
      <c r="Q27" s="161"/>
      <c r="R27" s="161">
        <v>80</v>
      </c>
      <c r="S27" s="161"/>
      <c r="T27" s="162"/>
      <c r="U27" s="162">
        <v>75</v>
      </c>
      <c r="V27" s="162"/>
      <c r="W27" s="161"/>
      <c r="X27" s="161">
        <v>85</v>
      </c>
      <c r="Y27" s="161"/>
      <c r="Z27" s="162"/>
      <c r="AA27" s="162">
        <v>90</v>
      </c>
      <c r="AB27" s="162"/>
      <c r="AC27" s="164">
        <f t="shared" si="0"/>
        <v>482.22222222222223</v>
      </c>
      <c r="AD27" s="164">
        <f t="shared" si="1"/>
        <v>0</v>
      </c>
      <c r="AE27" s="164">
        <f t="shared" si="3"/>
        <v>482.22222222222223</v>
      </c>
      <c r="AF27" s="163">
        <f t="shared" si="2"/>
        <v>339.19611111111112</v>
      </c>
    </row>
    <row r="28" spans="1:32" x14ac:dyDescent="0.25">
      <c r="A28" s="165" t="s">
        <v>361</v>
      </c>
      <c r="B28" s="165" t="s">
        <v>856</v>
      </c>
      <c r="C28" s="165" t="s">
        <v>52</v>
      </c>
      <c r="D28" s="165" t="s">
        <v>36</v>
      </c>
      <c r="E28" s="165"/>
      <c r="F28" s="165" t="s">
        <v>91</v>
      </c>
      <c r="G28" s="165" t="s">
        <v>54</v>
      </c>
      <c r="H28" s="165">
        <v>88.96</v>
      </c>
      <c r="I28" s="165">
        <v>89.77</v>
      </c>
      <c r="J28" s="165">
        <v>96.34</v>
      </c>
      <c r="K28" s="161"/>
      <c r="L28" s="161">
        <v>100</v>
      </c>
      <c r="M28" s="161"/>
      <c r="N28" s="162"/>
      <c r="O28" s="162">
        <v>80</v>
      </c>
      <c r="P28" s="162"/>
      <c r="Q28" s="161"/>
      <c r="R28" s="161">
        <v>90</v>
      </c>
      <c r="S28" s="161"/>
      <c r="T28" s="162"/>
      <c r="U28" s="162">
        <v>95</v>
      </c>
      <c r="V28" s="162"/>
      <c r="W28" s="161"/>
      <c r="X28" s="161">
        <v>100</v>
      </c>
      <c r="Y28" s="161"/>
      <c r="Z28" s="162"/>
      <c r="AA28" s="162">
        <v>95</v>
      </c>
      <c r="AB28" s="162"/>
      <c r="AC28" s="164">
        <f t="shared" si="0"/>
        <v>645.55555555555554</v>
      </c>
      <c r="AD28" s="164">
        <f t="shared" si="1"/>
        <v>0</v>
      </c>
      <c r="AE28" s="164">
        <f t="shared" si="3"/>
        <v>645.55555555555554</v>
      </c>
      <c r="AF28" s="163">
        <f t="shared" si="2"/>
        <v>460.3127777777778</v>
      </c>
    </row>
    <row r="29" spans="1:32" x14ac:dyDescent="0.25">
      <c r="A29" s="165" t="s">
        <v>361</v>
      </c>
      <c r="B29" s="165" t="s">
        <v>856</v>
      </c>
      <c r="C29" s="165" t="s">
        <v>52</v>
      </c>
      <c r="D29" s="165" t="s">
        <v>36</v>
      </c>
      <c r="E29" s="165"/>
      <c r="F29" s="165" t="s">
        <v>114</v>
      </c>
      <c r="G29" s="165" t="s">
        <v>517</v>
      </c>
      <c r="H29" s="165">
        <v>76.5</v>
      </c>
      <c r="I29" s="165">
        <v>75.22</v>
      </c>
      <c r="J29" s="165">
        <v>83.02</v>
      </c>
      <c r="K29" s="161"/>
      <c r="L29" s="161">
        <v>75</v>
      </c>
      <c r="M29" s="161"/>
      <c r="N29" s="162"/>
      <c r="O29" s="162">
        <v>55</v>
      </c>
      <c r="P29" s="162"/>
      <c r="Q29" s="161"/>
      <c r="R29" s="161">
        <v>80</v>
      </c>
      <c r="S29" s="161"/>
      <c r="T29" s="162"/>
      <c r="U29" s="162">
        <v>65</v>
      </c>
      <c r="V29" s="162"/>
      <c r="W29" s="161"/>
      <c r="X29" s="161">
        <v>85</v>
      </c>
      <c r="Y29" s="161"/>
      <c r="Z29" s="162"/>
      <c r="AA29" s="162">
        <v>90</v>
      </c>
      <c r="AB29" s="162"/>
      <c r="AC29" s="164">
        <f t="shared" si="0"/>
        <v>513.33333333333326</v>
      </c>
      <c r="AD29" s="164">
        <f t="shared" si="1"/>
        <v>0</v>
      </c>
      <c r="AE29" s="164">
        <f t="shared" si="3"/>
        <v>513.33333333333326</v>
      </c>
      <c r="AF29" s="163">
        <f t="shared" si="2"/>
        <v>374.03666666666663</v>
      </c>
    </row>
    <row r="30" spans="1:32" x14ac:dyDescent="0.25">
      <c r="A30" s="165" t="s">
        <v>361</v>
      </c>
      <c r="B30" s="165" t="s">
        <v>856</v>
      </c>
      <c r="C30" s="165" t="s">
        <v>52</v>
      </c>
      <c r="D30" s="165" t="s">
        <v>36</v>
      </c>
      <c r="E30" s="165"/>
      <c r="F30" s="165" t="s">
        <v>114</v>
      </c>
      <c r="G30" s="165" t="s">
        <v>53</v>
      </c>
      <c r="H30" s="165">
        <v>64.599999999999994</v>
      </c>
      <c r="I30" s="165">
        <v>60.43</v>
      </c>
      <c r="J30" s="165">
        <v>74.53</v>
      </c>
      <c r="K30" s="161"/>
      <c r="L30" s="161">
        <v>65</v>
      </c>
      <c r="M30" s="161"/>
      <c r="N30" s="162"/>
      <c r="O30" s="162">
        <v>45</v>
      </c>
      <c r="P30" s="162"/>
      <c r="Q30" s="161"/>
      <c r="R30" s="161">
        <v>65</v>
      </c>
      <c r="S30" s="161"/>
      <c r="T30" s="162"/>
      <c r="U30" s="162">
        <v>65</v>
      </c>
      <c r="V30" s="162"/>
      <c r="W30" s="161"/>
      <c r="X30" s="161">
        <v>75</v>
      </c>
      <c r="Y30" s="161"/>
      <c r="Z30" s="162"/>
      <c r="AA30" s="162">
        <v>95</v>
      </c>
      <c r="AB30" s="162"/>
      <c r="AC30" s="164">
        <f t="shared" si="0"/>
        <v>455</v>
      </c>
      <c r="AD30" s="164">
        <f t="shared" si="1"/>
        <v>0</v>
      </c>
      <c r="AE30" s="164">
        <f t="shared" si="3"/>
        <v>455</v>
      </c>
      <c r="AF30" s="163">
        <f t="shared" si="2"/>
        <v>327.27999999999997</v>
      </c>
    </row>
    <row r="31" spans="1:32" x14ac:dyDescent="0.25">
      <c r="A31" s="165" t="s">
        <v>361</v>
      </c>
      <c r="B31" s="165" t="s">
        <v>856</v>
      </c>
      <c r="C31" s="165" t="s">
        <v>52</v>
      </c>
      <c r="D31" s="165" t="s">
        <v>36</v>
      </c>
      <c r="E31" s="165"/>
      <c r="F31" s="165" t="s">
        <v>63</v>
      </c>
      <c r="G31" s="165" t="s">
        <v>225</v>
      </c>
      <c r="H31" s="165">
        <v>91.42</v>
      </c>
      <c r="I31" s="165">
        <v>90.29</v>
      </c>
      <c r="J31" s="165">
        <v>95.97</v>
      </c>
      <c r="K31" s="161"/>
      <c r="L31" s="161">
        <v>70</v>
      </c>
      <c r="M31" s="161"/>
      <c r="N31" s="162"/>
      <c r="O31" s="162">
        <v>80</v>
      </c>
      <c r="P31" s="162"/>
      <c r="Q31" s="161"/>
      <c r="R31" s="161">
        <v>95</v>
      </c>
      <c r="S31" s="161"/>
      <c r="T31" s="162"/>
      <c r="U31" s="162">
        <v>90</v>
      </c>
      <c r="V31" s="162"/>
      <c r="W31" s="161"/>
      <c r="X31" s="161">
        <v>95</v>
      </c>
      <c r="Y31" s="161"/>
      <c r="Z31" s="162"/>
      <c r="AA31" s="162">
        <v>100</v>
      </c>
      <c r="AB31" s="162"/>
      <c r="AC31" s="164">
        <f t="shared" si="0"/>
        <v>602.77777777777783</v>
      </c>
      <c r="AD31" s="164">
        <f t="shared" si="1"/>
        <v>0</v>
      </c>
      <c r="AE31" s="164">
        <f t="shared" si="3"/>
        <v>602.77777777777783</v>
      </c>
      <c r="AF31" s="163">
        <f t="shared" si="2"/>
        <v>440.22888888888895</v>
      </c>
    </row>
    <row r="32" spans="1:32" x14ac:dyDescent="0.25">
      <c r="A32" s="165" t="s">
        <v>361</v>
      </c>
      <c r="B32" s="165" t="s">
        <v>856</v>
      </c>
      <c r="C32" s="165" t="s">
        <v>52</v>
      </c>
      <c r="D32" s="165" t="s">
        <v>36</v>
      </c>
      <c r="E32" s="165"/>
      <c r="F32" s="165" t="s">
        <v>576</v>
      </c>
      <c r="G32" s="165" t="s">
        <v>98</v>
      </c>
      <c r="H32" s="165">
        <v>60.59</v>
      </c>
      <c r="I32" s="165">
        <v>53.15</v>
      </c>
      <c r="J32" s="165">
        <v>67.209999999999994</v>
      </c>
      <c r="K32" s="161"/>
      <c r="L32" s="161">
        <v>55</v>
      </c>
      <c r="M32" s="161"/>
      <c r="N32" s="162"/>
      <c r="O32" s="162">
        <v>20</v>
      </c>
      <c r="P32" s="162"/>
      <c r="Q32" s="161"/>
      <c r="R32" s="161">
        <v>65</v>
      </c>
      <c r="S32" s="161"/>
      <c r="T32" s="162"/>
      <c r="U32" s="162">
        <v>75</v>
      </c>
      <c r="V32" s="162"/>
      <c r="W32" s="161"/>
      <c r="X32" s="161">
        <v>55</v>
      </c>
      <c r="Y32" s="161"/>
      <c r="Z32" s="162"/>
      <c r="AA32" s="162">
        <v>90</v>
      </c>
      <c r="AB32" s="162"/>
      <c r="AC32" s="164">
        <f t="shared" si="0"/>
        <v>388.88888888888891</v>
      </c>
      <c r="AD32" s="164">
        <f t="shared" si="1"/>
        <v>0</v>
      </c>
      <c r="AE32" s="164">
        <f t="shared" si="3"/>
        <v>388.88888888888891</v>
      </c>
      <c r="AF32" s="163">
        <f t="shared" si="2"/>
        <v>284.91944444444448</v>
      </c>
    </row>
    <row r="33" spans="1:32" x14ac:dyDescent="0.25">
      <c r="A33" s="165" t="s">
        <v>361</v>
      </c>
      <c r="B33" s="165" t="s">
        <v>856</v>
      </c>
      <c r="C33" s="165" t="s">
        <v>52</v>
      </c>
      <c r="D33" s="165" t="s">
        <v>36</v>
      </c>
      <c r="E33" s="165"/>
      <c r="F33" s="165" t="s">
        <v>577</v>
      </c>
      <c r="G33" s="165" t="s">
        <v>578</v>
      </c>
      <c r="H33" s="165">
        <v>67.959999999999994</v>
      </c>
      <c r="I33" s="165">
        <v>57.52</v>
      </c>
      <c r="J33" s="165">
        <v>63.11</v>
      </c>
      <c r="K33" s="161"/>
      <c r="L33" s="161">
        <v>60</v>
      </c>
      <c r="M33" s="161"/>
      <c r="N33" s="162"/>
      <c r="O33" s="162">
        <v>15</v>
      </c>
      <c r="P33" s="162"/>
      <c r="Q33" s="161"/>
      <c r="R33" s="161">
        <v>70</v>
      </c>
      <c r="S33" s="161"/>
      <c r="T33" s="162"/>
      <c r="U33" s="162">
        <v>45</v>
      </c>
      <c r="V33" s="162"/>
      <c r="W33" s="161"/>
      <c r="X33" s="161">
        <v>60</v>
      </c>
      <c r="Y33" s="161"/>
      <c r="Z33" s="162"/>
      <c r="AA33" s="162">
        <v>80</v>
      </c>
      <c r="AB33" s="162"/>
      <c r="AC33" s="164">
        <f t="shared" si="0"/>
        <v>369.44444444444446</v>
      </c>
      <c r="AD33" s="164">
        <f t="shared" si="1"/>
        <v>0</v>
      </c>
      <c r="AE33" s="164">
        <f t="shared" si="3"/>
        <v>369.44444444444446</v>
      </c>
      <c r="AF33" s="163">
        <f t="shared" si="2"/>
        <v>279.01722222222224</v>
      </c>
    </row>
    <row r="34" spans="1:32" x14ac:dyDescent="0.25">
      <c r="A34" s="165" t="s">
        <v>361</v>
      </c>
      <c r="B34" s="165" t="s">
        <v>856</v>
      </c>
      <c r="C34" s="165" t="s">
        <v>52</v>
      </c>
      <c r="D34" s="165" t="s">
        <v>36</v>
      </c>
      <c r="E34" s="165"/>
      <c r="F34" s="165" t="s">
        <v>579</v>
      </c>
      <c r="G34" s="165" t="s">
        <v>87</v>
      </c>
      <c r="H34" s="165">
        <v>89.74</v>
      </c>
      <c r="I34" s="165">
        <v>85.46</v>
      </c>
      <c r="J34" s="165">
        <v>90.83</v>
      </c>
      <c r="K34" s="161"/>
      <c r="L34" s="161">
        <v>55</v>
      </c>
      <c r="M34" s="161"/>
      <c r="N34" s="162"/>
      <c r="O34" s="162">
        <v>65</v>
      </c>
      <c r="P34" s="162"/>
      <c r="Q34" s="161"/>
      <c r="R34" s="161">
        <v>75</v>
      </c>
      <c r="S34" s="161"/>
      <c r="T34" s="162"/>
      <c r="U34" s="162">
        <v>95</v>
      </c>
      <c r="V34" s="162"/>
      <c r="W34" s="161"/>
      <c r="X34" s="161">
        <v>90</v>
      </c>
      <c r="Y34" s="161"/>
      <c r="Z34" s="162"/>
      <c r="AA34" s="162">
        <v>100</v>
      </c>
      <c r="AB34" s="162"/>
      <c r="AC34" s="164">
        <f t="shared" si="0"/>
        <v>525</v>
      </c>
      <c r="AD34" s="164">
        <f t="shared" si="1"/>
        <v>0</v>
      </c>
      <c r="AE34" s="164">
        <f t="shared" si="3"/>
        <v>525</v>
      </c>
      <c r="AF34" s="163">
        <f t="shared" si="2"/>
        <v>395.51499999999999</v>
      </c>
    </row>
    <row r="35" spans="1:32" x14ac:dyDescent="0.25">
      <c r="A35" s="165" t="s">
        <v>361</v>
      </c>
      <c r="B35" s="165" t="s">
        <v>856</v>
      </c>
      <c r="C35" s="165" t="s">
        <v>52</v>
      </c>
      <c r="D35" s="165" t="s">
        <v>36</v>
      </c>
      <c r="E35" s="165"/>
      <c r="F35" s="165" t="s">
        <v>580</v>
      </c>
      <c r="G35" s="165" t="s">
        <v>581</v>
      </c>
      <c r="H35" s="165">
        <v>76.790000000000006</v>
      </c>
      <c r="I35" s="165">
        <v>74.09</v>
      </c>
      <c r="J35" s="165">
        <v>81.06</v>
      </c>
      <c r="K35" s="161"/>
      <c r="L35" s="161">
        <v>80</v>
      </c>
      <c r="M35" s="161"/>
      <c r="N35" s="162"/>
      <c r="O35" s="162">
        <v>20</v>
      </c>
      <c r="P35" s="162"/>
      <c r="Q35" s="161"/>
      <c r="R35" s="161">
        <v>75</v>
      </c>
      <c r="S35" s="161"/>
      <c r="T35" s="162"/>
      <c r="U35" s="162">
        <v>75</v>
      </c>
      <c r="V35" s="162"/>
      <c r="W35" s="161"/>
      <c r="X35" s="161">
        <v>80</v>
      </c>
      <c r="Y35" s="161"/>
      <c r="Z35" s="162"/>
      <c r="AA35" s="162">
        <v>85</v>
      </c>
      <c r="AB35" s="162"/>
      <c r="AC35" s="164">
        <f t="shared" si="0"/>
        <v>458.88888888888891</v>
      </c>
      <c r="AD35" s="164">
        <f t="shared" si="1"/>
        <v>0</v>
      </c>
      <c r="AE35" s="164">
        <f t="shared" si="3"/>
        <v>458.88888888888891</v>
      </c>
      <c r="AF35" s="163">
        <f t="shared" si="2"/>
        <v>345.41444444444448</v>
      </c>
    </row>
    <row r="36" spans="1:32" x14ac:dyDescent="0.25">
      <c r="A36" s="165" t="s">
        <v>361</v>
      </c>
      <c r="B36" s="165" t="s">
        <v>856</v>
      </c>
      <c r="C36" s="165" t="s">
        <v>52</v>
      </c>
      <c r="D36" s="165" t="s">
        <v>36</v>
      </c>
      <c r="E36" s="165"/>
      <c r="F36" s="165" t="s">
        <v>161</v>
      </c>
      <c r="G36" s="165" t="s">
        <v>98</v>
      </c>
      <c r="H36" s="165">
        <v>55.13</v>
      </c>
      <c r="I36" s="165">
        <v>51.96</v>
      </c>
      <c r="J36" s="165">
        <v>57.43</v>
      </c>
      <c r="K36" s="161"/>
      <c r="L36" s="161">
        <v>20</v>
      </c>
      <c r="M36" s="161"/>
      <c r="N36" s="162"/>
      <c r="O36" s="162">
        <v>30</v>
      </c>
      <c r="P36" s="162"/>
      <c r="Q36" s="161"/>
      <c r="R36" s="161">
        <v>30</v>
      </c>
      <c r="S36" s="161"/>
      <c r="T36" s="162"/>
      <c r="U36" s="162">
        <v>30</v>
      </c>
      <c r="V36" s="162"/>
      <c r="W36" s="161"/>
      <c r="X36" s="161"/>
      <c r="Y36" s="161"/>
      <c r="Z36" s="162"/>
      <c r="AA36" s="162">
        <v>25</v>
      </c>
      <c r="AB36" s="162"/>
      <c r="AC36" s="164">
        <f t="shared" si="0"/>
        <v>188.125</v>
      </c>
      <c r="AD36" s="164">
        <f t="shared" si="1"/>
        <v>0</v>
      </c>
      <c r="AE36" s="164">
        <f t="shared" si="3"/>
        <v>188.125</v>
      </c>
      <c r="AF36" s="163">
        <f t="shared" si="2"/>
        <v>176.32249999999999</v>
      </c>
    </row>
    <row r="37" spans="1:32" x14ac:dyDescent="0.25">
      <c r="A37" s="165" t="s">
        <v>361</v>
      </c>
      <c r="B37" s="165" t="s">
        <v>856</v>
      </c>
      <c r="C37" s="165" t="s">
        <v>52</v>
      </c>
      <c r="D37" s="165" t="s">
        <v>36</v>
      </c>
      <c r="E37" s="165"/>
      <c r="F37" s="165" t="s">
        <v>582</v>
      </c>
      <c r="G37" s="165" t="s">
        <v>583</v>
      </c>
      <c r="H37" s="165">
        <v>64.760000000000005</v>
      </c>
      <c r="I37" s="165">
        <v>59.3</v>
      </c>
      <c r="J37" s="165">
        <v>67.55</v>
      </c>
      <c r="K37" s="161"/>
      <c r="L37" s="161">
        <v>30</v>
      </c>
      <c r="M37" s="161"/>
      <c r="N37" s="162"/>
      <c r="O37" s="162">
        <v>30</v>
      </c>
      <c r="P37" s="162"/>
      <c r="Q37" s="161"/>
      <c r="R37" s="161">
        <v>55</v>
      </c>
      <c r="S37" s="161"/>
      <c r="T37" s="162"/>
      <c r="U37" s="162">
        <v>25</v>
      </c>
      <c r="V37" s="162"/>
      <c r="W37" s="161"/>
      <c r="X37" s="161">
        <v>80</v>
      </c>
      <c r="Y37" s="161"/>
      <c r="Z37" s="162"/>
      <c r="AA37" s="162">
        <v>90</v>
      </c>
      <c r="AB37" s="162"/>
      <c r="AC37" s="164">
        <f t="shared" si="0"/>
        <v>330.55555555555554</v>
      </c>
      <c r="AD37" s="164">
        <f t="shared" si="1"/>
        <v>0</v>
      </c>
      <c r="AE37" s="164">
        <f t="shared" si="3"/>
        <v>330.55555555555554</v>
      </c>
      <c r="AF37" s="163">
        <f t="shared" si="2"/>
        <v>261.08277777777778</v>
      </c>
    </row>
    <row r="38" spans="1:32" x14ac:dyDescent="0.25">
      <c r="A38" s="165" t="s">
        <v>361</v>
      </c>
      <c r="B38" s="165" t="s">
        <v>856</v>
      </c>
      <c r="C38" s="165" t="s">
        <v>584</v>
      </c>
      <c r="D38" s="165" t="s">
        <v>36</v>
      </c>
      <c r="E38" s="165">
        <v>72</v>
      </c>
      <c r="F38" s="165" t="s">
        <v>97</v>
      </c>
      <c r="G38" s="165" t="s">
        <v>61</v>
      </c>
      <c r="H38" s="165">
        <v>54.43</v>
      </c>
      <c r="I38" s="165">
        <v>62.73</v>
      </c>
      <c r="J38" s="165">
        <v>0</v>
      </c>
      <c r="K38" s="161"/>
      <c r="L38" s="161">
        <v>50</v>
      </c>
      <c r="M38" s="161"/>
      <c r="N38" s="162"/>
      <c r="O38" s="162">
        <v>15</v>
      </c>
      <c r="P38" s="162"/>
      <c r="Q38" s="161"/>
      <c r="R38" s="161">
        <v>40</v>
      </c>
      <c r="S38" s="161"/>
      <c r="T38" s="162"/>
      <c r="U38" s="162">
        <v>40</v>
      </c>
      <c r="V38" s="162"/>
      <c r="W38" s="161"/>
      <c r="X38" s="161">
        <v>20</v>
      </c>
      <c r="Y38" s="161"/>
      <c r="Z38" s="162"/>
      <c r="AA38" s="162">
        <v>20</v>
      </c>
      <c r="AB38" s="162"/>
      <c r="AC38" s="164">
        <f t="shared" si="0"/>
        <v>225.55555555555554</v>
      </c>
      <c r="AD38" s="164">
        <f t="shared" si="1"/>
        <v>0</v>
      </c>
      <c r="AE38" s="164">
        <f t="shared" si="3"/>
        <v>225.55555555555554</v>
      </c>
      <c r="AF38" s="163">
        <f t="shared" si="2"/>
        <v>171.35777777777776</v>
      </c>
    </row>
    <row r="39" spans="1:32" x14ac:dyDescent="0.25">
      <c r="A39" s="165" t="s">
        <v>361</v>
      </c>
      <c r="B39" s="165" t="s">
        <v>856</v>
      </c>
      <c r="C39" s="165" t="s">
        <v>584</v>
      </c>
      <c r="D39" s="165" t="s">
        <v>36</v>
      </c>
      <c r="E39" s="165">
        <v>80</v>
      </c>
      <c r="F39" s="165" t="s">
        <v>70</v>
      </c>
      <c r="G39" s="165" t="s">
        <v>145</v>
      </c>
      <c r="H39" s="165">
        <v>71.92</v>
      </c>
      <c r="I39" s="165">
        <v>83.75</v>
      </c>
      <c r="J39" s="165">
        <v>0</v>
      </c>
      <c r="K39" s="161"/>
      <c r="L39" s="161">
        <v>65</v>
      </c>
      <c r="M39" s="161"/>
      <c r="N39" s="162"/>
      <c r="O39" s="162">
        <v>10</v>
      </c>
      <c r="P39" s="162"/>
      <c r="Q39" s="161"/>
      <c r="R39" s="161">
        <v>65</v>
      </c>
      <c r="S39" s="161"/>
      <c r="T39" s="162"/>
      <c r="U39" s="162">
        <v>85</v>
      </c>
      <c r="V39" s="162"/>
      <c r="W39" s="161"/>
      <c r="X39" s="161">
        <v>35</v>
      </c>
      <c r="Y39" s="161"/>
      <c r="Z39" s="162"/>
      <c r="AA39" s="162">
        <v>75</v>
      </c>
      <c r="AB39" s="162"/>
      <c r="AC39" s="164">
        <f t="shared" si="0"/>
        <v>369.44444444444446</v>
      </c>
      <c r="AD39" s="164">
        <f t="shared" si="1"/>
        <v>0</v>
      </c>
      <c r="AE39" s="164">
        <f t="shared" si="3"/>
        <v>369.44444444444446</v>
      </c>
      <c r="AF39" s="163">
        <f t="shared" si="2"/>
        <v>262.55722222222221</v>
      </c>
    </row>
    <row r="40" spans="1:32" x14ac:dyDescent="0.25">
      <c r="A40" s="165" t="s">
        <v>361</v>
      </c>
      <c r="B40" s="165" t="s">
        <v>856</v>
      </c>
      <c r="C40" s="165" t="s">
        <v>584</v>
      </c>
      <c r="D40" s="165" t="s">
        <v>36</v>
      </c>
      <c r="E40" s="165">
        <v>23</v>
      </c>
      <c r="F40" s="165" t="s">
        <v>585</v>
      </c>
      <c r="G40" s="165" t="s">
        <v>586</v>
      </c>
      <c r="H40" s="165">
        <v>49.3</v>
      </c>
      <c r="I40" s="165">
        <v>54.32</v>
      </c>
      <c r="J40" s="165">
        <v>0</v>
      </c>
      <c r="K40" s="161"/>
      <c r="L40" s="161">
        <v>35</v>
      </c>
      <c r="M40" s="161"/>
      <c r="N40" s="162"/>
      <c r="O40" s="162">
        <v>20</v>
      </c>
      <c r="P40" s="162"/>
      <c r="Q40" s="161"/>
      <c r="R40" s="161">
        <v>50</v>
      </c>
      <c r="S40" s="161"/>
      <c r="T40" s="162"/>
      <c r="U40" s="162">
        <v>10</v>
      </c>
      <c r="V40" s="162"/>
      <c r="W40" s="161"/>
      <c r="X40" s="161"/>
      <c r="Y40" s="161"/>
      <c r="Z40" s="162"/>
      <c r="AA40" s="162">
        <v>20</v>
      </c>
      <c r="AB40" s="162"/>
      <c r="AC40" s="164">
        <f t="shared" si="0"/>
        <v>210</v>
      </c>
      <c r="AD40" s="164">
        <f t="shared" si="1"/>
        <v>0</v>
      </c>
      <c r="AE40" s="164">
        <f t="shared" si="3"/>
        <v>210</v>
      </c>
      <c r="AF40" s="163">
        <f t="shared" si="2"/>
        <v>156.81</v>
      </c>
    </row>
    <row r="41" spans="1:32" x14ac:dyDescent="0.25">
      <c r="A41" s="165" t="s">
        <v>361</v>
      </c>
      <c r="B41" s="165" t="s">
        <v>856</v>
      </c>
      <c r="C41" s="165" t="s">
        <v>584</v>
      </c>
      <c r="D41" s="165" t="s">
        <v>36</v>
      </c>
      <c r="E41" s="165">
        <v>107</v>
      </c>
      <c r="F41" s="165" t="s">
        <v>587</v>
      </c>
      <c r="G41" s="165" t="s">
        <v>193</v>
      </c>
      <c r="H41" s="165">
        <v>72.260000000000005</v>
      </c>
      <c r="I41" s="165">
        <v>85.26</v>
      </c>
      <c r="J41" s="165">
        <v>0</v>
      </c>
      <c r="K41" s="161"/>
      <c r="L41" s="161">
        <v>55</v>
      </c>
      <c r="M41" s="161"/>
      <c r="N41" s="162"/>
      <c r="O41" s="162">
        <v>40</v>
      </c>
      <c r="P41" s="162"/>
      <c r="Q41" s="161"/>
      <c r="R41" s="161">
        <v>65</v>
      </c>
      <c r="S41" s="161"/>
      <c r="T41" s="162"/>
      <c r="U41" s="162">
        <v>85</v>
      </c>
      <c r="V41" s="162"/>
      <c r="W41" s="161"/>
      <c r="X41" s="161">
        <v>55</v>
      </c>
      <c r="Y41" s="161"/>
      <c r="Z41" s="162"/>
      <c r="AA41" s="162">
        <v>80</v>
      </c>
      <c r="AB41" s="162"/>
      <c r="AC41" s="164">
        <f t="shared" si="0"/>
        <v>420</v>
      </c>
      <c r="AD41" s="164">
        <f t="shared" si="1"/>
        <v>0</v>
      </c>
      <c r="AE41" s="164">
        <f t="shared" si="3"/>
        <v>420</v>
      </c>
      <c r="AF41" s="163">
        <f t="shared" si="2"/>
        <v>288.76</v>
      </c>
    </row>
    <row r="42" spans="1:32" x14ac:dyDescent="0.25">
      <c r="A42" s="165" t="s">
        <v>361</v>
      </c>
      <c r="B42" s="165" t="s">
        <v>856</v>
      </c>
      <c r="C42" s="165" t="s">
        <v>584</v>
      </c>
      <c r="D42" s="165" t="s">
        <v>36</v>
      </c>
      <c r="E42" s="165">
        <v>109</v>
      </c>
      <c r="F42" s="165" t="s">
        <v>588</v>
      </c>
      <c r="G42" s="165" t="s">
        <v>83</v>
      </c>
      <c r="H42" s="165">
        <v>57.85</v>
      </c>
      <c r="I42" s="165">
        <v>74.52</v>
      </c>
      <c r="J42" s="165">
        <v>0</v>
      </c>
      <c r="K42" s="161"/>
      <c r="L42" s="161">
        <v>65</v>
      </c>
      <c r="M42" s="161"/>
      <c r="N42" s="162"/>
      <c r="O42" s="162">
        <v>15</v>
      </c>
      <c r="P42" s="162"/>
      <c r="Q42" s="161"/>
      <c r="R42" s="161">
        <v>40</v>
      </c>
      <c r="S42" s="161"/>
      <c r="T42" s="162"/>
      <c r="U42" s="162">
        <v>50</v>
      </c>
      <c r="V42" s="162"/>
      <c r="W42" s="161"/>
      <c r="X42" s="161">
        <v>35</v>
      </c>
      <c r="Y42" s="161"/>
      <c r="Z42" s="162"/>
      <c r="AA42" s="162">
        <v>0</v>
      </c>
      <c r="AB42" s="162"/>
      <c r="AC42" s="164">
        <f t="shared" si="0"/>
        <v>252.7777777777778</v>
      </c>
      <c r="AD42" s="164">
        <f t="shared" si="1"/>
        <v>0</v>
      </c>
      <c r="AE42" s="164">
        <f t="shared" si="3"/>
        <v>252.7777777777778</v>
      </c>
      <c r="AF42" s="163">
        <f t="shared" si="2"/>
        <v>192.57388888888892</v>
      </c>
    </row>
    <row r="43" spans="1:32" x14ac:dyDescent="0.25">
      <c r="A43" s="165" t="s">
        <v>361</v>
      </c>
      <c r="B43" s="165" t="s">
        <v>856</v>
      </c>
      <c r="C43" s="165" t="s">
        <v>584</v>
      </c>
      <c r="D43" s="165" t="s">
        <v>36</v>
      </c>
      <c r="E43" s="165">
        <v>119</v>
      </c>
      <c r="F43" s="165" t="s">
        <v>589</v>
      </c>
      <c r="G43" s="165" t="s">
        <v>590</v>
      </c>
      <c r="H43" s="165">
        <v>60.68</v>
      </c>
      <c r="I43" s="165">
        <v>73.959999999999994</v>
      </c>
      <c r="J43" s="165">
        <v>0</v>
      </c>
      <c r="K43" s="161"/>
      <c r="L43" s="161">
        <v>60</v>
      </c>
      <c r="M43" s="161"/>
      <c r="N43" s="162"/>
      <c r="O43" s="162">
        <v>15</v>
      </c>
      <c r="P43" s="162"/>
      <c r="Q43" s="161"/>
      <c r="R43" s="161">
        <v>45</v>
      </c>
      <c r="S43" s="161"/>
      <c r="T43" s="162"/>
      <c r="U43" s="162">
        <v>35</v>
      </c>
      <c r="V43" s="162"/>
      <c r="W43" s="161"/>
      <c r="X43" s="161">
        <v>25</v>
      </c>
      <c r="Y43" s="161"/>
      <c r="Z43" s="162"/>
      <c r="AA43" s="162">
        <v>45</v>
      </c>
      <c r="AB43" s="162"/>
      <c r="AC43" s="164">
        <f t="shared" si="0"/>
        <v>268.33333333333337</v>
      </c>
      <c r="AD43" s="164">
        <f t="shared" si="1"/>
        <v>0</v>
      </c>
      <c r="AE43" s="164">
        <f t="shared" si="3"/>
        <v>268.33333333333337</v>
      </c>
      <c r="AF43" s="163">
        <f t="shared" si="2"/>
        <v>201.48666666666668</v>
      </c>
    </row>
    <row r="44" spans="1:32" x14ac:dyDescent="0.25">
      <c r="A44" s="165" t="s">
        <v>361</v>
      </c>
      <c r="B44" s="165" t="s">
        <v>856</v>
      </c>
      <c r="C44" s="165" t="s">
        <v>584</v>
      </c>
      <c r="D44" s="165" t="s">
        <v>36</v>
      </c>
      <c r="E44" s="165">
        <v>120</v>
      </c>
      <c r="F44" s="165" t="s">
        <v>591</v>
      </c>
      <c r="G44" s="165" t="s">
        <v>592</v>
      </c>
      <c r="H44" s="165">
        <v>73.95</v>
      </c>
      <c r="I44" s="165">
        <v>86.55</v>
      </c>
      <c r="J44" s="165">
        <v>0</v>
      </c>
      <c r="K44" s="161"/>
      <c r="L44" s="161">
        <v>70</v>
      </c>
      <c r="M44" s="161"/>
      <c r="N44" s="162"/>
      <c r="O44" s="162">
        <v>30</v>
      </c>
      <c r="P44" s="162"/>
      <c r="Q44" s="161"/>
      <c r="R44" s="161">
        <v>60</v>
      </c>
      <c r="S44" s="161"/>
      <c r="T44" s="162"/>
      <c r="U44" s="162">
        <v>90</v>
      </c>
      <c r="V44" s="162"/>
      <c r="W44" s="161"/>
      <c r="X44" s="161">
        <v>55</v>
      </c>
      <c r="Y44" s="161"/>
      <c r="Z44" s="162"/>
      <c r="AA44" s="162">
        <v>80</v>
      </c>
      <c r="AB44" s="162"/>
      <c r="AC44" s="164">
        <f t="shared" si="0"/>
        <v>423.88888888888891</v>
      </c>
      <c r="AD44" s="164">
        <f t="shared" si="1"/>
        <v>0</v>
      </c>
      <c r="AE44" s="164">
        <f t="shared" si="3"/>
        <v>423.88888888888891</v>
      </c>
      <c r="AF44" s="163">
        <f t="shared" si="2"/>
        <v>292.19444444444446</v>
      </c>
    </row>
    <row r="45" spans="1:32" x14ac:dyDescent="0.25">
      <c r="A45" s="165" t="s">
        <v>361</v>
      </c>
      <c r="B45" s="165" t="s">
        <v>856</v>
      </c>
      <c r="C45" s="165" t="s">
        <v>584</v>
      </c>
      <c r="D45" s="165" t="s">
        <v>36</v>
      </c>
      <c r="E45" s="165">
        <v>129</v>
      </c>
      <c r="F45" s="165" t="s">
        <v>205</v>
      </c>
      <c r="G45" s="165" t="s">
        <v>251</v>
      </c>
      <c r="H45" s="165">
        <v>68.540000000000006</v>
      </c>
      <c r="I45" s="165">
        <v>83.52</v>
      </c>
      <c r="J45" s="165">
        <v>0</v>
      </c>
      <c r="K45" s="161"/>
      <c r="L45" s="161">
        <v>80</v>
      </c>
      <c r="M45" s="161"/>
      <c r="N45" s="162"/>
      <c r="O45" s="162">
        <v>45</v>
      </c>
      <c r="P45" s="162"/>
      <c r="Q45" s="161"/>
      <c r="R45" s="161">
        <v>65</v>
      </c>
      <c r="S45" s="161"/>
      <c r="T45" s="162"/>
      <c r="U45" s="162">
        <v>70</v>
      </c>
      <c r="V45" s="162"/>
      <c r="W45" s="161"/>
      <c r="X45" s="161">
        <v>25</v>
      </c>
      <c r="Y45" s="161"/>
      <c r="Z45" s="162"/>
      <c r="AA45" s="162">
        <v>75</v>
      </c>
      <c r="AB45" s="162"/>
      <c r="AC45" s="164">
        <f t="shared" si="0"/>
        <v>427.77777777777783</v>
      </c>
      <c r="AD45" s="164">
        <f t="shared" si="1"/>
        <v>0</v>
      </c>
      <c r="AE45" s="164">
        <f t="shared" si="3"/>
        <v>427.77777777777783</v>
      </c>
      <c r="AF45" s="163">
        <f t="shared" si="2"/>
        <v>289.91888888888889</v>
      </c>
    </row>
    <row r="46" spans="1:32" x14ac:dyDescent="0.25">
      <c r="A46" s="165" t="s">
        <v>361</v>
      </c>
      <c r="B46" s="165" t="s">
        <v>856</v>
      </c>
      <c r="C46" s="165" t="s">
        <v>584</v>
      </c>
      <c r="D46" s="165" t="s">
        <v>36</v>
      </c>
      <c r="E46" s="165">
        <v>120</v>
      </c>
      <c r="F46" s="165" t="s">
        <v>593</v>
      </c>
      <c r="G46" s="165" t="s">
        <v>171</v>
      </c>
      <c r="H46" s="165">
        <v>71.05</v>
      </c>
      <c r="I46" s="165">
        <v>82.73</v>
      </c>
      <c r="J46" s="165">
        <v>0</v>
      </c>
      <c r="K46" s="161"/>
      <c r="L46" s="161">
        <v>80</v>
      </c>
      <c r="M46" s="161"/>
      <c r="N46" s="162"/>
      <c r="O46" s="162">
        <v>40</v>
      </c>
      <c r="P46" s="162"/>
      <c r="Q46" s="161"/>
      <c r="R46" s="161">
        <v>65</v>
      </c>
      <c r="S46" s="161"/>
      <c r="T46" s="162"/>
      <c r="U46" s="162">
        <v>80</v>
      </c>
      <c r="V46" s="162"/>
      <c r="W46" s="161"/>
      <c r="X46" s="161">
        <v>25</v>
      </c>
      <c r="Y46" s="161"/>
      <c r="Z46" s="162"/>
      <c r="AA46" s="162">
        <v>85</v>
      </c>
      <c r="AB46" s="162"/>
      <c r="AC46" s="164">
        <f t="shared" si="0"/>
        <v>435.55555555555554</v>
      </c>
      <c r="AD46" s="164">
        <f t="shared" si="1"/>
        <v>0</v>
      </c>
      <c r="AE46" s="164">
        <f t="shared" si="3"/>
        <v>435.55555555555554</v>
      </c>
      <c r="AF46" s="163">
        <f t="shared" si="2"/>
        <v>294.66777777777776</v>
      </c>
    </row>
    <row r="47" spans="1:32" x14ac:dyDescent="0.25">
      <c r="A47" s="165" t="s">
        <v>361</v>
      </c>
      <c r="B47" s="165" t="s">
        <v>856</v>
      </c>
      <c r="C47" s="165" t="s">
        <v>65</v>
      </c>
      <c r="D47" s="165" t="s">
        <v>36</v>
      </c>
      <c r="E47" s="165"/>
      <c r="F47" s="165" t="s">
        <v>43</v>
      </c>
      <c r="G47" s="165" t="s">
        <v>484</v>
      </c>
      <c r="H47" s="165">
        <v>72.401700000000005</v>
      </c>
      <c r="I47" s="165">
        <v>78.541899999999998</v>
      </c>
      <c r="J47" s="165">
        <v>0</v>
      </c>
      <c r="K47" s="161"/>
      <c r="L47" s="161">
        <v>55</v>
      </c>
      <c r="M47" s="161"/>
      <c r="N47" s="162"/>
      <c r="O47" s="162">
        <v>50</v>
      </c>
      <c r="P47" s="162"/>
      <c r="Q47" s="161"/>
      <c r="R47" s="161">
        <v>55</v>
      </c>
      <c r="S47" s="161"/>
      <c r="T47" s="162"/>
      <c r="U47" s="162">
        <v>80</v>
      </c>
      <c r="V47" s="162"/>
      <c r="W47" s="161"/>
      <c r="X47" s="161">
        <v>60</v>
      </c>
      <c r="Y47" s="161"/>
      <c r="Z47" s="162"/>
      <c r="AA47" s="162">
        <v>95</v>
      </c>
      <c r="AB47" s="162"/>
      <c r="AC47" s="164">
        <f t="shared" si="0"/>
        <v>431.66666666666669</v>
      </c>
      <c r="AD47" s="164">
        <f t="shared" si="1"/>
        <v>0</v>
      </c>
      <c r="AE47" s="164">
        <f t="shared" si="3"/>
        <v>431.66666666666669</v>
      </c>
      <c r="AF47" s="163">
        <f t="shared" si="2"/>
        <v>291.30513333333334</v>
      </c>
    </row>
    <row r="48" spans="1:32" x14ac:dyDescent="0.25">
      <c r="A48" s="165" t="s">
        <v>361</v>
      </c>
      <c r="B48" s="165" t="s">
        <v>856</v>
      </c>
      <c r="C48" s="165" t="s">
        <v>65</v>
      </c>
      <c r="D48" s="165" t="s">
        <v>36</v>
      </c>
      <c r="E48" s="165"/>
      <c r="F48" s="165" t="s">
        <v>209</v>
      </c>
      <c r="G48" s="165" t="s">
        <v>485</v>
      </c>
      <c r="H48" s="165">
        <v>92.841700000000003</v>
      </c>
      <c r="I48" s="165">
        <v>92.989099999999993</v>
      </c>
      <c r="J48" s="165">
        <v>0</v>
      </c>
      <c r="K48" s="161"/>
      <c r="L48" s="161">
        <v>85</v>
      </c>
      <c r="M48" s="161"/>
      <c r="N48" s="162"/>
      <c r="O48" s="162">
        <v>95</v>
      </c>
      <c r="P48" s="162"/>
      <c r="Q48" s="161"/>
      <c r="R48" s="161">
        <v>75</v>
      </c>
      <c r="S48" s="161"/>
      <c r="T48" s="162"/>
      <c r="U48" s="162">
        <v>80</v>
      </c>
      <c r="V48" s="162"/>
      <c r="W48" s="161"/>
      <c r="X48" s="161">
        <v>75</v>
      </c>
      <c r="Y48" s="161"/>
      <c r="Z48" s="162"/>
      <c r="AA48" s="162">
        <v>100</v>
      </c>
      <c r="AB48" s="162"/>
      <c r="AC48" s="164">
        <f t="shared" si="0"/>
        <v>595</v>
      </c>
      <c r="AD48" s="164">
        <f t="shared" si="1"/>
        <v>0</v>
      </c>
      <c r="AE48" s="164">
        <f t="shared" si="3"/>
        <v>595</v>
      </c>
      <c r="AF48" s="163">
        <f t="shared" si="2"/>
        <v>390.41539999999998</v>
      </c>
    </row>
    <row r="49" spans="1:32" x14ac:dyDescent="0.25">
      <c r="A49" s="165" t="s">
        <v>361</v>
      </c>
      <c r="B49" s="165" t="s">
        <v>856</v>
      </c>
      <c r="C49" s="165" t="s">
        <v>65</v>
      </c>
      <c r="D49" s="165" t="s">
        <v>36</v>
      </c>
      <c r="E49" s="165"/>
      <c r="F49" s="165" t="s">
        <v>135</v>
      </c>
      <c r="G49" s="165" t="s">
        <v>486</v>
      </c>
      <c r="H49" s="165">
        <v>80.733000000000004</v>
      </c>
      <c r="I49" s="165">
        <v>86.877600000000001</v>
      </c>
      <c r="J49" s="165">
        <v>0</v>
      </c>
      <c r="K49" s="161"/>
      <c r="L49" s="161">
        <v>80</v>
      </c>
      <c r="M49" s="161"/>
      <c r="N49" s="162"/>
      <c r="O49" s="162">
        <v>70</v>
      </c>
      <c r="P49" s="162"/>
      <c r="Q49" s="161"/>
      <c r="R49" s="161">
        <v>70</v>
      </c>
      <c r="S49" s="161"/>
      <c r="T49" s="162"/>
      <c r="U49" s="162">
        <v>60</v>
      </c>
      <c r="V49" s="162"/>
      <c r="W49" s="161"/>
      <c r="X49" s="161">
        <v>75</v>
      </c>
      <c r="Y49" s="161"/>
      <c r="Z49" s="162"/>
      <c r="AA49" s="162">
        <v>95</v>
      </c>
      <c r="AB49" s="162"/>
      <c r="AC49" s="164">
        <f t="shared" si="0"/>
        <v>521.11111111111109</v>
      </c>
      <c r="AD49" s="164">
        <f t="shared" si="1"/>
        <v>0</v>
      </c>
      <c r="AE49" s="164">
        <f t="shared" si="3"/>
        <v>521.11111111111109</v>
      </c>
      <c r="AF49" s="163">
        <f t="shared" si="2"/>
        <v>344.36085555555553</v>
      </c>
    </row>
    <row r="50" spans="1:32" x14ac:dyDescent="0.25">
      <c r="A50" s="165" t="s">
        <v>361</v>
      </c>
      <c r="B50" s="165" t="s">
        <v>856</v>
      </c>
      <c r="C50" s="165" t="s">
        <v>65</v>
      </c>
      <c r="D50" s="165" t="s">
        <v>36</v>
      </c>
      <c r="E50" s="165"/>
      <c r="F50" s="165" t="s">
        <v>200</v>
      </c>
      <c r="G50" s="165" t="s">
        <v>487</v>
      </c>
      <c r="H50" s="165">
        <v>71.686400000000006</v>
      </c>
      <c r="I50" s="165">
        <v>78.534499999999994</v>
      </c>
      <c r="J50" s="165">
        <v>0</v>
      </c>
      <c r="K50" s="161"/>
      <c r="L50" s="161">
        <v>60</v>
      </c>
      <c r="M50" s="161"/>
      <c r="N50" s="162"/>
      <c r="O50" s="162">
        <v>25</v>
      </c>
      <c r="P50" s="162"/>
      <c r="Q50" s="161"/>
      <c r="R50" s="161">
        <v>75</v>
      </c>
      <c r="S50" s="161"/>
      <c r="T50" s="162"/>
      <c r="U50" s="162">
        <v>65</v>
      </c>
      <c r="V50" s="162"/>
      <c r="W50" s="161"/>
      <c r="X50" s="161">
        <v>55</v>
      </c>
      <c r="Y50" s="161"/>
      <c r="Z50" s="162"/>
      <c r="AA50" s="162">
        <v>90</v>
      </c>
      <c r="AB50" s="162"/>
      <c r="AC50" s="164">
        <f t="shared" si="0"/>
        <v>412.22222222222223</v>
      </c>
      <c r="AD50" s="164">
        <f t="shared" si="1"/>
        <v>0</v>
      </c>
      <c r="AE50" s="164">
        <f t="shared" si="3"/>
        <v>412.22222222222223</v>
      </c>
      <c r="AF50" s="163">
        <f t="shared" si="2"/>
        <v>281.2215611111111</v>
      </c>
    </row>
    <row r="51" spans="1:32" x14ac:dyDescent="0.25">
      <c r="A51" s="165" t="s">
        <v>361</v>
      </c>
      <c r="B51" s="165" t="s">
        <v>856</v>
      </c>
      <c r="C51" s="165" t="s">
        <v>65</v>
      </c>
      <c r="D51" s="165" t="s">
        <v>36</v>
      </c>
      <c r="E51" s="165"/>
      <c r="F51" s="165" t="s">
        <v>488</v>
      </c>
      <c r="G51" s="165" t="s">
        <v>185</v>
      </c>
      <c r="H51" s="165">
        <v>82.390299999999996</v>
      </c>
      <c r="I51" s="165">
        <v>89.927599999999998</v>
      </c>
      <c r="J51" s="165">
        <v>0</v>
      </c>
      <c r="K51" s="161"/>
      <c r="L51" s="161">
        <v>75</v>
      </c>
      <c r="M51" s="161"/>
      <c r="N51" s="162"/>
      <c r="O51" s="162">
        <v>65</v>
      </c>
      <c r="P51" s="162"/>
      <c r="Q51" s="161"/>
      <c r="R51" s="161">
        <v>70</v>
      </c>
      <c r="S51" s="161"/>
      <c r="T51" s="162"/>
      <c r="U51" s="162">
        <v>80</v>
      </c>
      <c r="V51" s="162"/>
      <c r="W51" s="161"/>
      <c r="X51" s="161">
        <v>75</v>
      </c>
      <c r="Y51" s="161"/>
      <c r="Z51" s="162"/>
      <c r="AA51" s="162">
        <v>90</v>
      </c>
      <c r="AB51" s="162"/>
      <c r="AC51" s="164">
        <f t="shared" si="0"/>
        <v>517.22222222222217</v>
      </c>
      <c r="AD51" s="164">
        <f t="shared" si="1"/>
        <v>0</v>
      </c>
      <c r="AE51" s="164">
        <f t="shared" si="3"/>
        <v>517.22222222222217</v>
      </c>
      <c r="AF51" s="163">
        <f t="shared" si="2"/>
        <v>344.77006111111109</v>
      </c>
    </row>
    <row r="52" spans="1:32" x14ac:dyDescent="0.25">
      <c r="A52" s="165" t="s">
        <v>361</v>
      </c>
      <c r="B52" s="165" t="s">
        <v>856</v>
      </c>
      <c r="C52" s="165" t="s">
        <v>65</v>
      </c>
      <c r="D52" s="165" t="s">
        <v>36</v>
      </c>
      <c r="E52" s="165"/>
      <c r="F52" s="165" t="s">
        <v>114</v>
      </c>
      <c r="G52" s="165" t="s">
        <v>150</v>
      </c>
      <c r="H52" s="165">
        <v>83.703999999999994</v>
      </c>
      <c r="I52" s="165">
        <v>89.663799999999995</v>
      </c>
      <c r="J52" s="165">
        <v>0</v>
      </c>
      <c r="K52" s="161"/>
      <c r="L52" s="161">
        <v>75</v>
      </c>
      <c r="M52" s="161"/>
      <c r="N52" s="162"/>
      <c r="O52" s="162">
        <v>85</v>
      </c>
      <c r="P52" s="162"/>
      <c r="Q52" s="161"/>
      <c r="R52" s="161">
        <v>75</v>
      </c>
      <c r="S52" s="161"/>
      <c r="T52" s="162"/>
      <c r="U52" s="162">
        <v>95</v>
      </c>
      <c r="V52" s="162"/>
      <c r="W52" s="161"/>
      <c r="X52" s="161">
        <v>55</v>
      </c>
      <c r="Y52" s="161"/>
      <c r="Z52" s="162"/>
      <c r="AA52" s="162">
        <v>100</v>
      </c>
      <c r="AB52" s="162"/>
      <c r="AC52" s="164">
        <f t="shared" si="0"/>
        <v>560</v>
      </c>
      <c r="AD52" s="164">
        <f t="shared" si="1"/>
        <v>0</v>
      </c>
      <c r="AE52" s="164">
        <f t="shared" si="3"/>
        <v>560</v>
      </c>
      <c r="AF52" s="163">
        <f t="shared" si="2"/>
        <v>366.68389999999999</v>
      </c>
    </row>
    <row r="53" spans="1:32" x14ac:dyDescent="0.25">
      <c r="A53" s="165" t="s">
        <v>361</v>
      </c>
      <c r="B53" s="165" t="s">
        <v>856</v>
      </c>
      <c r="C53" s="165" t="s">
        <v>65</v>
      </c>
      <c r="D53" s="165" t="s">
        <v>36</v>
      </c>
      <c r="E53" s="165"/>
      <c r="F53" s="165" t="s">
        <v>489</v>
      </c>
      <c r="G53" s="165" t="s">
        <v>490</v>
      </c>
      <c r="H53" s="165">
        <v>66.516499999999994</v>
      </c>
      <c r="I53" s="165">
        <v>78.944800000000001</v>
      </c>
      <c r="J53" s="165">
        <v>0</v>
      </c>
      <c r="K53" s="161"/>
      <c r="L53" s="161">
        <v>35</v>
      </c>
      <c r="M53" s="161"/>
      <c r="N53" s="162"/>
      <c r="O53" s="162">
        <v>30</v>
      </c>
      <c r="P53" s="162"/>
      <c r="Q53" s="161"/>
      <c r="R53" s="161">
        <v>50</v>
      </c>
      <c r="S53" s="161"/>
      <c r="T53" s="162"/>
      <c r="U53" s="162">
        <v>45</v>
      </c>
      <c r="V53" s="162"/>
      <c r="W53" s="161"/>
      <c r="X53" s="161">
        <v>50</v>
      </c>
      <c r="Y53" s="161"/>
      <c r="Z53" s="162"/>
      <c r="AA53" s="162">
        <v>65</v>
      </c>
      <c r="AB53" s="162"/>
      <c r="AC53" s="164">
        <f t="shared" si="0"/>
        <v>303.33333333333337</v>
      </c>
      <c r="AD53" s="164">
        <f t="shared" si="1"/>
        <v>0</v>
      </c>
      <c r="AE53" s="164">
        <f t="shared" si="3"/>
        <v>303.33333333333337</v>
      </c>
      <c r="AF53" s="163">
        <f t="shared" si="2"/>
        <v>224.39731666666668</v>
      </c>
    </row>
    <row r="54" spans="1:32" x14ac:dyDescent="0.25">
      <c r="A54" s="165" t="s">
        <v>361</v>
      </c>
      <c r="B54" s="165" t="s">
        <v>856</v>
      </c>
      <c r="C54" s="165" t="s">
        <v>65</v>
      </c>
      <c r="D54" s="165" t="s">
        <v>36</v>
      </c>
      <c r="E54" s="165"/>
      <c r="F54" s="165" t="s">
        <v>48</v>
      </c>
      <c r="G54" s="165" t="s">
        <v>491</v>
      </c>
      <c r="H54" s="165">
        <v>72.984200000000001</v>
      </c>
      <c r="I54" s="165">
        <v>84.2453</v>
      </c>
      <c r="J54" s="165">
        <v>0</v>
      </c>
      <c r="K54" s="161"/>
      <c r="L54" s="161">
        <v>75</v>
      </c>
      <c r="M54" s="161"/>
      <c r="N54" s="162"/>
      <c r="O54" s="162">
        <v>45</v>
      </c>
      <c r="P54" s="162"/>
      <c r="Q54" s="161"/>
      <c r="R54" s="161">
        <v>65</v>
      </c>
      <c r="S54" s="161"/>
      <c r="T54" s="162"/>
      <c r="U54" s="162">
        <v>60</v>
      </c>
      <c r="V54" s="162"/>
      <c r="W54" s="161"/>
      <c r="X54" s="161">
        <v>45</v>
      </c>
      <c r="Y54" s="161"/>
      <c r="Z54" s="162"/>
      <c r="AA54" s="162">
        <v>95</v>
      </c>
      <c r="AB54" s="162"/>
      <c r="AC54" s="164">
        <f t="shared" si="0"/>
        <v>443.33333333333331</v>
      </c>
      <c r="AD54" s="164">
        <f t="shared" si="1"/>
        <v>0</v>
      </c>
      <c r="AE54" s="164">
        <f t="shared" si="3"/>
        <v>443.33333333333331</v>
      </c>
      <c r="AF54" s="163">
        <f t="shared" si="2"/>
        <v>300.28141666666664</v>
      </c>
    </row>
    <row r="55" spans="1:32" x14ac:dyDescent="0.25">
      <c r="A55" s="165" t="s">
        <v>361</v>
      </c>
      <c r="B55" s="165" t="s">
        <v>856</v>
      </c>
      <c r="C55" s="165" t="s">
        <v>65</v>
      </c>
      <c r="D55" s="165" t="s">
        <v>36</v>
      </c>
      <c r="E55" s="165"/>
      <c r="F55" s="165" t="s">
        <v>492</v>
      </c>
      <c r="G55" s="165" t="s">
        <v>138</v>
      </c>
      <c r="H55" s="165">
        <v>51.134900000000002</v>
      </c>
      <c r="I55" s="165">
        <v>57.561900000000001</v>
      </c>
      <c r="J55" s="165">
        <v>0</v>
      </c>
      <c r="K55" s="161"/>
      <c r="L55" s="161">
        <v>50</v>
      </c>
      <c r="M55" s="161"/>
      <c r="N55" s="162"/>
      <c r="O55" s="162">
        <v>20</v>
      </c>
      <c r="P55" s="162"/>
      <c r="Q55" s="161"/>
      <c r="R55" s="161">
        <v>30</v>
      </c>
      <c r="S55" s="161"/>
      <c r="T55" s="162"/>
      <c r="U55" s="162">
        <v>30</v>
      </c>
      <c r="V55" s="162"/>
      <c r="W55" s="161"/>
      <c r="X55" s="161">
        <v>25</v>
      </c>
      <c r="Y55" s="161"/>
      <c r="Z55" s="162"/>
      <c r="AA55" s="162">
        <v>50</v>
      </c>
      <c r="AB55" s="162"/>
      <c r="AC55" s="164">
        <f t="shared" si="0"/>
        <v>237.2222222222222</v>
      </c>
      <c r="AD55" s="164">
        <f t="shared" si="1"/>
        <v>0</v>
      </c>
      <c r="AE55" s="164">
        <f t="shared" si="3"/>
        <v>237.2222222222222</v>
      </c>
      <c r="AF55" s="163">
        <f t="shared" si="2"/>
        <v>172.95951111111111</v>
      </c>
    </row>
    <row r="56" spans="1:32" x14ac:dyDescent="0.25">
      <c r="A56" s="165" t="s">
        <v>361</v>
      </c>
      <c r="B56" s="165" t="s">
        <v>856</v>
      </c>
      <c r="C56" s="165" t="s">
        <v>65</v>
      </c>
      <c r="D56" s="165" t="s">
        <v>36</v>
      </c>
      <c r="E56" s="165"/>
      <c r="F56" s="165" t="s">
        <v>493</v>
      </c>
      <c r="G56" s="165" t="s">
        <v>249</v>
      </c>
      <c r="H56" s="165">
        <v>85.603499999999997</v>
      </c>
      <c r="I56" s="165">
        <v>93.417199999999994</v>
      </c>
      <c r="J56" s="165">
        <v>0</v>
      </c>
      <c r="K56" s="161"/>
      <c r="L56" s="161">
        <v>90</v>
      </c>
      <c r="M56" s="161"/>
      <c r="N56" s="162"/>
      <c r="O56" s="162">
        <v>95</v>
      </c>
      <c r="P56" s="162"/>
      <c r="Q56" s="161"/>
      <c r="R56" s="161">
        <v>90</v>
      </c>
      <c r="S56" s="161"/>
      <c r="T56" s="162"/>
      <c r="U56" s="162">
        <v>85</v>
      </c>
      <c r="V56" s="162"/>
      <c r="W56" s="161"/>
      <c r="X56" s="161">
        <v>90</v>
      </c>
      <c r="Y56" s="161"/>
      <c r="Z56" s="162"/>
      <c r="AA56" s="162">
        <v>100</v>
      </c>
      <c r="AB56" s="162"/>
      <c r="AC56" s="164">
        <f t="shared" si="0"/>
        <v>641.66666666666674</v>
      </c>
      <c r="AD56" s="164">
        <f t="shared" si="1"/>
        <v>0</v>
      </c>
      <c r="AE56" s="164">
        <f t="shared" si="3"/>
        <v>641.66666666666674</v>
      </c>
      <c r="AF56" s="163">
        <f t="shared" si="2"/>
        <v>410.34368333333339</v>
      </c>
    </row>
    <row r="57" spans="1:32" x14ac:dyDescent="0.25">
      <c r="A57" s="165" t="s">
        <v>361</v>
      </c>
      <c r="B57" s="165" t="s">
        <v>856</v>
      </c>
      <c r="C57" s="165" t="s">
        <v>65</v>
      </c>
      <c r="D57" s="165" t="s">
        <v>36</v>
      </c>
      <c r="E57" s="165"/>
      <c r="F57" s="165" t="s">
        <v>162</v>
      </c>
      <c r="G57" s="165" t="s">
        <v>72</v>
      </c>
      <c r="H57" s="165">
        <v>79.188199999999995</v>
      </c>
      <c r="I57" s="165">
        <v>86.892399999999995</v>
      </c>
      <c r="J57" s="165">
        <v>0</v>
      </c>
      <c r="K57" s="161"/>
      <c r="L57" s="161">
        <v>65</v>
      </c>
      <c r="M57" s="161"/>
      <c r="N57" s="162"/>
      <c r="O57" s="162">
        <v>40</v>
      </c>
      <c r="P57" s="162"/>
      <c r="Q57" s="161"/>
      <c r="R57" s="161">
        <v>55</v>
      </c>
      <c r="S57" s="161"/>
      <c r="T57" s="162"/>
      <c r="U57" s="162">
        <v>50</v>
      </c>
      <c r="V57" s="162"/>
      <c r="W57" s="161"/>
      <c r="X57" s="161">
        <v>60</v>
      </c>
      <c r="Y57" s="161"/>
      <c r="Z57" s="162"/>
      <c r="AA57" s="162">
        <v>90</v>
      </c>
      <c r="AB57" s="162"/>
      <c r="AC57" s="164">
        <f t="shared" si="0"/>
        <v>404.44444444444446</v>
      </c>
      <c r="AD57" s="164">
        <f t="shared" si="1"/>
        <v>0</v>
      </c>
      <c r="AE57" s="164">
        <f t="shared" si="3"/>
        <v>404.44444444444446</v>
      </c>
      <c r="AF57" s="163">
        <f t="shared" si="2"/>
        <v>285.26252222222223</v>
      </c>
    </row>
    <row r="58" spans="1:32" x14ac:dyDescent="0.25">
      <c r="A58" s="165" t="s">
        <v>361</v>
      </c>
      <c r="B58" s="165" t="s">
        <v>856</v>
      </c>
      <c r="C58" s="165" t="s">
        <v>65</v>
      </c>
      <c r="D58" s="165" t="s">
        <v>36</v>
      </c>
      <c r="E58" s="165"/>
      <c r="F58" s="165" t="s">
        <v>145</v>
      </c>
      <c r="G58" s="165" t="s">
        <v>79</v>
      </c>
      <c r="H58" s="165">
        <v>82.446600000000004</v>
      </c>
      <c r="I58" s="165">
        <v>87.236900000000006</v>
      </c>
      <c r="J58" s="165">
        <v>0</v>
      </c>
      <c r="K58" s="161"/>
      <c r="L58" s="161">
        <v>80</v>
      </c>
      <c r="M58" s="161"/>
      <c r="N58" s="162"/>
      <c r="O58" s="162">
        <v>80</v>
      </c>
      <c r="P58" s="162"/>
      <c r="Q58" s="161"/>
      <c r="R58" s="161">
        <v>85</v>
      </c>
      <c r="S58" s="161"/>
      <c r="T58" s="162"/>
      <c r="U58" s="162">
        <v>100</v>
      </c>
      <c r="V58" s="162"/>
      <c r="W58" s="161"/>
      <c r="X58" s="161">
        <v>70</v>
      </c>
      <c r="Y58" s="161"/>
      <c r="Z58" s="162"/>
      <c r="AA58" s="162">
        <v>90</v>
      </c>
      <c r="AB58" s="162"/>
      <c r="AC58" s="164">
        <f t="shared" si="0"/>
        <v>583.33333333333326</v>
      </c>
      <c r="AD58" s="164">
        <f t="shared" si="1"/>
        <v>0</v>
      </c>
      <c r="AE58" s="164">
        <f t="shared" si="3"/>
        <v>583.33333333333326</v>
      </c>
      <c r="AF58" s="163">
        <f t="shared" si="2"/>
        <v>376.50841666666662</v>
      </c>
    </row>
    <row r="59" spans="1:32" x14ac:dyDescent="0.25">
      <c r="A59" s="165" t="s">
        <v>361</v>
      </c>
      <c r="B59" s="165" t="s">
        <v>856</v>
      </c>
      <c r="C59" s="165" t="s">
        <v>65</v>
      </c>
      <c r="D59" s="165" t="s">
        <v>36</v>
      </c>
      <c r="E59" s="165"/>
      <c r="F59" s="165" t="s">
        <v>78</v>
      </c>
      <c r="G59" s="165" t="s">
        <v>87</v>
      </c>
      <c r="H59" s="165">
        <v>86.944699999999997</v>
      </c>
      <c r="I59" s="165">
        <v>88.3005</v>
      </c>
      <c r="J59" s="165">
        <v>0</v>
      </c>
      <c r="K59" s="161"/>
      <c r="L59" s="161">
        <v>80</v>
      </c>
      <c r="M59" s="161"/>
      <c r="N59" s="162"/>
      <c r="O59" s="162">
        <v>65</v>
      </c>
      <c r="P59" s="162"/>
      <c r="Q59" s="161"/>
      <c r="R59" s="161">
        <v>75</v>
      </c>
      <c r="S59" s="161"/>
      <c r="T59" s="162"/>
      <c r="U59" s="162">
        <v>75</v>
      </c>
      <c r="V59" s="162"/>
      <c r="W59" s="161"/>
      <c r="X59" s="161">
        <v>65</v>
      </c>
      <c r="Y59" s="161"/>
      <c r="Z59" s="162"/>
      <c r="AA59" s="162">
        <v>100</v>
      </c>
      <c r="AB59" s="162"/>
      <c r="AC59" s="164">
        <f t="shared" si="0"/>
        <v>528.88888888888891</v>
      </c>
      <c r="AD59" s="164">
        <f t="shared" si="1"/>
        <v>0</v>
      </c>
      <c r="AE59" s="164">
        <f t="shared" si="3"/>
        <v>528.88888888888891</v>
      </c>
      <c r="AF59" s="163">
        <f t="shared" si="2"/>
        <v>352.06704444444449</v>
      </c>
    </row>
    <row r="60" spans="1:32" x14ac:dyDescent="0.25">
      <c r="A60" s="165" t="s">
        <v>361</v>
      </c>
      <c r="B60" s="165" t="s">
        <v>856</v>
      </c>
      <c r="C60" s="165" t="s">
        <v>65</v>
      </c>
      <c r="D60" s="165" t="s">
        <v>36</v>
      </c>
      <c r="E60" s="165"/>
      <c r="F60" s="165" t="s">
        <v>494</v>
      </c>
      <c r="G60" s="165" t="s">
        <v>83</v>
      </c>
      <c r="H60" s="165">
        <v>60.044899999999998</v>
      </c>
      <c r="I60" s="165">
        <v>76.639499999999998</v>
      </c>
      <c r="J60" s="165">
        <v>0</v>
      </c>
      <c r="K60" s="161"/>
      <c r="L60" s="161">
        <v>75</v>
      </c>
      <c r="M60" s="161"/>
      <c r="N60" s="162"/>
      <c r="O60" s="162">
        <v>30</v>
      </c>
      <c r="P60" s="162"/>
      <c r="Q60" s="161"/>
      <c r="R60" s="161">
        <v>65</v>
      </c>
      <c r="S60" s="161"/>
      <c r="T60" s="162"/>
      <c r="U60" s="162">
        <v>70</v>
      </c>
      <c r="V60" s="162"/>
      <c r="W60" s="161"/>
      <c r="X60" s="161">
        <v>50</v>
      </c>
      <c r="Y60" s="161"/>
      <c r="Z60" s="162"/>
      <c r="AA60" s="162">
        <v>85</v>
      </c>
      <c r="AB60" s="162"/>
      <c r="AC60" s="164">
        <f t="shared" si="0"/>
        <v>423.88888888888891</v>
      </c>
      <c r="AD60" s="164">
        <f t="shared" si="1"/>
        <v>0</v>
      </c>
      <c r="AE60" s="164">
        <f t="shared" si="3"/>
        <v>423.88888888888891</v>
      </c>
      <c r="AF60" s="163">
        <f t="shared" si="2"/>
        <v>280.28664444444445</v>
      </c>
    </row>
    <row r="61" spans="1:32" x14ac:dyDescent="0.25">
      <c r="A61" s="165" t="s">
        <v>361</v>
      </c>
      <c r="B61" s="165" t="s">
        <v>856</v>
      </c>
      <c r="C61" s="165" t="s">
        <v>65</v>
      </c>
      <c r="D61" s="165" t="s">
        <v>36</v>
      </c>
      <c r="E61" s="165"/>
      <c r="F61" s="165" t="s">
        <v>197</v>
      </c>
      <c r="G61" s="165" t="s">
        <v>185</v>
      </c>
      <c r="H61" s="165">
        <v>73.2881</v>
      </c>
      <c r="I61" s="165">
        <v>82.428100000000001</v>
      </c>
      <c r="J61" s="165">
        <v>0</v>
      </c>
      <c r="K61" s="161"/>
      <c r="L61" s="161">
        <v>55</v>
      </c>
      <c r="M61" s="161"/>
      <c r="N61" s="162"/>
      <c r="O61" s="162">
        <v>30</v>
      </c>
      <c r="P61" s="162"/>
      <c r="Q61" s="161"/>
      <c r="R61" s="161">
        <v>40</v>
      </c>
      <c r="S61" s="161"/>
      <c r="T61" s="162"/>
      <c r="U61" s="162">
        <v>25</v>
      </c>
      <c r="V61" s="162"/>
      <c r="W61" s="161"/>
      <c r="X61" s="161">
        <v>45</v>
      </c>
      <c r="Y61" s="161"/>
      <c r="Z61" s="162"/>
      <c r="AA61" s="162">
        <v>80</v>
      </c>
      <c r="AB61" s="162"/>
      <c r="AC61" s="164">
        <f t="shared" si="0"/>
        <v>311.11111111111109</v>
      </c>
      <c r="AD61" s="164">
        <f t="shared" si="1"/>
        <v>0</v>
      </c>
      <c r="AE61" s="164">
        <f t="shared" si="3"/>
        <v>311.11111111111109</v>
      </c>
      <c r="AF61" s="163">
        <f t="shared" si="2"/>
        <v>233.41365555555555</v>
      </c>
    </row>
    <row r="62" spans="1:32" x14ac:dyDescent="0.25">
      <c r="A62" s="165" t="s">
        <v>361</v>
      </c>
      <c r="B62" s="165" t="s">
        <v>856</v>
      </c>
      <c r="C62" s="165" t="s">
        <v>65</v>
      </c>
      <c r="D62" s="165" t="s">
        <v>36</v>
      </c>
      <c r="E62" s="165"/>
      <c r="F62" s="165" t="s">
        <v>495</v>
      </c>
      <c r="G62" s="165" t="s">
        <v>236</v>
      </c>
      <c r="H62" s="165">
        <v>78.372200000000007</v>
      </c>
      <c r="I62" s="165">
        <v>85.157200000000003</v>
      </c>
      <c r="J62" s="165">
        <v>0</v>
      </c>
      <c r="K62" s="161"/>
      <c r="L62" s="161">
        <v>80</v>
      </c>
      <c r="M62" s="161"/>
      <c r="N62" s="162"/>
      <c r="O62" s="162">
        <v>65</v>
      </c>
      <c r="P62" s="162"/>
      <c r="Q62" s="161"/>
      <c r="R62" s="161">
        <v>85</v>
      </c>
      <c r="S62" s="161"/>
      <c r="T62" s="162"/>
      <c r="U62" s="162">
        <v>75</v>
      </c>
      <c r="V62" s="162"/>
      <c r="W62" s="161"/>
      <c r="X62" s="161">
        <v>65</v>
      </c>
      <c r="Y62" s="161"/>
      <c r="Z62" s="162"/>
      <c r="AA62" s="162">
        <v>100</v>
      </c>
      <c r="AB62" s="162"/>
      <c r="AC62" s="164">
        <f t="shared" si="0"/>
        <v>544.44444444444434</v>
      </c>
      <c r="AD62" s="164">
        <f t="shared" si="1"/>
        <v>0</v>
      </c>
      <c r="AE62" s="164">
        <f t="shared" si="3"/>
        <v>544.44444444444434</v>
      </c>
      <c r="AF62" s="163">
        <f t="shared" si="2"/>
        <v>353.98692222222218</v>
      </c>
    </row>
    <row r="63" spans="1:32" x14ac:dyDescent="0.25">
      <c r="A63" s="165" t="s">
        <v>361</v>
      </c>
      <c r="B63" s="165" t="s">
        <v>856</v>
      </c>
      <c r="C63" s="165" t="s">
        <v>65</v>
      </c>
      <c r="D63" s="165" t="s">
        <v>36</v>
      </c>
      <c r="E63" s="165"/>
      <c r="F63" s="165" t="s">
        <v>496</v>
      </c>
      <c r="G63" s="165" t="s">
        <v>96</v>
      </c>
      <c r="H63" s="165">
        <v>67.319100000000006</v>
      </c>
      <c r="I63" s="165">
        <v>73.641199999999998</v>
      </c>
      <c r="J63" s="165">
        <v>0</v>
      </c>
      <c r="K63" s="161"/>
      <c r="L63" s="161">
        <v>50</v>
      </c>
      <c r="M63" s="161"/>
      <c r="N63" s="162"/>
      <c r="O63" s="162">
        <v>50</v>
      </c>
      <c r="P63" s="162"/>
      <c r="Q63" s="161"/>
      <c r="R63" s="161">
        <v>75</v>
      </c>
      <c r="S63" s="161"/>
      <c r="T63" s="162"/>
      <c r="U63" s="162">
        <v>50</v>
      </c>
      <c r="V63" s="162"/>
      <c r="W63" s="161"/>
      <c r="X63" s="161">
        <v>35</v>
      </c>
      <c r="Y63" s="161"/>
      <c r="Z63" s="162"/>
      <c r="AA63" s="162">
        <v>75</v>
      </c>
      <c r="AB63" s="162"/>
      <c r="AC63" s="164">
        <f t="shared" si="0"/>
        <v>396.66666666666663</v>
      </c>
      <c r="AD63" s="164">
        <f t="shared" si="1"/>
        <v>0</v>
      </c>
      <c r="AE63" s="164">
        <f t="shared" si="3"/>
        <v>396.66666666666663</v>
      </c>
      <c r="AF63" s="163">
        <f t="shared" si="2"/>
        <v>268.81348333333335</v>
      </c>
    </row>
    <row r="64" spans="1:32" x14ac:dyDescent="0.25">
      <c r="A64" s="165" t="s">
        <v>361</v>
      </c>
      <c r="B64" s="165" t="s">
        <v>856</v>
      </c>
      <c r="C64" s="165" t="s">
        <v>65</v>
      </c>
      <c r="D64" s="165" t="s">
        <v>36</v>
      </c>
      <c r="E64" s="165"/>
      <c r="F64" s="165" t="s">
        <v>220</v>
      </c>
      <c r="G64" s="165" t="s">
        <v>450</v>
      </c>
      <c r="H64" s="165">
        <v>93.570400000000006</v>
      </c>
      <c r="I64" s="165">
        <v>95.724500000000006</v>
      </c>
      <c r="J64" s="165">
        <v>0</v>
      </c>
      <c r="K64" s="161"/>
      <c r="L64" s="161">
        <v>90</v>
      </c>
      <c r="M64" s="161"/>
      <c r="N64" s="162"/>
      <c r="O64" s="162">
        <v>100</v>
      </c>
      <c r="P64" s="162"/>
      <c r="Q64" s="161"/>
      <c r="R64" s="161">
        <v>95</v>
      </c>
      <c r="S64" s="161"/>
      <c r="T64" s="162"/>
      <c r="U64" s="162">
        <v>90</v>
      </c>
      <c r="V64" s="162"/>
      <c r="W64" s="161"/>
      <c r="X64" s="161">
        <v>80</v>
      </c>
      <c r="Y64" s="161"/>
      <c r="Z64" s="162"/>
      <c r="AA64" s="162">
        <v>95</v>
      </c>
      <c r="AB64" s="162"/>
      <c r="AC64" s="164">
        <f t="shared" si="0"/>
        <v>649.44444444444434</v>
      </c>
      <c r="AD64" s="164">
        <f t="shared" si="1"/>
        <v>0</v>
      </c>
      <c r="AE64" s="164">
        <f t="shared" si="3"/>
        <v>649.44444444444434</v>
      </c>
      <c r="AF64" s="163">
        <f t="shared" si="2"/>
        <v>419.36967222222216</v>
      </c>
    </row>
    <row r="65" spans="1:32" x14ac:dyDescent="0.25">
      <c r="A65" s="165" t="s">
        <v>361</v>
      </c>
      <c r="B65" s="165" t="s">
        <v>856</v>
      </c>
      <c r="C65" s="165" t="s">
        <v>65</v>
      </c>
      <c r="D65" s="165" t="s">
        <v>36</v>
      </c>
      <c r="E65" s="165"/>
      <c r="F65" s="165" t="s">
        <v>161</v>
      </c>
      <c r="G65" s="165" t="s">
        <v>122</v>
      </c>
      <c r="H65" s="165">
        <v>87.049599999999998</v>
      </c>
      <c r="I65" s="165">
        <v>90.896000000000001</v>
      </c>
      <c r="J65" s="165">
        <v>0</v>
      </c>
      <c r="K65" s="161"/>
      <c r="L65" s="161">
        <v>95</v>
      </c>
      <c r="M65" s="161"/>
      <c r="N65" s="162"/>
      <c r="O65" s="162">
        <v>30</v>
      </c>
      <c r="P65" s="162"/>
      <c r="Q65" s="161"/>
      <c r="R65" s="161">
        <v>70</v>
      </c>
      <c r="S65" s="161"/>
      <c r="T65" s="162"/>
      <c r="U65" s="162">
        <v>90</v>
      </c>
      <c r="V65" s="162"/>
      <c r="W65" s="161"/>
      <c r="X65" s="161">
        <v>75</v>
      </c>
      <c r="Y65" s="161"/>
      <c r="Z65" s="162"/>
      <c r="AA65" s="162">
        <v>95</v>
      </c>
      <c r="AB65" s="162"/>
      <c r="AC65" s="164">
        <f t="shared" si="0"/>
        <v>505.5555555555556</v>
      </c>
      <c r="AD65" s="164">
        <f t="shared" si="1"/>
        <v>0</v>
      </c>
      <c r="AE65" s="164">
        <f t="shared" si="3"/>
        <v>505.5555555555556</v>
      </c>
      <c r="AF65" s="163">
        <f t="shared" si="2"/>
        <v>341.75057777777783</v>
      </c>
    </row>
    <row r="66" spans="1:32" x14ac:dyDescent="0.25">
      <c r="A66" s="165" t="s">
        <v>361</v>
      </c>
      <c r="B66" s="165" t="s">
        <v>856</v>
      </c>
      <c r="C66" s="165" t="s">
        <v>65</v>
      </c>
      <c r="D66" s="165" t="s">
        <v>139</v>
      </c>
      <c r="E66" s="165"/>
      <c r="F66" s="165" t="s">
        <v>135</v>
      </c>
      <c r="G66" s="165" t="s">
        <v>497</v>
      </c>
      <c r="H66" s="165">
        <v>51.030200000000001</v>
      </c>
      <c r="I66" s="165">
        <v>57.562899999999999</v>
      </c>
      <c r="J66" s="165">
        <v>0</v>
      </c>
      <c r="K66" s="161"/>
      <c r="L66" s="161">
        <v>35</v>
      </c>
      <c r="M66" s="161"/>
      <c r="N66" s="162"/>
      <c r="O66" s="162">
        <v>45</v>
      </c>
      <c r="P66" s="162"/>
      <c r="Q66" s="161"/>
      <c r="R66" s="161">
        <v>35</v>
      </c>
      <c r="S66" s="161"/>
      <c r="T66" s="162"/>
      <c r="U66" s="162">
        <v>25</v>
      </c>
      <c r="V66" s="162"/>
      <c r="W66" s="161"/>
      <c r="X66" s="161">
        <v>30</v>
      </c>
      <c r="Y66" s="161"/>
      <c r="Z66" s="162"/>
      <c r="AA66" s="162">
        <v>60</v>
      </c>
      <c r="AB66" s="162"/>
      <c r="AC66" s="164">
        <f t="shared" ref="AC66:AC129" si="4">IF(X66="",((L66*4)+(O66*4)+(R66*4)+(U66*2)+(AA66*2))/16/100*700,((L66*4)+(O66*4)+(R66*4)+(U66*2)+(X66*2)+(AA66*2))/18/100*700)</f>
        <v>268.33333333333337</v>
      </c>
      <c r="AD66" s="164">
        <f t="shared" ref="AD66:AD129" si="5">IF(Y66="",((M66*4)+(P66*4)+(S66*4)+(V66*2)+(AB66*2))/16/100*700,((M66*4)+(P66*4)+(S66*4)+(V66*2)+(Y66*2)+(AB66*2))/18/100*700)</f>
        <v>0</v>
      </c>
      <c r="AE66" s="164">
        <f t="shared" si="3"/>
        <v>268.33333333333337</v>
      </c>
      <c r="AF66" s="163">
        <f t="shared" ref="AF66:AF129" si="6">(H66+I66+J66+AE66)/2</f>
        <v>188.46321666666668</v>
      </c>
    </row>
    <row r="67" spans="1:32" x14ac:dyDescent="0.25">
      <c r="A67" s="165" t="s">
        <v>361</v>
      </c>
      <c r="B67" s="165" t="s">
        <v>856</v>
      </c>
      <c r="C67" s="165" t="s">
        <v>65</v>
      </c>
      <c r="D67" s="165" t="s">
        <v>139</v>
      </c>
      <c r="E67" s="165"/>
      <c r="F67" s="165" t="s">
        <v>38</v>
      </c>
      <c r="G67" s="165" t="s">
        <v>498</v>
      </c>
      <c r="H67" s="165">
        <v>64.237099999999998</v>
      </c>
      <c r="I67" s="165">
        <v>64.086200000000005</v>
      </c>
      <c r="J67" s="165">
        <v>0</v>
      </c>
      <c r="K67" s="161"/>
      <c r="L67" s="161">
        <v>60</v>
      </c>
      <c r="M67" s="161"/>
      <c r="N67" s="162"/>
      <c r="O67" s="162">
        <v>35</v>
      </c>
      <c r="P67" s="162"/>
      <c r="Q67" s="161"/>
      <c r="R67" s="161">
        <v>60</v>
      </c>
      <c r="S67" s="161"/>
      <c r="T67" s="162"/>
      <c r="U67" s="162">
        <v>35</v>
      </c>
      <c r="V67" s="162"/>
      <c r="W67" s="161"/>
      <c r="X67" s="161">
        <v>20</v>
      </c>
      <c r="Y67" s="161"/>
      <c r="Z67" s="162"/>
      <c r="AA67" s="162">
        <v>60</v>
      </c>
      <c r="AB67" s="162"/>
      <c r="AC67" s="164">
        <f t="shared" si="4"/>
        <v>330.55555555555554</v>
      </c>
      <c r="AD67" s="164">
        <f t="shared" si="5"/>
        <v>0</v>
      </c>
      <c r="AE67" s="164">
        <f t="shared" ref="AE67:AE130" si="7">IF(AD67=0,AC67,(AC67+AD67)/2)</f>
        <v>330.55555555555554</v>
      </c>
      <c r="AF67" s="163">
        <f t="shared" si="6"/>
        <v>229.43942777777778</v>
      </c>
    </row>
    <row r="68" spans="1:32" x14ac:dyDescent="0.25">
      <c r="A68" s="165" t="s">
        <v>361</v>
      </c>
      <c r="B68" s="165" t="s">
        <v>856</v>
      </c>
      <c r="C68" s="165" t="s">
        <v>65</v>
      </c>
      <c r="D68" s="165" t="s">
        <v>139</v>
      </c>
      <c r="E68" s="165"/>
      <c r="F68" s="165" t="s">
        <v>467</v>
      </c>
      <c r="G68" s="165" t="s">
        <v>82</v>
      </c>
      <c r="H68" s="165">
        <v>61.171399999999998</v>
      </c>
      <c r="I68" s="165">
        <v>60.708599999999997</v>
      </c>
      <c r="J68" s="165">
        <v>0</v>
      </c>
      <c r="K68" s="161"/>
      <c r="L68" s="161">
        <v>30</v>
      </c>
      <c r="M68" s="161"/>
      <c r="N68" s="162"/>
      <c r="O68" s="162">
        <v>25</v>
      </c>
      <c r="P68" s="162"/>
      <c r="Q68" s="161"/>
      <c r="R68" s="161">
        <v>25</v>
      </c>
      <c r="S68" s="161"/>
      <c r="T68" s="162"/>
      <c r="U68" s="162">
        <v>50</v>
      </c>
      <c r="V68" s="162"/>
      <c r="W68" s="161"/>
      <c r="X68" s="161">
        <v>25</v>
      </c>
      <c r="Y68" s="161"/>
      <c r="Z68" s="162"/>
      <c r="AA68" s="162">
        <v>40</v>
      </c>
      <c r="AB68" s="162"/>
      <c r="AC68" s="164">
        <f t="shared" si="4"/>
        <v>213.88888888888891</v>
      </c>
      <c r="AD68" s="164">
        <f t="shared" si="5"/>
        <v>0</v>
      </c>
      <c r="AE68" s="164">
        <f t="shared" si="7"/>
        <v>213.88888888888891</v>
      </c>
      <c r="AF68" s="163">
        <f t="shared" si="6"/>
        <v>167.88444444444445</v>
      </c>
    </row>
    <row r="69" spans="1:32" x14ac:dyDescent="0.25">
      <c r="A69" s="165" t="s">
        <v>361</v>
      </c>
      <c r="B69" s="165" t="s">
        <v>856</v>
      </c>
      <c r="C69" s="165" t="s">
        <v>65</v>
      </c>
      <c r="D69" s="165" t="s">
        <v>139</v>
      </c>
      <c r="E69" s="165"/>
      <c r="F69" s="165" t="s">
        <v>70</v>
      </c>
      <c r="G69" s="165" t="s">
        <v>98</v>
      </c>
      <c r="H69" s="165">
        <v>70.999899999999997</v>
      </c>
      <c r="I69" s="165">
        <v>77.863799999999998</v>
      </c>
      <c r="J69" s="165">
        <v>0</v>
      </c>
      <c r="K69" s="161"/>
      <c r="L69" s="161">
        <v>65</v>
      </c>
      <c r="M69" s="161"/>
      <c r="N69" s="162"/>
      <c r="O69" s="162">
        <v>25</v>
      </c>
      <c r="P69" s="162"/>
      <c r="Q69" s="161"/>
      <c r="R69" s="161">
        <v>55</v>
      </c>
      <c r="S69" s="161"/>
      <c r="T69" s="162"/>
      <c r="U69" s="162">
        <v>85</v>
      </c>
      <c r="V69" s="162"/>
      <c r="W69" s="161"/>
      <c r="X69" s="161">
        <v>55</v>
      </c>
      <c r="Y69" s="161"/>
      <c r="Z69" s="162"/>
      <c r="AA69" s="162">
        <v>70</v>
      </c>
      <c r="AB69" s="162"/>
      <c r="AC69" s="164">
        <f t="shared" si="4"/>
        <v>388.88888888888891</v>
      </c>
      <c r="AD69" s="164">
        <f t="shared" si="5"/>
        <v>0</v>
      </c>
      <c r="AE69" s="164">
        <f t="shared" si="7"/>
        <v>388.88888888888891</v>
      </c>
      <c r="AF69" s="163">
        <f t="shared" si="6"/>
        <v>268.87629444444445</v>
      </c>
    </row>
    <row r="70" spans="1:32" x14ac:dyDescent="0.25">
      <c r="A70" s="165" t="s">
        <v>361</v>
      </c>
      <c r="B70" s="165" t="s">
        <v>856</v>
      </c>
      <c r="C70" s="165" t="s">
        <v>65</v>
      </c>
      <c r="D70" s="165" t="s">
        <v>139</v>
      </c>
      <c r="E70" s="165"/>
      <c r="F70" s="165" t="s">
        <v>54</v>
      </c>
      <c r="G70" s="165" t="s">
        <v>107</v>
      </c>
      <c r="H70" s="165">
        <v>73.463499999999996</v>
      </c>
      <c r="I70" s="165">
        <v>73.884799999999998</v>
      </c>
      <c r="J70" s="165">
        <v>0</v>
      </c>
      <c r="K70" s="161"/>
      <c r="L70" s="161">
        <v>25</v>
      </c>
      <c r="M70" s="161"/>
      <c r="N70" s="162"/>
      <c r="O70" s="162">
        <v>45</v>
      </c>
      <c r="P70" s="162"/>
      <c r="Q70" s="161"/>
      <c r="R70" s="161">
        <v>80</v>
      </c>
      <c r="S70" s="161"/>
      <c r="T70" s="162"/>
      <c r="U70" s="162">
        <v>30</v>
      </c>
      <c r="V70" s="162"/>
      <c r="W70" s="161"/>
      <c r="X70" s="161">
        <v>40</v>
      </c>
      <c r="Y70" s="161"/>
      <c r="Z70" s="162"/>
      <c r="AA70" s="162">
        <v>85</v>
      </c>
      <c r="AB70" s="162"/>
      <c r="AC70" s="164">
        <f t="shared" si="4"/>
        <v>353.88888888888886</v>
      </c>
      <c r="AD70" s="164">
        <f t="shared" si="5"/>
        <v>0</v>
      </c>
      <c r="AE70" s="164">
        <f t="shared" si="7"/>
        <v>353.88888888888886</v>
      </c>
      <c r="AF70" s="163">
        <f t="shared" si="6"/>
        <v>250.61859444444443</v>
      </c>
    </row>
    <row r="71" spans="1:32" x14ac:dyDescent="0.25">
      <c r="A71" s="165" t="s">
        <v>361</v>
      </c>
      <c r="B71" s="165" t="s">
        <v>856</v>
      </c>
      <c r="C71" s="165" t="s">
        <v>65</v>
      </c>
      <c r="D71" s="165" t="s">
        <v>139</v>
      </c>
      <c r="E71" s="165"/>
      <c r="F71" s="165" t="s">
        <v>499</v>
      </c>
      <c r="G71" s="165" t="s">
        <v>54</v>
      </c>
      <c r="H71" s="165">
        <v>68.865499999999997</v>
      </c>
      <c r="I71" s="165">
        <v>71.295000000000002</v>
      </c>
      <c r="J71" s="165">
        <v>0</v>
      </c>
      <c r="K71" s="161"/>
      <c r="L71" s="161">
        <v>40</v>
      </c>
      <c r="M71" s="161"/>
      <c r="N71" s="162"/>
      <c r="O71" s="162">
        <v>35</v>
      </c>
      <c r="P71" s="162"/>
      <c r="Q71" s="161"/>
      <c r="R71" s="161">
        <v>70</v>
      </c>
      <c r="S71" s="161"/>
      <c r="T71" s="162"/>
      <c r="U71" s="162">
        <v>35</v>
      </c>
      <c r="V71" s="162"/>
      <c r="W71" s="161"/>
      <c r="X71" s="161">
        <v>35</v>
      </c>
      <c r="Y71" s="161"/>
      <c r="Z71" s="162"/>
      <c r="AA71" s="162">
        <v>70</v>
      </c>
      <c r="AB71" s="162"/>
      <c r="AC71" s="164">
        <f t="shared" si="4"/>
        <v>334.44444444444446</v>
      </c>
      <c r="AD71" s="164">
        <f t="shared" si="5"/>
        <v>0</v>
      </c>
      <c r="AE71" s="164">
        <f t="shared" si="7"/>
        <v>334.44444444444446</v>
      </c>
      <c r="AF71" s="163">
        <f t="shared" si="6"/>
        <v>237.30247222222224</v>
      </c>
    </row>
    <row r="72" spans="1:32" x14ac:dyDescent="0.25">
      <c r="A72" s="165" t="s">
        <v>361</v>
      </c>
      <c r="B72" s="165" t="s">
        <v>856</v>
      </c>
      <c r="C72" s="165" t="s">
        <v>65</v>
      </c>
      <c r="D72" s="165" t="s">
        <v>139</v>
      </c>
      <c r="E72" s="165"/>
      <c r="F72" s="165" t="s">
        <v>88</v>
      </c>
      <c r="G72" s="165" t="s">
        <v>500</v>
      </c>
      <c r="H72" s="165">
        <v>57.000399999999999</v>
      </c>
      <c r="I72" s="165">
        <v>65.705500000000001</v>
      </c>
      <c r="J72" s="165">
        <v>0</v>
      </c>
      <c r="K72" s="161"/>
      <c r="L72" s="161">
        <v>40</v>
      </c>
      <c r="M72" s="161"/>
      <c r="N72" s="162"/>
      <c r="O72" s="162">
        <v>35</v>
      </c>
      <c r="P72" s="162"/>
      <c r="Q72" s="161"/>
      <c r="R72" s="161">
        <v>75</v>
      </c>
      <c r="S72" s="161"/>
      <c r="T72" s="162"/>
      <c r="U72" s="162">
        <v>40</v>
      </c>
      <c r="V72" s="162"/>
      <c r="W72" s="161"/>
      <c r="X72" s="161">
        <v>20</v>
      </c>
      <c r="Y72" s="161"/>
      <c r="Z72" s="162"/>
      <c r="AA72" s="162">
        <v>35</v>
      </c>
      <c r="AB72" s="162"/>
      <c r="AC72" s="164">
        <f t="shared" si="4"/>
        <v>307.22222222222223</v>
      </c>
      <c r="AD72" s="164">
        <f t="shared" si="5"/>
        <v>0</v>
      </c>
      <c r="AE72" s="164">
        <f t="shared" si="7"/>
        <v>307.22222222222223</v>
      </c>
      <c r="AF72" s="163">
        <f t="shared" si="6"/>
        <v>214.96406111111111</v>
      </c>
    </row>
    <row r="73" spans="1:32" x14ac:dyDescent="0.25">
      <c r="A73" s="165" t="s">
        <v>361</v>
      </c>
      <c r="B73" s="165" t="s">
        <v>856</v>
      </c>
      <c r="C73" s="165" t="s">
        <v>65</v>
      </c>
      <c r="D73" s="165" t="s">
        <v>139</v>
      </c>
      <c r="E73" s="165"/>
      <c r="F73" s="165" t="s">
        <v>501</v>
      </c>
      <c r="G73" s="165" t="s">
        <v>201</v>
      </c>
      <c r="H73" s="165">
        <v>55.003599999999999</v>
      </c>
      <c r="I73" s="165">
        <v>58.081899999999997</v>
      </c>
      <c r="J73" s="165">
        <v>0</v>
      </c>
      <c r="K73" s="161"/>
      <c r="L73" s="161">
        <v>50</v>
      </c>
      <c r="M73" s="161"/>
      <c r="N73" s="162"/>
      <c r="O73" s="162">
        <v>20</v>
      </c>
      <c r="P73" s="162"/>
      <c r="Q73" s="161"/>
      <c r="R73" s="161">
        <v>75</v>
      </c>
      <c r="S73" s="161"/>
      <c r="T73" s="162"/>
      <c r="U73" s="162">
        <v>30</v>
      </c>
      <c r="V73" s="162"/>
      <c r="W73" s="161"/>
      <c r="X73" s="161">
        <v>10</v>
      </c>
      <c r="Y73" s="161"/>
      <c r="Z73" s="162"/>
      <c r="AA73" s="162">
        <v>50</v>
      </c>
      <c r="AB73" s="162"/>
      <c r="AC73" s="164">
        <f t="shared" si="4"/>
        <v>295.55555555555554</v>
      </c>
      <c r="AD73" s="164">
        <f t="shared" si="5"/>
        <v>0</v>
      </c>
      <c r="AE73" s="164">
        <f t="shared" si="7"/>
        <v>295.55555555555554</v>
      </c>
      <c r="AF73" s="163">
        <f t="shared" si="6"/>
        <v>204.32052777777778</v>
      </c>
    </row>
    <row r="74" spans="1:32" x14ac:dyDescent="0.25">
      <c r="A74" s="165" t="s">
        <v>361</v>
      </c>
      <c r="B74" s="165" t="s">
        <v>856</v>
      </c>
      <c r="C74" s="165" t="s">
        <v>65</v>
      </c>
      <c r="D74" s="165" t="s">
        <v>139</v>
      </c>
      <c r="E74" s="165"/>
      <c r="F74" s="165" t="s">
        <v>502</v>
      </c>
      <c r="G74" s="165" t="s">
        <v>80</v>
      </c>
      <c r="H74" s="165">
        <v>64.656999999999996</v>
      </c>
      <c r="I74" s="165">
        <v>74.674999999999997</v>
      </c>
      <c r="J74" s="165">
        <v>0</v>
      </c>
      <c r="K74" s="161"/>
      <c r="L74" s="161">
        <v>50</v>
      </c>
      <c r="M74" s="161"/>
      <c r="N74" s="162"/>
      <c r="O74" s="162">
        <v>30</v>
      </c>
      <c r="P74" s="162"/>
      <c r="Q74" s="161"/>
      <c r="R74" s="161">
        <v>70</v>
      </c>
      <c r="S74" s="161"/>
      <c r="T74" s="162"/>
      <c r="U74" s="162">
        <v>40</v>
      </c>
      <c r="V74" s="162"/>
      <c r="W74" s="161"/>
      <c r="X74" s="161">
        <v>30</v>
      </c>
      <c r="Y74" s="161"/>
      <c r="Z74" s="162"/>
      <c r="AA74" s="162">
        <v>65</v>
      </c>
      <c r="AB74" s="162"/>
      <c r="AC74" s="164">
        <f t="shared" si="4"/>
        <v>338.33333333333331</v>
      </c>
      <c r="AD74" s="164">
        <f t="shared" si="5"/>
        <v>0</v>
      </c>
      <c r="AE74" s="164">
        <f t="shared" si="7"/>
        <v>338.33333333333331</v>
      </c>
      <c r="AF74" s="163">
        <f t="shared" si="6"/>
        <v>238.83266666666665</v>
      </c>
    </row>
    <row r="75" spans="1:32" x14ac:dyDescent="0.25">
      <c r="A75" s="165" t="s">
        <v>361</v>
      </c>
      <c r="B75" s="165" t="s">
        <v>856</v>
      </c>
      <c r="C75" s="165" t="s">
        <v>65</v>
      </c>
      <c r="D75" s="165" t="s">
        <v>139</v>
      </c>
      <c r="E75" s="165"/>
      <c r="F75" s="165" t="s">
        <v>213</v>
      </c>
      <c r="G75" s="165" t="s">
        <v>100</v>
      </c>
      <c r="H75" s="165">
        <v>60.708799999999997</v>
      </c>
      <c r="I75" s="165">
        <v>71.715699999999998</v>
      </c>
      <c r="J75" s="165">
        <v>0</v>
      </c>
      <c r="K75" s="161"/>
      <c r="L75" s="161">
        <v>60</v>
      </c>
      <c r="M75" s="161"/>
      <c r="N75" s="162"/>
      <c r="O75" s="162">
        <v>30</v>
      </c>
      <c r="P75" s="162"/>
      <c r="Q75" s="161"/>
      <c r="R75" s="161">
        <v>45</v>
      </c>
      <c r="S75" s="161"/>
      <c r="T75" s="162"/>
      <c r="U75" s="162">
        <v>50</v>
      </c>
      <c r="V75" s="162"/>
      <c r="W75" s="161"/>
      <c r="X75" s="161">
        <v>40</v>
      </c>
      <c r="Y75" s="161"/>
      <c r="Z75" s="162"/>
      <c r="AA75" s="162">
        <v>65</v>
      </c>
      <c r="AB75" s="162"/>
      <c r="AC75" s="164">
        <f t="shared" si="4"/>
        <v>330.55555555555554</v>
      </c>
      <c r="AD75" s="164">
        <f t="shared" si="5"/>
        <v>0</v>
      </c>
      <c r="AE75" s="164">
        <f t="shared" si="7"/>
        <v>330.55555555555554</v>
      </c>
      <c r="AF75" s="163">
        <f t="shared" si="6"/>
        <v>231.49002777777775</v>
      </c>
    </row>
    <row r="76" spans="1:32" x14ac:dyDescent="0.25">
      <c r="A76" s="165" t="s">
        <v>361</v>
      </c>
      <c r="B76" s="165" t="s">
        <v>856</v>
      </c>
      <c r="C76" s="165" t="s">
        <v>65</v>
      </c>
      <c r="D76" s="165" t="s">
        <v>139</v>
      </c>
      <c r="E76" s="165"/>
      <c r="F76" s="165" t="s">
        <v>503</v>
      </c>
      <c r="G76" s="165" t="s">
        <v>120</v>
      </c>
      <c r="H76" s="165">
        <v>64.277600000000007</v>
      </c>
      <c r="I76" s="165">
        <v>64.517899999999997</v>
      </c>
      <c r="J76" s="165">
        <v>0</v>
      </c>
      <c r="K76" s="161"/>
      <c r="L76" s="161">
        <v>50</v>
      </c>
      <c r="M76" s="161"/>
      <c r="N76" s="162"/>
      <c r="O76" s="162">
        <v>15</v>
      </c>
      <c r="P76" s="162"/>
      <c r="Q76" s="161"/>
      <c r="R76" s="161">
        <v>50</v>
      </c>
      <c r="S76" s="161"/>
      <c r="T76" s="162"/>
      <c r="U76" s="162">
        <v>40</v>
      </c>
      <c r="V76" s="162"/>
      <c r="W76" s="161"/>
      <c r="X76" s="161">
        <v>50</v>
      </c>
      <c r="Y76" s="161"/>
      <c r="Z76" s="162"/>
      <c r="AA76" s="162">
        <v>40</v>
      </c>
      <c r="AB76" s="162"/>
      <c r="AC76" s="164">
        <f t="shared" si="4"/>
        <v>280</v>
      </c>
      <c r="AD76" s="164">
        <f t="shared" si="5"/>
        <v>0</v>
      </c>
      <c r="AE76" s="164">
        <f t="shared" si="7"/>
        <v>280</v>
      </c>
      <c r="AF76" s="163">
        <f t="shared" si="6"/>
        <v>204.39775</v>
      </c>
    </row>
    <row r="77" spans="1:32" x14ac:dyDescent="0.25">
      <c r="A77" s="165" t="s">
        <v>361</v>
      </c>
      <c r="B77" s="165" t="s">
        <v>856</v>
      </c>
      <c r="C77" s="165" t="s">
        <v>65</v>
      </c>
      <c r="D77" s="165" t="s">
        <v>139</v>
      </c>
      <c r="E77" s="165"/>
      <c r="F77" s="165" t="s">
        <v>151</v>
      </c>
      <c r="G77" s="165" t="s">
        <v>237</v>
      </c>
      <c r="H77" s="165">
        <v>61.880699999999997</v>
      </c>
      <c r="I77" s="165">
        <v>66.238100000000003</v>
      </c>
      <c r="J77" s="165">
        <v>0</v>
      </c>
      <c r="K77" s="161"/>
      <c r="L77" s="161">
        <v>45</v>
      </c>
      <c r="M77" s="161"/>
      <c r="N77" s="162"/>
      <c r="O77" s="162">
        <v>40</v>
      </c>
      <c r="P77" s="162"/>
      <c r="Q77" s="161"/>
      <c r="R77" s="161">
        <v>80</v>
      </c>
      <c r="S77" s="161"/>
      <c r="T77" s="162"/>
      <c r="U77" s="162">
        <v>35</v>
      </c>
      <c r="V77" s="162"/>
      <c r="W77" s="161"/>
      <c r="X77" s="161">
        <v>25</v>
      </c>
      <c r="Y77" s="161"/>
      <c r="Z77" s="162"/>
      <c r="AA77" s="162">
        <v>75</v>
      </c>
      <c r="AB77" s="162"/>
      <c r="AC77" s="164">
        <f t="shared" si="4"/>
        <v>361.66666666666663</v>
      </c>
      <c r="AD77" s="164">
        <f t="shared" si="5"/>
        <v>0</v>
      </c>
      <c r="AE77" s="164">
        <f t="shared" si="7"/>
        <v>361.66666666666663</v>
      </c>
      <c r="AF77" s="163">
        <f t="shared" si="6"/>
        <v>244.8927333333333</v>
      </c>
    </row>
    <row r="78" spans="1:32" x14ac:dyDescent="0.25">
      <c r="A78" s="165" t="s">
        <v>361</v>
      </c>
      <c r="B78" s="165" t="s">
        <v>856</v>
      </c>
      <c r="C78" s="165" t="s">
        <v>65</v>
      </c>
      <c r="D78" s="165" t="s">
        <v>139</v>
      </c>
      <c r="E78" s="165"/>
      <c r="F78" s="165" t="s">
        <v>170</v>
      </c>
      <c r="G78" s="165" t="s">
        <v>491</v>
      </c>
      <c r="H78" s="165">
        <v>62.956600000000002</v>
      </c>
      <c r="I78" s="165">
        <v>62.029299999999999</v>
      </c>
      <c r="J78" s="165">
        <v>0</v>
      </c>
      <c r="K78" s="161"/>
      <c r="L78" s="161">
        <v>60</v>
      </c>
      <c r="M78" s="161"/>
      <c r="N78" s="162"/>
      <c r="O78" s="162">
        <v>30</v>
      </c>
      <c r="P78" s="162"/>
      <c r="Q78" s="161"/>
      <c r="R78" s="161">
        <v>50</v>
      </c>
      <c r="S78" s="161"/>
      <c r="T78" s="162"/>
      <c r="U78" s="162">
        <v>40</v>
      </c>
      <c r="V78" s="162"/>
      <c r="W78" s="161"/>
      <c r="X78" s="161">
        <v>30</v>
      </c>
      <c r="Y78" s="161"/>
      <c r="Z78" s="162"/>
      <c r="AA78" s="162">
        <v>45</v>
      </c>
      <c r="AB78" s="162"/>
      <c r="AC78" s="164">
        <f t="shared" si="4"/>
        <v>307.22222222222223</v>
      </c>
      <c r="AD78" s="164">
        <f t="shared" si="5"/>
        <v>0</v>
      </c>
      <c r="AE78" s="164">
        <f t="shared" si="7"/>
        <v>307.22222222222223</v>
      </c>
      <c r="AF78" s="163">
        <f t="shared" si="6"/>
        <v>216.10406111111112</v>
      </c>
    </row>
    <row r="79" spans="1:32" x14ac:dyDescent="0.25">
      <c r="A79" s="165" t="s">
        <v>361</v>
      </c>
      <c r="B79" s="165" t="s">
        <v>856</v>
      </c>
      <c r="C79" s="165" t="s">
        <v>65</v>
      </c>
      <c r="D79" s="165" t="s">
        <v>139</v>
      </c>
      <c r="E79" s="165"/>
      <c r="F79" s="165" t="s">
        <v>162</v>
      </c>
      <c r="G79" s="165" t="s">
        <v>96</v>
      </c>
      <c r="H79" s="165">
        <v>64.741699999999994</v>
      </c>
      <c r="I79" s="165">
        <v>66.228099999999998</v>
      </c>
      <c r="J79" s="165">
        <v>0</v>
      </c>
      <c r="K79" s="161"/>
      <c r="L79" s="161">
        <v>45</v>
      </c>
      <c r="M79" s="161"/>
      <c r="N79" s="162"/>
      <c r="O79" s="162">
        <v>30</v>
      </c>
      <c r="P79" s="162"/>
      <c r="Q79" s="161"/>
      <c r="R79" s="161">
        <v>50</v>
      </c>
      <c r="S79" s="161"/>
      <c r="T79" s="162"/>
      <c r="U79" s="162">
        <v>45</v>
      </c>
      <c r="V79" s="162"/>
      <c r="W79" s="161"/>
      <c r="X79" s="161">
        <v>30</v>
      </c>
      <c r="Y79" s="161"/>
      <c r="Z79" s="162"/>
      <c r="AA79" s="162">
        <v>60</v>
      </c>
      <c r="AB79" s="162"/>
      <c r="AC79" s="164">
        <f t="shared" si="4"/>
        <v>299.44444444444446</v>
      </c>
      <c r="AD79" s="164">
        <f t="shared" si="5"/>
        <v>0</v>
      </c>
      <c r="AE79" s="164">
        <f t="shared" si="7"/>
        <v>299.44444444444446</v>
      </c>
      <c r="AF79" s="163">
        <f t="shared" si="6"/>
        <v>215.20712222222221</v>
      </c>
    </row>
    <row r="80" spans="1:32" x14ac:dyDescent="0.25">
      <c r="A80" s="165" t="s">
        <v>361</v>
      </c>
      <c r="B80" s="165" t="s">
        <v>856</v>
      </c>
      <c r="C80" s="165" t="s">
        <v>65</v>
      </c>
      <c r="D80" s="165" t="s">
        <v>139</v>
      </c>
      <c r="E80" s="165"/>
      <c r="F80" s="165" t="s">
        <v>504</v>
      </c>
      <c r="G80" s="165" t="s">
        <v>505</v>
      </c>
      <c r="H80" s="165">
        <v>48.475200000000001</v>
      </c>
      <c r="I80" s="165">
        <v>58.3538</v>
      </c>
      <c r="J80" s="165">
        <v>0</v>
      </c>
      <c r="K80" s="161"/>
      <c r="L80" s="161">
        <v>30</v>
      </c>
      <c r="M80" s="161"/>
      <c r="N80" s="162"/>
      <c r="O80" s="162">
        <v>25</v>
      </c>
      <c r="P80" s="162"/>
      <c r="Q80" s="161"/>
      <c r="R80" s="161">
        <v>25</v>
      </c>
      <c r="S80" s="161"/>
      <c r="T80" s="162"/>
      <c r="U80" s="162">
        <v>35</v>
      </c>
      <c r="V80" s="162"/>
      <c r="W80" s="161"/>
      <c r="X80" s="161">
        <v>20</v>
      </c>
      <c r="Y80" s="161"/>
      <c r="Z80" s="162"/>
      <c r="AA80" s="162">
        <v>80</v>
      </c>
      <c r="AB80" s="162"/>
      <c r="AC80" s="164">
        <f t="shared" si="4"/>
        <v>229.44444444444446</v>
      </c>
      <c r="AD80" s="164">
        <f t="shared" si="5"/>
        <v>0</v>
      </c>
      <c r="AE80" s="164">
        <f t="shared" si="7"/>
        <v>229.44444444444446</v>
      </c>
      <c r="AF80" s="163">
        <f t="shared" si="6"/>
        <v>168.13672222222223</v>
      </c>
    </row>
    <row r="81" spans="1:32" x14ac:dyDescent="0.25">
      <c r="A81" s="165" t="s">
        <v>361</v>
      </c>
      <c r="B81" s="165" t="s">
        <v>856</v>
      </c>
      <c r="C81" s="165" t="s">
        <v>65</v>
      </c>
      <c r="D81" s="165" t="s">
        <v>139</v>
      </c>
      <c r="E81" s="165"/>
      <c r="F81" s="165" t="s">
        <v>506</v>
      </c>
      <c r="G81" s="165" t="s">
        <v>507</v>
      </c>
      <c r="H81" s="165">
        <v>41.556899999999999</v>
      </c>
      <c r="I81" s="165">
        <v>45.905999999999999</v>
      </c>
      <c r="J81" s="165">
        <v>0</v>
      </c>
      <c r="K81" s="161"/>
      <c r="L81" s="161">
        <v>20</v>
      </c>
      <c r="M81" s="161"/>
      <c r="N81" s="162"/>
      <c r="O81" s="162">
        <v>25</v>
      </c>
      <c r="P81" s="162"/>
      <c r="Q81" s="161"/>
      <c r="R81" s="161">
        <v>15</v>
      </c>
      <c r="S81" s="161"/>
      <c r="T81" s="162"/>
      <c r="U81" s="162">
        <v>50</v>
      </c>
      <c r="V81" s="162"/>
      <c r="W81" s="161"/>
      <c r="X81" s="161">
        <v>30</v>
      </c>
      <c r="Y81" s="161"/>
      <c r="Z81" s="162"/>
      <c r="AA81" s="162">
        <v>20</v>
      </c>
      <c r="AB81" s="162"/>
      <c r="AC81" s="164">
        <f t="shared" si="4"/>
        <v>171.11111111111111</v>
      </c>
      <c r="AD81" s="164">
        <f t="shared" si="5"/>
        <v>0</v>
      </c>
      <c r="AE81" s="164">
        <f t="shared" si="7"/>
        <v>171.11111111111111</v>
      </c>
      <c r="AF81" s="163">
        <f t="shared" si="6"/>
        <v>129.28700555555554</v>
      </c>
    </row>
    <row r="82" spans="1:32" x14ac:dyDescent="0.25">
      <c r="A82" s="165" t="s">
        <v>361</v>
      </c>
      <c r="B82" s="165" t="s">
        <v>856</v>
      </c>
      <c r="C82" s="165" t="s">
        <v>65</v>
      </c>
      <c r="D82" s="165" t="s">
        <v>139</v>
      </c>
      <c r="E82" s="165"/>
      <c r="F82" s="165" t="s">
        <v>508</v>
      </c>
      <c r="G82" s="165" t="s">
        <v>181</v>
      </c>
      <c r="H82" s="165">
        <v>61.296399999999998</v>
      </c>
      <c r="I82" s="165">
        <v>69.186000000000007</v>
      </c>
      <c r="J82" s="165">
        <v>0</v>
      </c>
      <c r="K82" s="161"/>
      <c r="L82" s="161">
        <v>35</v>
      </c>
      <c r="M82" s="161"/>
      <c r="N82" s="162"/>
      <c r="O82" s="162">
        <v>20</v>
      </c>
      <c r="P82" s="162"/>
      <c r="Q82" s="161"/>
      <c r="R82" s="161">
        <v>60</v>
      </c>
      <c r="S82" s="161"/>
      <c r="T82" s="162"/>
      <c r="U82" s="162">
        <v>40</v>
      </c>
      <c r="V82" s="162"/>
      <c r="W82" s="161"/>
      <c r="X82" s="161">
        <v>25</v>
      </c>
      <c r="Y82" s="161"/>
      <c r="Z82" s="162"/>
      <c r="AA82" s="162">
        <v>85</v>
      </c>
      <c r="AB82" s="162"/>
      <c r="AC82" s="164">
        <f t="shared" si="4"/>
        <v>295.55555555555554</v>
      </c>
      <c r="AD82" s="164">
        <f t="shared" si="5"/>
        <v>0</v>
      </c>
      <c r="AE82" s="164">
        <f t="shared" si="7"/>
        <v>295.55555555555554</v>
      </c>
      <c r="AF82" s="163">
        <f t="shared" si="6"/>
        <v>213.01897777777776</v>
      </c>
    </row>
    <row r="83" spans="1:32" x14ac:dyDescent="0.25">
      <c r="A83" s="165" t="s">
        <v>361</v>
      </c>
      <c r="B83" s="165" t="s">
        <v>856</v>
      </c>
      <c r="C83" s="165" t="s">
        <v>65</v>
      </c>
      <c r="D83" s="165" t="s">
        <v>139</v>
      </c>
      <c r="E83" s="165"/>
      <c r="F83" s="165" t="s">
        <v>509</v>
      </c>
      <c r="G83" s="165" t="s">
        <v>41</v>
      </c>
      <c r="H83" s="165">
        <v>57.4041</v>
      </c>
      <c r="I83" s="165">
        <v>68.619299999999996</v>
      </c>
      <c r="J83" s="165">
        <v>0</v>
      </c>
      <c r="K83" s="161"/>
      <c r="L83" s="161">
        <v>30</v>
      </c>
      <c r="M83" s="161"/>
      <c r="N83" s="162"/>
      <c r="O83" s="162">
        <v>35</v>
      </c>
      <c r="P83" s="162"/>
      <c r="Q83" s="161"/>
      <c r="R83" s="161">
        <v>40</v>
      </c>
      <c r="S83" s="161"/>
      <c r="T83" s="162"/>
      <c r="U83" s="162">
        <v>30</v>
      </c>
      <c r="V83" s="162"/>
      <c r="W83" s="161"/>
      <c r="X83" s="161">
        <v>50</v>
      </c>
      <c r="Y83" s="161"/>
      <c r="Z83" s="162"/>
      <c r="AA83" s="162">
        <v>60</v>
      </c>
      <c r="AB83" s="162"/>
      <c r="AC83" s="164">
        <f t="shared" si="4"/>
        <v>272.22222222222217</v>
      </c>
      <c r="AD83" s="164">
        <f t="shared" si="5"/>
        <v>0</v>
      </c>
      <c r="AE83" s="164">
        <f t="shared" si="7"/>
        <v>272.22222222222217</v>
      </c>
      <c r="AF83" s="163">
        <f t="shared" si="6"/>
        <v>199.12281111111108</v>
      </c>
    </row>
    <row r="84" spans="1:32" x14ac:dyDescent="0.25">
      <c r="A84" s="165" t="s">
        <v>361</v>
      </c>
      <c r="B84" s="165" t="s">
        <v>856</v>
      </c>
      <c r="C84" s="165" t="s">
        <v>65</v>
      </c>
      <c r="D84" s="165" t="s">
        <v>149</v>
      </c>
      <c r="E84" s="165"/>
      <c r="F84" s="165" t="s">
        <v>510</v>
      </c>
      <c r="G84" s="165" t="s">
        <v>254</v>
      </c>
      <c r="H84" s="165">
        <v>57.535899999999998</v>
      </c>
      <c r="I84" s="165">
        <v>54.238300000000002</v>
      </c>
      <c r="J84" s="165">
        <v>0</v>
      </c>
      <c r="K84" s="161"/>
      <c r="L84" s="161">
        <v>35</v>
      </c>
      <c r="M84" s="161"/>
      <c r="N84" s="162"/>
      <c r="O84" s="162">
        <v>15</v>
      </c>
      <c r="P84" s="162"/>
      <c r="Q84" s="161"/>
      <c r="R84" s="161">
        <v>55</v>
      </c>
      <c r="S84" s="161"/>
      <c r="T84" s="162"/>
      <c r="U84" s="162">
        <v>30</v>
      </c>
      <c r="V84" s="162"/>
      <c r="W84" s="161"/>
      <c r="X84" s="161">
        <v>45</v>
      </c>
      <c r="Y84" s="161"/>
      <c r="Z84" s="162"/>
      <c r="AA84" s="162">
        <v>55</v>
      </c>
      <c r="AB84" s="162"/>
      <c r="AC84" s="164">
        <f t="shared" si="4"/>
        <v>264.44444444444446</v>
      </c>
      <c r="AD84" s="164">
        <f t="shared" si="5"/>
        <v>0</v>
      </c>
      <c r="AE84" s="164">
        <f t="shared" si="7"/>
        <v>264.44444444444446</v>
      </c>
      <c r="AF84" s="163">
        <f t="shared" si="6"/>
        <v>188.10932222222223</v>
      </c>
    </row>
    <row r="85" spans="1:32" x14ac:dyDescent="0.25">
      <c r="A85" s="165" t="s">
        <v>361</v>
      </c>
      <c r="B85" s="165" t="s">
        <v>856</v>
      </c>
      <c r="C85" s="165" t="s">
        <v>65</v>
      </c>
      <c r="D85" s="165" t="s">
        <v>149</v>
      </c>
      <c r="E85" s="165"/>
      <c r="F85" s="165" t="s">
        <v>511</v>
      </c>
      <c r="G85" s="165" t="s">
        <v>512</v>
      </c>
      <c r="H85" s="165">
        <v>45.676699999999997</v>
      </c>
      <c r="I85" s="165">
        <v>54.410699999999999</v>
      </c>
      <c r="J85" s="165">
        <v>0</v>
      </c>
      <c r="K85" s="161"/>
      <c r="L85" s="161">
        <v>30</v>
      </c>
      <c r="M85" s="161"/>
      <c r="N85" s="162"/>
      <c r="O85" s="162">
        <v>15</v>
      </c>
      <c r="P85" s="162"/>
      <c r="Q85" s="161"/>
      <c r="R85" s="161">
        <v>45</v>
      </c>
      <c r="S85" s="161"/>
      <c r="T85" s="162"/>
      <c r="U85" s="162">
        <v>40</v>
      </c>
      <c r="V85" s="162"/>
      <c r="W85" s="161"/>
      <c r="X85" s="161">
        <v>50</v>
      </c>
      <c r="Y85" s="161"/>
      <c r="Z85" s="162"/>
      <c r="AA85" s="162">
        <v>40</v>
      </c>
      <c r="AB85" s="162"/>
      <c r="AC85" s="164">
        <f t="shared" si="4"/>
        <v>241.11111111111111</v>
      </c>
      <c r="AD85" s="164">
        <f t="shared" si="5"/>
        <v>0</v>
      </c>
      <c r="AE85" s="164">
        <f t="shared" si="7"/>
        <v>241.11111111111111</v>
      </c>
      <c r="AF85" s="163">
        <f t="shared" si="6"/>
        <v>170.59925555555554</v>
      </c>
    </row>
    <row r="86" spans="1:32" x14ac:dyDescent="0.25">
      <c r="A86" s="165" t="s">
        <v>361</v>
      </c>
      <c r="B86" s="165" t="s">
        <v>856</v>
      </c>
      <c r="C86" s="165" t="s">
        <v>65</v>
      </c>
      <c r="D86" s="165" t="s">
        <v>149</v>
      </c>
      <c r="E86" s="165"/>
      <c r="F86" s="165" t="s">
        <v>38</v>
      </c>
      <c r="G86" s="165" t="s">
        <v>72</v>
      </c>
      <c r="H86" s="165">
        <v>44.282299999999999</v>
      </c>
      <c r="I86" s="165">
        <v>44.223799999999997</v>
      </c>
      <c r="J86" s="165">
        <v>0</v>
      </c>
      <c r="K86" s="161"/>
      <c r="L86" s="161">
        <v>15</v>
      </c>
      <c r="M86" s="161"/>
      <c r="N86" s="162"/>
      <c r="O86" s="162">
        <v>50</v>
      </c>
      <c r="P86" s="162"/>
      <c r="Q86" s="161"/>
      <c r="R86" s="161">
        <v>25</v>
      </c>
      <c r="S86" s="161"/>
      <c r="T86" s="162"/>
      <c r="U86" s="162">
        <v>30</v>
      </c>
      <c r="V86" s="162"/>
      <c r="W86" s="161"/>
      <c r="X86" s="161">
        <v>10</v>
      </c>
      <c r="Y86" s="161"/>
      <c r="Z86" s="162"/>
      <c r="AA86" s="162">
        <v>25</v>
      </c>
      <c r="AB86" s="162"/>
      <c r="AC86" s="164">
        <f t="shared" si="4"/>
        <v>190.55555555555554</v>
      </c>
      <c r="AD86" s="164">
        <f t="shared" si="5"/>
        <v>0</v>
      </c>
      <c r="AE86" s="164">
        <f t="shared" si="7"/>
        <v>190.55555555555554</v>
      </c>
      <c r="AF86" s="163">
        <f t="shared" si="6"/>
        <v>139.53082777777777</v>
      </c>
    </row>
    <row r="87" spans="1:32" x14ac:dyDescent="0.25">
      <c r="A87" s="165" t="s">
        <v>361</v>
      </c>
      <c r="B87" s="165" t="s">
        <v>856</v>
      </c>
      <c r="C87" s="165" t="s">
        <v>65</v>
      </c>
      <c r="D87" s="165" t="s">
        <v>149</v>
      </c>
      <c r="E87" s="165"/>
      <c r="F87" s="165" t="s">
        <v>513</v>
      </c>
      <c r="G87" s="165" t="s">
        <v>75</v>
      </c>
      <c r="H87" s="165">
        <v>49.9923</v>
      </c>
      <c r="I87" s="165">
        <v>56.723399999999998</v>
      </c>
      <c r="J87" s="165">
        <v>0</v>
      </c>
      <c r="K87" s="161"/>
      <c r="L87" s="161">
        <v>40</v>
      </c>
      <c r="M87" s="161"/>
      <c r="N87" s="162"/>
      <c r="O87" s="162">
        <v>20</v>
      </c>
      <c r="P87" s="162"/>
      <c r="Q87" s="161"/>
      <c r="R87" s="161">
        <v>30</v>
      </c>
      <c r="S87" s="161"/>
      <c r="T87" s="162"/>
      <c r="U87" s="162">
        <v>20</v>
      </c>
      <c r="V87" s="162"/>
      <c r="W87" s="161"/>
      <c r="X87" s="161">
        <v>40</v>
      </c>
      <c r="Y87" s="161"/>
      <c r="Z87" s="162"/>
      <c r="AA87" s="162">
        <v>45</v>
      </c>
      <c r="AB87" s="162"/>
      <c r="AC87" s="164">
        <f t="shared" si="4"/>
        <v>221.66666666666666</v>
      </c>
      <c r="AD87" s="164">
        <f t="shared" si="5"/>
        <v>0</v>
      </c>
      <c r="AE87" s="164">
        <f t="shared" si="7"/>
        <v>221.66666666666666</v>
      </c>
      <c r="AF87" s="163">
        <f t="shared" si="6"/>
        <v>164.19118333333333</v>
      </c>
    </row>
    <row r="88" spans="1:32" x14ac:dyDescent="0.25">
      <c r="A88" s="165" t="s">
        <v>361</v>
      </c>
      <c r="B88" s="165" t="s">
        <v>856</v>
      </c>
      <c r="C88" s="165" t="s">
        <v>65</v>
      </c>
      <c r="D88" s="165" t="s">
        <v>149</v>
      </c>
      <c r="E88" s="165"/>
      <c r="F88" s="165" t="s">
        <v>137</v>
      </c>
      <c r="G88" s="165" t="s">
        <v>43</v>
      </c>
      <c r="H88" s="165">
        <v>45.936799999999998</v>
      </c>
      <c r="I88" s="165">
        <v>48.195300000000003</v>
      </c>
      <c r="J88" s="165">
        <v>0</v>
      </c>
      <c r="K88" s="161"/>
      <c r="L88" s="161">
        <v>30</v>
      </c>
      <c r="M88" s="161"/>
      <c r="N88" s="162"/>
      <c r="O88" s="162">
        <v>40</v>
      </c>
      <c r="P88" s="162"/>
      <c r="Q88" s="161"/>
      <c r="R88" s="161">
        <v>20</v>
      </c>
      <c r="S88" s="161"/>
      <c r="T88" s="162"/>
      <c r="U88" s="162">
        <v>25</v>
      </c>
      <c r="V88" s="162"/>
      <c r="W88" s="161"/>
      <c r="X88" s="161">
        <v>25</v>
      </c>
      <c r="Y88" s="161"/>
      <c r="Z88" s="162"/>
      <c r="AA88" s="162">
        <v>30</v>
      </c>
      <c r="AB88" s="162"/>
      <c r="AC88" s="164">
        <f t="shared" si="4"/>
        <v>202.22222222222223</v>
      </c>
      <c r="AD88" s="164">
        <f t="shared" si="5"/>
        <v>0</v>
      </c>
      <c r="AE88" s="164">
        <f t="shared" si="7"/>
        <v>202.22222222222223</v>
      </c>
      <c r="AF88" s="163">
        <f t="shared" si="6"/>
        <v>148.1771611111111</v>
      </c>
    </row>
    <row r="89" spans="1:32" x14ac:dyDescent="0.25">
      <c r="A89" s="165" t="s">
        <v>361</v>
      </c>
      <c r="B89" s="165" t="s">
        <v>856</v>
      </c>
      <c r="C89" s="165" t="s">
        <v>65</v>
      </c>
      <c r="D89" s="165" t="s">
        <v>149</v>
      </c>
      <c r="E89" s="165"/>
      <c r="F89" s="165" t="s">
        <v>221</v>
      </c>
      <c r="G89" s="165" t="s">
        <v>514</v>
      </c>
      <c r="H89" s="165">
        <v>64.220699999999994</v>
      </c>
      <c r="I89" s="165">
        <v>61.125700000000002</v>
      </c>
      <c r="J89" s="165">
        <v>0</v>
      </c>
      <c r="K89" s="161"/>
      <c r="L89" s="161">
        <v>50</v>
      </c>
      <c r="M89" s="161"/>
      <c r="N89" s="162"/>
      <c r="O89" s="162">
        <v>30</v>
      </c>
      <c r="P89" s="162"/>
      <c r="Q89" s="161"/>
      <c r="R89" s="161">
        <v>30</v>
      </c>
      <c r="S89" s="161"/>
      <c r="T89" s="162"/>
      <c r="U89" s="162">
        <v>30</v>
      </c>
      <c r="V89" s="162"/>
      <c r="W89" s="161"/>
      <c r="X89" s="161">
        <v>25</v>
      </c>
      <c r="Y89" s="161"/>
      <c r="Z89" s="162"/>
      <c r="AA89" s="162">
        <v>65</v>
      </c>
      <c r="AB89" s="162"/>
      <c r="AC89" s="164">
        <f t="shared" si="4"/>
        <v>264.44444444444446</v>
      </c>
      <c r="AD89" s="164">
        <f t="shared" si="5"/>
        <v>0</v>
      </c>
      <c r="AE89" s="164">
        <f t="shared" si="7"/>
        <v>264.44444444444446</v>
      </c>
      <c r="AF89" s="163">
        <f t="shared" si="6"/>
        <v>194.89542222222224</v>
      </c>
    </row>
    <row r="90" spans="1:32" x14ac:dyDescent="0.25">
      <c r="A90" s="165" t="s">
        <v>361</v>
      </c>
      <c r="B90" s="165" t="s">
        <v>856</v>
      </c>
      <c r="C90" s="165" t="s">
        <v>65</v>
      </c>
      <c r="D90" s="165" t="s">
        <v>149</v>
      </c>
      <c r="E90" s="165"/>
      <c r="F90" s="165" t="s">
        <v>515</v>
      </c>
      <c r="G90" s="165" t="s">
        <v>96</v>
      </c>
      <c r="H90" s="165">
        <v>66.167400000000001</v>
      </c>
      <c r="I90" s="165">
        <v>74.372200000000007</v>
      </c>
      <c r="J90" s="165">
        <v>0</v>
      </c>
      <c r="K90" s="161"/>
      <c r="L90" s="161">
        <v>65</v>
      </c>
      <c r="M90" s="161"/>
      <c r="N90" s="162"/>
      <c r="O90" s="162">
        <v>45</v>
      </c>
      <c r="P90" s="162"/>
      <c r="Q90" s="161"/>
      <c r="R90" s="161">
        <v>40</v>
      </c>
      <c r="S90" s="161"/>
      <c r="T90" s="162"/>
      <c r="U90" s="162">
        <v>75</v>
      </c>
      <c r="V90" s="162"/>
      <c r="W90" s="161"/>
      <c r="X90" s="161">
        <v>25</v>
      </c>
      <c r="Y90" s="161"/>
      <c r="Z90" s="162"/>
      <c r="AA90" s="162">
        <v>75</v>
      </c>
      <c r="AB90" s="162"/>
      <c r="AC90" s="164">
        <f t="shared" si="4"/>
        <v>369.44444444444446</v>
      </c>
      <c r="AD90" s="164">
        <f t="shared" si="5"/>
        <v>0</v>
      </c>
      <c r="AE90" s="164">
        <f t="shared" si="7"/>
        <v>369.44444444444446</v>
      </c>
      <c r="AF90" s="163">
        <f t="shared" si="6"/>
        <v>254.99202222222223</v>
      </c>
    </row>
    <row r="91" spans="1:32" x14ac:dyDescent="0.25">
      <c r="A91" s="165" t="s">
        <v>361</v>
      </c>
      <c r="B91" s="165" t="s">
        <v>856</v>
      </c>
      <c r="C91" s="165" t="s">
        <v>65</v>
      </c>
      <c r="D91" s="165" t="s">
        <v>149</v>
      </c>
      <c r="E91" s="165"/>
      <c r="F91" s="165" t="s">
        <v>516</v>
      </c>
      <c r="G91" s="165" t="s">
        <v>196</v>
      </c>
      <c r="H91" s="165">
        <v>50.872100000000003</v>
      </c>
      <c r="I91" s="165">
        <v>51.8245</v>
      </c>
      <c r="J91" s="165">
        <v>0</v>
      </c>
      <c r="K91" s="161"/>
      <c r="L91" s="161">
        <v>40</v>
      </c>
      <c r="M91" s="161"/>
      <c r="N91" s="162"/>
      <c r="O91" s="162">
        <v>10</v>
      </c>
      <c r="P91" s="162"/>
      <c r="Q91" s="161"/>
      <c r="R91" s="161">
        <v>50</v>
      </c>
      <c r="S91" s="161"/>
      <c r="T91" s="162"/>
      <c r="U91" s="162">
        <v>15</v>
      </c>
      <c r="V91" s="162"/>
      <c r="W91" s="161"/>
      <c r="X91" s="161">
        <v>25</v>
      </c>
      <c r="Y91" s="161"/>
      <c r="Z91" s="162"/>
      <c r="AA91" s="162">
        <v>55</v>
      </c>
      <c r="AB91" s="162"/>
      <c r="AC91" s="164">
        <f t="shared" si="4"/>
        <v>229.44444444444446</v>
      </c>
      <c r="AD91" s="164">
        <f t="shared" si="5"/>
        <v>0</v>
      </c>
      <c r="AE91" s="164">
        <f t="shared" si="7"/>
        <v>229.44444444444446</v>
      </c>
      <c r="AF91" s="163">
        <f t="shared" si="6"/>
        <v>166.07052222222222</v>
      </c>
    </row>
    <row r="92" spans="1:32" x14ac:dyDescent="0.25">
      <c r="A92" s="165" t="s">
        <v>361</v>
      </c>
      <c r="B92" s="165" t="s">
        <v>856</v>
      </c>
      <c r="C92" s="165" t="s">
        <v>65</v>
      </c>
      <c r="D92" s="165" t="s">
        <v>149</v>
      </c>
      <c r="E92" s="165"/>
      <c r="F92" s="165" t="s">
        <v>503</v>
      </c>
      <c r="G92" s="165" t="s">
        <v>517</v>
      </c>
      <c r="H92" s="165">
        <v>60.719099999999997</v>
      </c>
      <c r="I92" s="165">
        <v>64.9131</v>
      </c>
      <c r="J92" s="165">
        <v>0</v>
      </c>
      <c r="K92" s="161"/>
      <c r="L92" s="161">
        <v>55</v>
      </c>
      <c r="M92" s="161"/>
      <c r="N92" s="162"/>
      <c r="O92" s="162">
        <v>25</v>
      </c>
      <c r="P92" s="162"/>
      <c r="Q92" s="161"/>
      <c r="R92" s="161">
        <v>30</v>
      </c>
      <c r="S92" s="161"/>
      <c r="T92" s="162"/>
      <c r="U92" s="162">
        <v>40</v>
      </c>
      <c r="V92" s="162"/>
      <c r="W92" s="161"/>
      <c r="X92" s="161">
        <v>40</v>
      </c>
      <c r="Y92" s="161"/>
      <c r="Z92" s="162"/>
      <c r="AA92" s="162">
        <v>80</v>
      </c>
      <c r="AB92" s="162"/>
      <c r="AC92" s="164">
        <f t="shared" si="4"/>
        <v>295.55555555555554</v>
      </c>
      <c r="AD92" s="164">
        <f t="shared" si="5"/>
        <v>0</v>
      </c>
      <c r="AE92" s="164">
        <f t="shared" si="7"/>
        <v>295.55555555555554</v>
      </c>
      <c r="AF92" s="163">
        <f t="shared" si="6"/>
        <v>210.59387777777778</v>
      </c>
    </row>
    <row r="93" spans="1:32" x14ac:dyDescent="0.25">
      <c r="A93" s="165" t="s">
        <v>361</v>
      </c>
      <c r="B93" s="165" t="s">
        <v>856</v>
      </c>
      <c r="C93" s="165" t="s">
        <v>65</v>
      </c>
      <c r="D93" s="165" t="s">
        <v>149</v>
      </c>
      <c r="E93" s="165"/>
      <c r="F93" s="165" t="s">
        <v>172</v>
      </c>
      <c r="G93" s="165" t="s">
        <v>43</v>
      </c>
      <c r="H93" s="165">
        <v>51.525700000000001</v>
      </c>
      <c r="I93" s="165">
        <v>58.890500000000003</v>
      </c>
      <c r="J93" s="165">
        <v>0</v>
      </c>
      <c r="K93" s="161"/>
      <c r="L93" s="161">
        <v>45</v>
      </c>
      <c r="M93" s="161"/>
      <c r="N93" s="162"/>
      <c r="O93" s="162">
        <v>30</v>
      </c>
      <c r="P93" s="162"/>
      <c r="Q93" s="161"/>
      <c r="R93" s="161">
        <v>45</v>
      </c>
      <c r="S93" s="161"/>
      <c r="T93" s="162"/>
      <c r="U93" s="162">
        <v>35</v>
      </c>
      <c r="V93" s="162"/>
      <c r="W93" s="161"/>
      <c r="X93" s="161">
        <v>35</v>
      </c>
      <c r="Y93" s="161"/>
      <c r="Z93" s="162"/>
      <c r="AA93" s="162">
        <v>60</v>
      </c>
      <c r="AB93" s="162"/>
      <c r="AC93" s="164">
        <f t="shared" si="4"/>
        <v>287.77777777777783</v>
      </c>
      <c r="AD93" s="164">
        <f t="shared" si="5"/>
        <v>0</v>
      </c>
      <c r="AE93" s="164">
        <f t="shared" si="7"/>
        <v>287.77777777777783</v>
      </c>
      <c r="AF93" s="163">
        <f t="shared" si="6"/>
        <v>199.09698888888892</v>
      </c>
    </row>
    <row r="94" spans="1:32" x14ac:dyDescent="0.25">
      <c r="A94" s="165" t="s">
        <v>361</v>
      </c>
      <c r="B94" s="165" t="s">
        <v>856</v>
      </c>
      <c r="C94" s="165" t="s">
        <v>65</v>
      </c>
      <c r="D94" s="165" t="s">
        <v>149</v>
      </c>
      <c r="E94" s="165"/>
      <c r="F94" s="165" t="s">
        <v>518</v>
      </c>
      <c r="G94" s="165" t="s">
        <v>82</v>
      </c>
      <c r="H94" s="165">
        <v>58.414499999999997</v>
      </c>
      <c r="I94" s="165">
        <v>57.335299999999997</v>
      </c>
      <c r="J94" s="165">
        <v>0</v>
      </c>
      <c r="K94" s="161"/>
      <c r="L94" s="161">
        <v>20</v>
      </c>
      <c r="M94" s="161"/>
      <c r="N94" s="162"/>
      <c r="O94" s="162">
        <v>25</v>
      </c>
      <c r="P94" s="162"/>
      <c r="Q94" s="161"/>
      <c r="R94" s="161">
        <v>45</v>
      </c>
      <c r="S94" s="161"/>
      <c r="T94" s="162"/>
      <c r="U94" s="162">
        <v>30</v>
      </c>
      <c r="V94" s="162"/>
      <c r="W94" s="161"/>
      <c r="X94" s="161">
        <v>25</v>
      </c>
      <c r="Y94" s="161"/>
      <c r="Z94" s="162"/>
      <c r="AA94" s="162">
        <v>35</v>
      </c>
      <c r="AB94" s="162"/>
      <c r="AC94" s="164">
        <f t="shared" si="4"/>
        <v>210</v>
      </c>
      <c r="AD94" s="164">
        <f t="shared" si="5"/>
        <v>0</v>
      </c>
      <c r="AE94" s="164">
        <f t="shared" si="7"/>
        <v>210</v>
      </c>
      <c r="AF94" s="163">
        <f t="shared" si="6"/>
        <v>162.8749</v>
      </c>
    </row>
    <row r="95" spans="1:32" x14ac:dyDescent="0.25">
      <c r="A95" s="165" t="s">
        <v>361</v>
      </c>
      <c r="B95" s="165" t="s">
        <v>856</v>
      </c>
      <c r="C95" s="165" t="s">
        <v>65</v>
      </c>
      <c r="D95" s="165" t="s">
        <v>149</v>
      </c>
      <c r="E95" s="165"/>
      <c r="F95" s="165" t="s">
        <v>519</v>
      </c>
      <c r="G95" s="165" t="s">
        <v>237</v>
      </c>
      <c r="H95" s="165">
        <v>63.785400000000003</v>
      </c>
      <c r="I95" s="165">
        <v>69.263599999999997</v>
      </c>
      <c r="J95" s="165">
        <v>0</v>
      </c>
      <c r="K95" s="161"/>
      <c r="L95" s="161">
        <v>50</v>
      </c>
      <c r="M95" s="161"/>
      <c r="N95" s="162"/>
      <c r="O95" s="162">
        <v>35</v>
      </c>
      <c r="P95" s="162"/>
      <c r="Q95" s="161"/>
      <c r="R95" s="161">
        <v>50</v>
      </c>
      <c r="S95" s="161"/>
      <c r="T95" s="162"/>
      <c r="U95" s="162">
        <v>30</v>
      </c>
      <c r="V95" s="162"/>
      <c r="W95" s="161"/>
      <c r="X95" s="161">
        <v>25</v>
      </c>
      <c r="Y95" s="161"/>
      <c r="Z95" s="162"/>
      <c r="AA95" s="162">
        <v>65</v>
      </c>
      <c r="AB95" s="162"/>
      <c r="AC95" s="164">
        <f t="shared" si="4"/>
        <v>303.33333333333337</v>
      </c>
      <c r="AD95" s="164">
        <f t="shared" si="5"/>
        <v>0</v>
      </c>
      <c r="AE95" s="164">
        <f t="shared" si="7"/>
        <v>303.33333333333337</v>
      </c>
      <c r="AF95" s="163">
        <f t="shared" si="6"/>
        <v>218.19116666666667</v>
      </c>
    </row>
    <row r="96" spans="1:32" x14ac:dyDescent="0.25">
      <c r="A96" s="165" t="s">
        <v>361</v>
      </c>
      <c r="B96" s="165" t="s">
        <v>856</v>
      </c>
      <c r="C96" s="165" t="s">
        <v>65</v>
      </c>
      <c r="D96" s="165" t="s">
        <v>149</v>
      </c>
      <c r="E96" s="165"/>
      <c r="F96" s="165" t="s">
        <v>520</v>
      </c>
      <c r="G96" s="165" t="s">
        <v>183</v>
      </c>
      <c r="H96" s="165">
        <v>44.305799999999998</v>
      </c>
      <c r="I96" s="165">
        <v>48.691000000000003</v>
      </c>
      <c r="J96" s="165">
        <v>0</v>
      </c>
      <c r="K96" s="161"/>
      <c r="L96" s="161">
        <v>30</v>
      </c>
      <c r="M96" s="161"/>
      <c r="N96" s="162"/>
      <c r="O96" s="162">
        <v>35</v>
      </c>
      <c r="P96" s="162"/>
      <c r="Q96" s="161"/>
      <c r="R96" s="161">
        <v>25</v>
      </c>
      <c r="S96" s="161"/>
      <c r="T96" s="162"/>
      <c r="U96" s="162">
        <v>15</v>
      </c>
      <c r="V96" s="162"/>
      <c r="W96" s="161"/>
      <c r="X96" s="161">
        <v>15</v>
      </c>
      <c r="Y96" s="161"/>
      <c r="Z96" s="162"/>
      <c r="AA96" s="162">
        <v>25</v>
      </c>
      <c r="AB96" s="162"/>
      <c r="AC96" s="164">
        <f t="shared" si="4"/>
        <v>182.7777777777778</v>
      </c>
      <c r="AD96" s="164">
        <f t="shared" si="5"/>
        <v>0</v>
      </c>
      <c r="AE96" s="164">
        <f t="shared" si="7"/>
        <v>182.7777777777778</v>
      </c>
      <c r="AF96" s="163">
        <f t="shared" si="6"/>
        <v>137.88728888888892</v>
      </c>
    </row>
    <row r="97" spans="1:32" x14ac:dyDescent="0.25">
      <c r="A97" s="165" t="s">
        <v>361</v>
      </c>
      <c r="B97" s="165" t="s">
        <v>856</v>
      </c>
      <c r="C97" s="165" t="s">
        <v>65</v>
      </c>
      <c r="D97" s="165" t="s">
        <v>149</v>
      </c>
      <c r="E97" s="165"/>
      <c r="F97" s="165" t="s">
        <v>76</v>
      </c>
      <c r="G97" s="165" t="s">
        <v>521</v>
      </c>
      <c r="H97" s="165">
        <v>50.3185</v>
      </c>
      <c r="I97" s="165">
        <v>52.085700000000003</v>
      </c>
      <c r="J97" s="165">
        <v>0</v>
      </c>
      <c r="K97" s="161"/>
      <c r="L97" s="161">
        <v>30</v>
      </c>
      <c r="M97" s="161"/>
      <c r="N97" s="162"/>
      <c r="O97" s="162">
        <v>25</v>
      </c>
      <c r="P97" s="162"/>
      <c r="Q97" s="161"/>
      <c r="R97" s="161">
        <v>50</v>
      </c>
      <c r="S97" s="161"/>
      <c r="T97" s="162"/>
      <c r="U97" s="162">
        <v>20</v>
      </c>
      <c r="V97" s="162"/>
      <c r="W97" s="161"/>
      <c r="X97" s="161"/>
      <c r="Y97" s="161"/>
      <c r="Z97" s="162"/>
      <c r="AA97" s="162">
        <v>35</v>
      </c>
      <c r="AB97" s="162"/>
      <c r="AC97" s="164">
        <f t="shared" si="4"/>
        <v>231.875</v>
      </c>
      <c r="AD97" s="164">
        <f t="shared" si="5"/>
        <v>0</v>
      </c>
      <c r="AE97" s="164">
        <f t="shared" si="7"/>
        <v>231.875</v>
      </c>
      <c r="AF97" s="163">
        <f t="shared" si="6"/>
        <v>167.1396</v>
      </c>
    </row>
    <row r="98" spans="1:32" x14ac:dyDescent="0.25">
      <c r="A98" s="165" t="s">
        <v>361</v>
      </c>
      <c r="B98" s="165" t="s">
        <v>856</v>
      </c>
      <c r="C98" s="165" t="s">
        <v>65</v>
      </c>
      <c r="D98" s="165" t="s">
        <v>149</v>
      </c>
      <c r="E98" s="165"/>
      <c r="F98" s="165" t="s">
        <v>522</v>
      </c>
      <c r="G98" s="165" t="s">
        <v>523</v>
      </c>
      <c r="H98" s="165">
        <v>55.7834</v>
      </c>
      <c r="I98" s="165">
        <v>61.263100000000001</v>
      </c>
      <c r="J98" s="165">
        <v>0</v>
      </c>
      <c r="K98" s="161"/>
      <c r="L98" s="161">
        <v>25</v>
      </c>
      <c r="M98" s="161"/>
      <c r="N98" s="162"/>
      <c r="O98" s="162">
        <v>40</v>
      </c>
      <c r="P98" s="162"/>
      <c r="Q98" s="161"/>
      <c r="R98" s="161">
        <v>55</v>
      </c>
      <c r="S98" s="161"/>
      <c r="T98" s="162"/>
      <c r="U98" s="162">
        <v>40</v>
      </c>
      <c r="V98" s="162"/>
      <c r="W98" s="161"/>
      <c r="X98" s="161">
        <v>30</v>
      </c>
      <c r="Y98" s="161"/>
      <c r="Z98" s="162"/>
      <c r="AA98" s="162">
        <v>65</v>
      </c>
      <c r="AB98" s="162"/>
      <c r="AC98" s="164">
        <f t="shared" si="4"/>
        <v>291.66666666666663</v>
      </c>
      <c r="AD98" s="164">
        <f t="shared" si="5"/>
        <v>0</v>
      </c>
      <c r="AE98" s="164">
        <f t="shared" si="7"/>
        <v>291.66666666666663</v>
      </c>
      <c r="AF98" s="163">
        <f t="shared" si="6"/>
        <v>204.35658333333333</v>
      </c>
    </row>
    <row r="99" spans="1:32" x14ac:dyDescent="0.25">
      <c r="A99" s="165" t="s">
        <v>361</v>
      </c>
      <c r="B99" s="165" t="s">
        <v>856</v>
      </c>
      <c r="C99" s="165" t="s">
        <v>65</v>
      </c>
      <c r="D99" s="165" t="s">
        <v>149</v>
      </c>
      <c r="E99" s="165"/>
      <c r="F99" s="165" t="s">
        <v>197</v>
      </c>
      <c r="G99" s="165" t="s">
        <v>87</v>
      </c>
      <c r="H99" s="165">
        <v>72.148700000000005</v>
      </c>
      <c r="I99" s="165">
        <v>70.902600000000007</v>
      </c>
      <c r="J99" s="165">
        <v>0</v>
      </c>
      <c r="K99" s="161"/>
      <c r="L99" s="161">
        <v>70</v>
      </c>
      <c r="M99" s="161"/>
      <c r="N99" s="162"/>
      <c r="O99" s="162">
        <v>50</v>
      </c>
      <c r="P99" s="162"/>
      <c r="Q99" s="161"/>
      <c r="R99" s="161">
        <v>65</v>
      </c>
      <c r="S99" s="161"/>
      <c r="T99" s="162"/>
      <c r="U99" s="162">
        <v>40</v>
      </c>
      <c r="V99" s="162"/>
      <c r="W99" s="161"/>
      <c r="X99" s="161">
        <v>45</v>
      </c>
      <c r="Y99" s="161"/>
      <c r="Z99" s="162"/>
      <c r="AA99" s="162">
        <v>80</v>
      </c>
      <c r="AB99" s="162"/>
      <c r="AC99" s="164">
        <f t="shared" si="4"/>
        <v>416.11111111111109</v>
      </c>
      <c r="AD99" s="164">
        <f t="shared" si="5"/>
        <v>0</v>
      </c>
      <c r="AE99" s="164">
        <f t="shared" si="7"/>
        <v>416.11111111111109</v>
      </c>
      <c r="AF99" s="163">
        <f t="shared" si="6"/>
        <v>279.58120555555558</v>
      </c>
    </row>
    <row r="100" spans="1:32" x14ac:dyDescent="0.25">
      <c r="A100" s="165" t="s">
        <v>361</v>
      </c>
      <c r="B100" s="165" t="s">
        <v>856</v>
      </c>
      <c r="C100" s="165" t="s">
        <v>65</v>
      </c>
      <c r="D100" s="165" t="s">
        <v>149</v>
      </c>
      <c r="E100" s="165"/>
      <c r="F100" s="165" t="s">
        <v>524</v>
      </c>
      <c r="G100" s="165" t="s">
        <v>485</v>
      </c>
      <c r="H100" s="165">
        <v>53.978099999999998</v>
      </c>
      <c r="I100" s="165">
        <v>57.971200000000003</v>
      </c>
      <c r="J100" s="165">
        <v>0</v>
      </c>
      <c r="K100" s="161"/>
      <c r="L100" s="161">
        <v>45</v>
      </c>
      <c r="M100" s="161"/>
      <c r="N100" s="162"/>
      <c r="O100" s="162">
        <v>15</v>
      </c>
      <c r="P100" s="162"/>
      <c r="Q100" s="161"/>
      <c r="R100" s="161">
        <v>35</v>
      </c>
      <c r="S100" s="161"/>
      <c r="T100" s="162"/>
      <c r="U100" s="162">
        <v>30</v>
      </c>
      <c r="V100" s="162"/>
      <c r="W100" s="161"/>
      <c r="X100" s="161">
        <v>15</v>
      </c>
      <c r="Y100" s="161"/>
      <c r="Z100" s="162"/>
      <c r="AA100" s="162">
        <v>30</v>
      </c>
      <c r="AB100" s="162"/>
      <c r="AC100" s="164">
        <f t="shared" si="4"/>
        <v>206.11111111111111</v>
      </c>
      <c r="AD100" s="164">
        <f t="shared" si="5"/>
        <v>0</v>
      </c>
      <c r="AE100" s="164">
        <f t="shared" si="7"/>
        <v>206.11111111111111</v>
      </c>
      <c r="AF100" s="163">
        <f t="shared" si="6"/>
        <v>159.03020555555554</v>
      </c>
    </row>
    <row r="101" spans="1:32" x14ac:dyDescent="0.25">
      <c r="A101" s="165" t="s">
        <v>361</v>
      </c>
      <c r="B101" s="165" t="s">
        <v>856</v>
      </c>
      <c r="C101" s="165" t="s">
        <v>65</v>
      </c>
      <c r="D101" s="165" t="s">
        <v>149</v>
      </c>
      <c r="E101" s="165"/>
      <c r="F101" s="165" t="s">
        <v>525</v>
      </c>
      <c r="G101" s="165" t="s">
        <v>87</v>
      </c>
      <c r="H101" s="165">
        <v>58.935000000000002</v>
      </c>
      <c r="I101" s="165">
        <v>62.456400000000002</v>
      </c>
      <c r="J101" s="165">
        <v>0</v>
      </c>
      <c r="K101" s="161"/>
      <c r="L101" s="161">
        <v>40</v>
      </c>
      <c r="M101" s="161"/>
      <c r="N101" s="162"/>
      <c r="O101" s="162">
        <v>10</v>
      </c>
      <c r="P101" s="162"/>
      <c r="Q101" s="161"/>
      <c r="R101" s="161">
        <v>35</v>
      </c>
      <c r="S101" s="161"/>
      <c r="T101" s="162"/>
      <c r="U101" s="162">
        <v>45</v>
      </c>
      <c r="V101" s="162"/>
      <c r="W101" s="161"/>
      <c r="X101" s="161">
        <v>30</v>
      </c>
      <c r="Y101" s="161"/>
      <c r="Z101" s="162"/>
      <c r="AA101" s="162">
        <v>55</v>
      </c>
      <c r="AB101" s="162"/>
      <c r="AC101" s="164">
        <f t="shared" si="4"/>
        <v>233.33333333333337</v>
      </c>
      <c r="AD101" s="164">
        <f t="shared" si="5"/>
        <v>0</v>
      </c>
      <c r="AE101" s="164">
        <f t="shared" si="7"/>
        <v>233.33333333333337</v>
      </c>
      <c r="AF101" s="163">
        <f t="shared" si="6"/>
        <v>177.36236666666667</v>
      </c>
    </row>
    <row r="102" spans="1:32" x14ac:dyDescent="0.25">
      <c r="A102" s="165" t="s">
        <v>361</v>
      </c>
      <c r="B102" s="165" t="s">
        <v>856</v>
      </c>
      <c r="C102" s="165" t="s">
        <v>124</v>
      </c>
      <c r="D102" s="165" t="s">
        <v>407</v>
      </c>
      <c r="E102" s="165">
        <v>28</v>
      </c>
      <c r="F102" s="165" t="s">
        <v>408</v>
      </c>
      <c r="G102" s="165" t="s">
        <v>409</v>
      </c>
      <c r="H102" s="165">
        <v>56.3</v>
      </c>
      <c r="I102" s="165">
        <v>62.33</v>
      </c>
      <c r="J102" s="165">
        <v>0</v>
      </c>
      <c r="K102" s="161"/>
      <c r="L102" s="161">
        <v>55</v>
      </c>
      <c r="M102" s="161"/>
      <c r="N102" s="162"/>
      <c r="O102" s="162">
        <v>20</v>
      </c>
      <c r="P102" s="162"/>
      <c r="Q102" s="161"/>
      <c r="R102" s="161">
        <v>55</v>
      </c>
      <c r="S102" s="161"/>
      <c r="T102" s="162"/>
      <c r="U102" s="162">
        <v>35</v>
      </c>
      <c r="V102" s="162"/>
      <c r="W102" s="161"/>
      <c r="X102" s="161">
        <v>20</v>
      </c>
      <c r="Y102" s="161"/>
      <c r="Z102" s="162"/>
      <c r="AA102" s="162">
        <v>35</v>
      </c>
      <c r="AB102" s="162"/>
      <c r="AC102" s="164">
        <f t="shared" si="4"/>
        <v>272.22222222222217</v>
      </c>
      <c r="AD102" s="164">
        <f t="shared" si="5"/>
        <v>0</v>
      </c>
      <c r="AE102" s="164">
        <f t="shared" si="7"/>
        <v>272.22222222222217</v>
      </c>
      <c r="AF102" s="163">
        <f t="shared" si="6"/>
        <v>195.42611111111108</v>
      </c>
    </row>
    <row r="103" spans="1:32" x14ac:dyDescent="0.25">
      <c r="A103" s="165" t="s">
        <v>361</v>
      </c>
      <c r="B103" s="165" t="s">
        <v>856</v>
      </c>
      <c r="C103" s="165" t="s">
        <v>124</v>
      </c>
      <c r="D103" s="165" t="s">
        <v>407</v>
      </c>
      <c r="E103" s="165">
        <v>40</v>
      </c>
      <c r="F103" s="165" t="s">
        <v>204</v>
      </c>
      <c r="G103" s="165" t="s">
        <v>196</v>
      </c>
      <c r="H103" s="165">
        <v>54.17</v>
      </c>
      <c r="I103" s="165">
        <v>60.01</v>
      </c>
      <c r="J103" s="165">
        <v>0</v>
      </c>
      <c r="K103" s="161"/>
      <c r="L103" s="161">
        <v>20</v>
      </c>
      <c r="M103" s="161"/>
      <c r="N103" s="162"/>
      <c r="O103" s="162">
        <v>45</v>
      </c>
      <c r="P103" s="162"/>
      <c r="Q103" s="161"/>
      <c r="R103" s="161">
        <v>35</v>
      </c>
      <c r="S103" s="161"/>
      <c r="T103" s="162"/>
      <c r="U103" s="162">
        <v>15</v>
      </c>
      <c r="V103" s="162"/>
      <c r="W103" s="161"/>
      <c r="X103" s="161">
        <v>40</v>
      </c>
      <c r="Y103" s="161"/>
      <c r="Z103" s="162"/>
      <c r="AA103" s="162">
        <v>70</v>
      </c>
      <c r="AB103" s="162"/>
      <c r="AC103" s="164">
        <f t="shared" si="4"/>
        <v>252.7777777777778</v>
      </c>
      <c r="AD103" s="164">
        <f t="shared" si="5"/>
        <v>0</v>
      </c>
      <c r="AE103" s="164">
        <f t="shared" si="7"/>
        <v>252.7777777777778</v>
      </c>
      <c r="AF103" s="163">
        <f t="shared" si="6"/>
        <v>183.47888888888889</v>
      </c>
    </row>
    <row r="104" spans="1:32" x14ac:dyDescent="0.25">
      <c r="A104" s="165" t="s">
        <v>361</v>
      </c>
      <c r="B104" s="165" t="s">
        <v>856</v>
      </c>
      <c r="C104" s="165" t="s">
        <v>124</v>
      </c>
      <c r="D104" s="165" t="s">
        <v>407</v>
      </c>
      <c r="E104" s="165">
        <v>142</v>
      </c>
      <c r="F104" s="165" t="s">
        <v>410</v>
      </c>
      <c r="G104" s="165" t="s">
        <v>187</v>
      </c>
      <c r="H104" s="165">
        <v>73.5</v>
      </c>
      <c r="I104" s="165">
        <v>75.400000000000006</v>
      </c>
      <c r="J104" s="165">
        <v>0</v>
      </c>
      <c r="K104" s="161"/>
      <c r="L104" s="161">
        <v>55</v>
      </c>
      <c r="M104" s="161"/>
      <c r="N104" s="162"/>
      <c r="O104" s="162">
        <v>45</v>
      </c>
      <c r="P104" s="162"/>
      <c r="Q104" s="161"/>
      <c r="R104" s="161">
        <v>50</v>
      </c>
      <c r="S104" s="161"/>
      <c r="T104" s="162"/>
      <c r="U104" s="162">
        <v>95</v>
      </c>
      <c r="V104" s="162"/>
      <c r="W104" s="161"/>
      <c r="X104" s="161">
        <v>55</v>
      </c>
      <c r="Y104" s="161"/>
      <c r="Z104" s="162"/>
      <c r="AA104" s="162">
        <v>90</v>
      </c>
      <c r="AB104" s="162"/>
      <c r="AC104" s="164">
        <f t="shared" si="4"/>
        <v>420</v>
      </c>
      <c r="AD104" s="164">
        <f t="shared" si="5"/>
        <v>0</v>
      </c>
      <c r="AE104" s="164">
        <f t="shared" si="7"/>
        <v>420</v>
      </c>
      <c r="AF104" s="163">
        <f t="shared" si="6"/>
        <v>284.45</v>
      </c>
    </row>
    <row r="105" spans="1:32" x14ac:dyDescent="0.25">
      <c r="A105" s="165" t="s">
        <v>361</v>
      </c>
      <c r="B105" s="165" t="s">
        <v>856</v>
      </c>
      <c r="C105" s="165" t="s">
        <v>124</v>
      </c>
      <c r="D105" s="165" t="s">
        <v>407</v>
      </c>
      <c r="E105" s="165">
        <v>43</v>
      </c>
      <c r="F105" s="165" t="s">
        <v>147</v>
      </c>
      <c r="G105" s="165" t="s">
        <v>90</v>
      </c>
      <c r="H105" s="165">
        <v>59.52</v>
      </c>
      <c r="I105" s="165">
        <v>70.69</v>
      </c>
      <c r="J105" s="165">
        <v>0</v>
      </c>
      <c r="K105" s="161"/>
      <c r="L105" s="161">
        <v>50</v>
      </c>
      <c r="M105" s="161"/>
      <c r="N105" s="162"/>
      <c r="O105" s="162">
        <v>55</v>
      </c>
      <c r="P105" s="162"/>
      <c r="Q105" s="161"/>
      <c r="R105" s="161">
        <v>45</v>
      </c>
      <c r="S105" s="161"/>
      <c r="T105" s="162"/>
      <c r="U105" s="162">
        <v>55</v>
      </c>
      <c r="V105" s="162"/>
      <c r="W105" s="161"/>
      <c r="X105" s="161">
        <v>30</v>
      </c>
      <c r="Y105" s="161"/>
      <c r="Z105" s="162"/>
      <c r="AA105" s="162">
        <v>55</v>
      </c>
      <c r="AB105" s="162"/>
      <c r="AC105" s="164">
        <f t="shared" si="4"/>
        <v>342.22222222222223</v>
      </c>
      <c r="AD105" s="164">
        <f t="shared" si="5"/>
        <v>0</v>
      </c>
      <c r="AE105" s="164">
        <f t="shared" si="7"/>
        <v>342.22222222222223</v>
      </c>
      <c r="AF105" s="163">
        <f t="shared" si="6"/>
        <v>236.2161111111111</v>
      </c>
    </row>
    <row r="106" spans="1:32" x14ac:dyDescent="0.25">
      <c r="A106" s="165" t="s">
        <v>361</v>
      </c>
      <c r="B106" s="165" t="s">
        <v>856</v>
      </c>
      <c r="C106" s="165" t="s">
        <v>124</v>
      </c>
      <c r="D106" s="165" t="s">
        <v>407</v>
      </c>
      <c r="E106" s="165">
        <v>95</v>
      </c>
      <c r="F106" s="165" t="s">
        <v>411</v>
      </c>
      <c r="G106" s="165" t="s">
        <v>201</v>
      </c>
      <c r="H106" s="165">
        <v>74.06</v>
      </c>
      <c r="I106" s="165">
        <v>83.34</v>
      </c>
      <c r="J106" s="165">
        <v>0</v>
      </c>
      <c r="K106" s="161"/>
      <c r="L106" s="161">
        <v>80</v>
      </c>
      <c r="M106" s="161"/>
      <c r="N106" s="162"/>
      <c r="O106" s="162">
        <v>60</v>
      </c>
      <c r="P106" s="162"/>
      <c r="Q106" s="161"/>
      <c r="R106" s="161">
        <v>70</v>
      </c>
      <c r="S106" s="161"/>
      <c r="T106" s="162"/>
      <c r="U106" s="162">
        <v>45</v>
      </c>
      <c r="V106" s="162"/>
      <c r="W106" s="161"/>
      <c r="X106" s="161">
        <v>60</v>
      </c>
      <c r="Y106" s="161"/>
      <c r="Z106" s="162"/>
      <c r="AA106" s="162">
        <v>80</v>
      </c>
      <c r="AB106" s="162"/>
      <c r="AC106" s="164">
        <f t="shared" si="4"/>
        <v>470.5555555555556</v>
      </c>
      <c r="AD106" s="164">
        <f t="shared" si="5"/>
        <v>0</v>
      </c>
      <c r="AE106" s="164">
        <f t="shared" si="7"/>
        <v>470.5555555555556</v>
      </c>
      <c r="AF106" s="163">
        <f t="shared" si="6"/>
        <v>313.97777777777782</v>
      </c>
    </row>
    <row r="107" spans="1:32" x14ac:dyDescent="0.25">
      <c r="A107" s="165" t="s">
        <v>361</v>
      </c>
      <c r="B107" s="165" t="s">
        <v>856</v>
      </c>
      <c r="C107" s="165" t="s">
        <v>124</v>
      </c>
      <c r="D107" s="165" t="s">
        <v>407</v>
      </c>
      <c r="E107" s="165">
        <v>223</v>
      </c>
      <c r="F107" s="165" t="s">
        <v>412</v>
      </c>
      <c r="G107" s="165" t="s">
        <v>130</v>
      </c>
      <c r="H107" s="165">
        <v>59.15</v>
      </c>
      <c r="I107" s="165">
        <v>70.91</v>
      </c>
      <c r="J107" s="165">
        <v>0</v>
      </c>
      <c r="K107" s="161"/>
      <c r="L107" s="161">
        <v>45</v>
      </c>
      <c r="M107" s="161"/>
      <c r="N107" s="162"/>
      <c r="O107" s="162">
        <v>40</v>
      </c>
      <c r="P107" s="162"/>
      <c r="Q107" s="161"/>
      <c r="R107" s="161">
        <v>45</v>
      </c>
      <c r="S107" s="161"/>
      <c r="T107" s="162"/>
      <c r="U107" s="162">
        <v>40</v>
      </c>
      <c r="V107" s="162"/>
      <c r="W107" s="161"/>
      <c r="X107" s="161">
        <v>35</v>
      </c>
      <c r="Y107" s="161"/>
      <c r="Z107" s="162"/>
      <c r="AA107" s="162">
        <v>25</v>
      </c>
      <c r="AB107" s="162"/>
      <c r="AC107" s="164">
        <f t="shared" si="4"/>
        <v>280</v>
      </c>
      <c r="AD107" s="164">
        <f t="shared" si="5"/>
        <v>0</v>
      </c>
      <c r="AE107" s="164">
        <f t="shared" si="7"/>
        <v>280</v>
      </c>
      <c r="AF107" s="163">
        <f t="shared" si="6"/>
        <v>205.03</v>
      </c>
    </row>
    <row r="108" spans="1:32" x14ac:dyDescent="0.25">
      <c r="A108" s="165" t="s">
        <v>361</v>
      </c>
      <c r="B108" s="165" t="s">
        <v>856</v>
      </c>
      <c r="C108" s="165" t="s">
        <v>124</v>
      </c>
      <c r="D108" s="165" t="s">
        <v>407</v>
      </c>
      <c r="E108" s="165">
        <v>209</v>
      </c>
      <c r="F108" s="165" t="s">
        <v>413</v>
      </c>
      <c r="G108" s="165" t="s">
        <v>68</v>
      </c>
      <c r="H108" s="165">
        <v>69.53</v>
      </c>
      <c r="I108" s="165">
        <v>78.069999999999993</v>
      </c>
      <c r="J108" s="165">
        <v>0</v>
      </c>
      <c r="K108" s="161"/>
      <c r="L108" s="161">
        <v>70</v>
      </c>
      <c r="M108" s="161"/>
      <c r="N108" s="162"/>
      <c r="O108" s="162">
        <v>50</v>
      </c>
      <c r="P108" s="162"/>
      <c r="Q108" s="161"/>
      <c r="R108" s="161">
        <v>45</v>
      </c>
      <c r="S108" s="161"/>
      <c r="T108" s="162"/>
      <c r="U108" s="162">
        <v>75</v>
      </c>
      <c r="V108" s="162"/>
      <c r="W108" s="161"/>
      <c r="X108" s="161">
        <v>50</v>
      </c>
      <c r="Y108" s="161"/>
      <c r="Z108" s="162"/>
      <c r="AA108" s="162">
        <v>90</v>
      </c>
      <c r="AB108" s="162"/>
      <c r="AC108" s="164">
        <f t="shared" si="4"/>
        <v>423.88888888888891</v>
      </c>
      <c r="AD108" s="164">
        <f t="shared" si="5"/>
        <v>0</v>
      </c>
      <c r="AE108" s="164">
        <f t="shared" si="7"/>
        <v>423.88888888888891</v>
      </c>
      <c r="AF108" s="163">
        <f t="shared" si="6"/>
        <v>285.74444444444447</v>
      </c>
    </row>
    <row r="109" spans="1:32" x14ac:dyDescent="0.25">
      <c r="A109" s="165" t="s">
        <v>361</v>
      </c>
      <c r="B109" s="165" t="s">
        <v>856</v>
      </c>
      <c r="C109" s="165" t="s">
        <v>124</v>
      </c>
      <c r="D109" s="165" t="s">
        <v>407</v>
      </c>
      <c r="E109" s="165">
        <v>119</v>
      </c>
      <c r="F109" s="165" t="s">
        <v>167</v>
      </c>
      <c r="G109" s="165" t="s">
        <v>144</v>
      </c>
      <c r="H109" s="165">
        <v>68.739999999999995</v>
      </c>
      <c r="I109" s="165">
        <v>76.31</v>
      </c>
      <c r="J109" s="165">
        <v>0</v>
      </c>
      <c r="K109" s="161"/>
      <c r="L109" s="161">
        <v>75</v>
      </c>
      <c r="M109" s="161"/>
      <c r="N109" s="162"/>
      <c r="O109" s="162">
        <v>20</v>
      </c>
      <c r="P109" s="162"/>
      <c r="Q109" s="161"/>
      <c r="R109" s="161">
        <v>70</v>
      </c>
      <c r="S109" s="161"/>
      <c r="T109" s="162"/>
      <c r="U109" s="162">
        <v>70</v>
      </c>
      <c r="V109" s="162"/>
      <c r="W109" s="161"/>
      <c r="X109" s="161">
        <v>55</v>
      </c>
      <c r="Y109" s="161"/>
      <c r="Z109" s="162"/>
      <c r="AA109" s="162">
        <v>95</v>
      </c>
      <c r="AB109" s="162"/>
      <c r="AC109" s="164">
        <f t="shared" si="4"/>
        <v>427.77777777777783</v>
      </c>
      <c r="AD109" s="164">
        <f t="shared" si="5"/>
        <v>0</v>
      </c>
      <c r="AE109" s="164">
        <f t="shared" si="7"/>
        <v>427.77777777777783</v>
      </c>
      <c r="AF109" s="163">
        <f t="shared" si="6"/>
        <v>286.41388888888889</v>
      </c>
    </row>
    <row r="110" spans="1:32" x14ac:dyDescent="0.25">
      <c r="A110" s="165" t="s">
        <v>361</v>
      </c>
      <c r="B110" s="165" t="s">
        <v>856</v>
      </c>
      <c r="C110" s="165" t="s">
        <v>124</v>
      </c>
      <c r="D110" s="165" t="s">
        <v>407</v>
      </c>
      <c r="E110" s="165">
        <v>123</v>
      </c>
      <c r="F110" s="165" t="s">
        <v>214</v>
      </c>
      <c r="G110" s="165" t="s">
        <v>414</v>
      </c>
      <c r="H110" s="165">
        <v>61.63</v>
      </c>
      <c r="I110" s="165">
        <v>63.25</v>
      </c>
      <c r="J110" s="165">
        <v>0</v>
      </c>
      <c r="K110" s="161"/>
      <c r="L110" s="161">
        <v>65</v>
      </c>
      <c r="M110" s="161"/>
      <c r="N110" s="162"/>
      <c r="O110" s="162">
        <v>50</v>
      </c>
      <c r="P110" s="162"/>
      <c r="Q110" s="161"/>
      <c r="R110" s="161">
        <v>45</v>
      </c>
      <c r="S110" s="161"/>
      <c r="T110" s="162"/>
      <c r="U110" s="162">
        <v>50</v>
      </c>
      <c r="V110" s="162"/>
      <c r="W110" s="161"/>
      <c r="X110" s="161">
        <v>25</v>
      </c>
      <c r="Y110" s="161"/>
      <c r="Z110" s="162"/>
      <c r="AA110" s="162">
        <v>80</v>
      </c>
      <c r="AB110" s="162"/>
      <c r="AC110" s="164">
        <f t="shared" si="4"/>
        <v>369.44444444444446</v>
      </c>
      <c r="AD110" s="164">
        <f t="shared" si="5"/>
        <v>0</v>
      </c>
      <c r="AE110" s="164">
        <f t="shared" si="7"/>
        <v>369.44444444444446</v>
      </c>
      <c r="AF110" s="163">
        <f t="shared" si="6"/>
        <v>247.16222222222223</v>
      </c>
    </row>
    <row r="111" spans="1:32" x14ac:dyDescent="0.25">
      <c r="A111" s="165" t="s">
        <v>361</v>
      </c>
      <c r="B111" s="165" t="s">
        <v>856</v>
      </c>
      <c r="C111" s="165" t="s">
        <v>124</v>
      </c>
      <c r="D111" s="165" t="s">
        <v>407</v>
      </c>
      <c r="E111" s="165">
        <v>261</v>
      </c>
      <c r="F111" s="165" t="s">
        <v>415</v>
      </c>
      <c r="G111" s="165" t="s">
        <v>416</v>
      </c>
      <c r="H111" s="165">
        <v>53.82</v>
      </c>
      <c r="I111" s="165">
        <v>63.86</v>
      </c>
      <c r="J111" s="165">
        <v>0</v>
      </c>
      <c r="K111" s="161"/>
      <c r="L111" s="161">
        <v>50</v>
      </c>
      <c r="M111" s="161"/>
      <c r="N111" s="162"/>
      <c r="O111" s="162">
        <v>20</v>
      </c>
      <c r="P111" s="162"/>
      <c r="Q111" s="161"/>
      <c r="R111" s="161">
        <v>45</v>
      </c>
      <c r="S111" s="161"/>
      <c r="T111" s="162"/>
      <c r="U111" s="162">
        <v>35</v>
      </c>
      <c r="V111" s="162"/>
      <c r="W111" s="161"/>
      <c r="X111" s="161">
        <v>35</v>
      </c>
      <c r="Y111" s="161"/>
      <c r="Z111" s="162"/>
      <c r="AA111" s="162">
        <v>40</v>
      </c>
      <c r="AB111" s="162"/>
      <c r="AC111" s="164">
        <f t="shared" si="4"/>
        <v>264.44444444444446</v>
      </c>
      <c r="AD111" s="164">
        <f t="shared" si="5"/>
        <v>0</v>
      </c>
      <c r="AE111" s="164">
        <f t="shared" si="7"/>
        <v>264.44444444444446</v>
      </c>
      <c r="AF111" s="163">
        <f t="shared" si="6"/>
        <v>191.06222222222223</v>
      </c>
    </row>
    <row r="112" spans="1:32" x14ac:dyDescent="0.25">
      <c r="A112" s="165" t="s">
        <v>361</v>
      </c>
      <c r="B112" s="165" t="s">
        <v>856</v>
      </c>
      <c r="C112" s="165" t="s">
        <v>124</v>
      </c>
      <c r="D112" s="165" t="s">
        <v>407</v>
      </c>
      <c r="E112" s="165">
        <v>218</v>
      </c>
      <c r="F112" s="165" t="s">
        <v>63</v>
      </c>
      <c r="G112" s="165" t="s">
        <v>417</v>
      </c>
      <c r="H112" s="165">
        <v>51.49</v>
      </c>
      <c r="I112" s="165">
        <v>58.39</v>
      </c>
      <c r="J112" s="165">
        <v>0</v>
      </c>
      <c r="K112" s="161"/>
      <c r="L112" s="161">
        <v>50</v>
      </c>
      <c r="M112" s="161"/>
      <c r="N112" s="162"/>
      <c r="O112" s="162">
        <v>20</v>
      </c>
      <c r="P112" s="162"/>
      <c r="Q112" s="161"/>
      <c r="R112" s="161">
        <v>40</v>
      </c>
      <c r="S112" s="161"/>
      <c r="T112" s="162"/>
      <c r="U112" s="162">
        <v>45</v>
      </c>
      <c r="V112" s="162"/>
      <c r="W112" s="161"/>
      <c r="X112" s="161">
        <v>5</v>
      </c>
      <c r="Y112" s="161"/>
      <c r="Z112" s="162"/>
      <c r="AA112" s="162">
        <v>40</v>
      </c>
      <c r="AB112" s="162"/>
      <c r="AC112" s="164">
        <f t="shared" si="4"/>
        <v>241.11111111111111</v>
      </c>
      <c r="AD112" s="164">
        <f t="shared" si="5"/>
        <v>0</v>
      </c>
      <c r="AE112" s="164">
        <f t="shared" si="7"/>
        <v>241.11111111111111</v>
      </c>
      <c r="AF112" s="163">
        <f t="shared" si="6"/>
        <v>175.49555555555554</v>
      </c>
    </row>
    <row r="113" spans="1:32" x14ac:dyDescent="0.25">
      <c r="A113" s="165" t="s">
        <v>361</v>
      </c>
      <c r="B113" s="165" t="s">
        <v>856</v>
      </c>
      <c r="C113" s="165" t="s">
        <v>124</v>
      </c>
      <c r="D113" s="165" t="s">
        <v>407</v>
      </c>
      <c r="E113" s="165">
        <v>99</v>
      </c>
      <c r="F113" s="165" t="s">
        <v>92</v>
      </c>
      <c r="G113" s="165" t="s">
        <v>57</v>
      </c>
      <c r="H113" s="165">
        <v>60.73</v>
      </c>
      <c r="I113" s="165">
        <v>68.3</v>
      </c>
      <c r="J113" s="165">
        <v>0</v>
      </c>
      <c r="K113" s="161"/>
      <c r="L113" s="161">
        <v>50</v>
      </c>
      <c r="M113" s="161"/>
      <c r="N113" s="162"/>
      <c r="O113" s="162">
        <v>50</v>
      </c>
      <c r="P113" s="162"/>
      <c r="Q113" s="161"/>
      <c r="R113" s="161">
        <v>60</v>
      </c>
      <c r="S113" s="161"/>
      <c r="T113" s="162"/>
      <c r="U113" s="162">
        <v>80</v>
      </c>
      <c r="V113" s="162"/>
      <c r="W113" s="161"/>
      <c r="X113" s="161">
        <v>70</v>
      </c>
      <c r="Y113" s="161"/>
      <c r="Z113" s="162"/>
      <c r="AA113" s="162">
        <v>70</v>
      </c>
      <c r="AB113" s="162"/>
      <c r="AC113" s="164">
        <f t="shared" si="4"/>
        <v>420</v>
      </c>
      <c r="AD113" s="164">
        <f t="shared" si="5"/>
        <v>0</v>
      </c>
      <c r="AE113" s="164">
        <f t="shared" si="7"/>
        <v>420</v>
      </c>
      <c r="AF113" s="163">
        <f t="shared" si="6"/>
        <v>274.51499999999999</v>
      </c>
    </row>
    <row r="114" spans="1:32" x14ac:dyDescent="0.25">
      <c r="A114" s="165" t="s">
        <v>361</v>
      </c>
      <c r="B114" s="165" t="s">
        <v>856</v>
      </c>
      <c r="C114" s="165" t="s">
        <v>124</v>
      </c>
      <c r="D114" s="165" t="s">
        <v>407</v>
      </c>
      <c r="E114" s="165">
        <v>114</v>
      </c>
      <c r="F114" s="165" t="s">
        <v>418</v>
      </c>
      <c r="G114" s="165" t="s">
        <v>150</v>
      </c>
      <c r="H114" s="165">
        <v>72.06</v>
      </c>
      <c r="I114" s="165">
        <v>76.930000000000007</v>
      </c>
      <c r="J114" s="165">
        <v>0</v>
      </c>
      <c r="K114" s="161"/>
      <c r="L114" s="161">
        <v>80</v>
      </c>
      <c r="M114" s="161"/>
      <c r="N114" s="162"/>
      <c r="O114" s="162">
        <v>50</v>
      </c>
      <c r="P114" s="162"/>
      <c r="Q114" s="161"/>
      <c r="R114" s="161">
        <v>70</v>
      </c>
      <c r="S114" s="161"/>
      <c r="T114" s="162"/>
      <c r="U114" s="162">
        <v>100</v>
      </c>
      <c r="V114" s="162"/>
      <c r="W114" s="161"/>
      <c r="X114" s="161">
        <v>70</v>
      </c>
      <c r="Y114" s="161"/>
      <c r="Z114" s="162"/>
      <c r="AA114" s="162">
        <v>90</v>
      </c>
      <c r="AB114" s="162"/>
      <c r="AC114" s="164">
        <f t="shared" si="4"/>
        <v>513.33333333333326</v>
      </c>
      <c r="AD114" s="164">
        <f t="shared" si="5"/>
        <v>0</v>
      </c>
      <c r="AE114" s="164">
        <f t="shared" si="7"/>
        <v>513.33333333333326</v>
      </c>
      <c r="AF114" s="163">
        <f t="shared" si="6"/>
        <v>331.16166666666663</v>
      </c>
    </row>
    <row r="115" spans="1:32" x14ac:dyDescent="0.25">
      <c r="A115" s="165" t="s">
        <v>361</v>
      </c>
      <c r="B115" s="165" t="s">
        <v>856</v>
      </c>
      <c r="C115" s="165" t="s">
        <v>124</v>
      </c>
      <c r="D115" s="165" t="s">
        <v>407</v>
      </c>
      <c r="E115" s="165">
        <v>105</v>
      </c>
      <c r="F115" s="165" t="s">
        <v>419</v>
      </c>
      <c r="G115" s="165" t="s">
        <v>187</v>
      </c>
      <c r="H115" s="165">
        <v>78.16</v>
      </c>
      <c r="I115" s="165">
        <v>86.42</v>
      </c>
      <c r="J115" s="165">
        <v>0</v>
      </c>
      <c r="K115" s="161"/>
      <c r="L115" s="161">
        <v>95</v>
      </c>
      <c r="M115" s="161"/>
      <c r="N115" s="162"/>
      <c r="O115" s="162">
        <v>80</v>
      </c>
      <c r="P115" s="162"/>
      <c r="Q115" s="161"/>
      <c r="R115" s="161">
        <v>95</v>
      </c>
      <c r="S115" s="161"/>
      <c r="T115" s="162"/>
      <c r="U115" s="162">
        <v>80</v>
      </c>
      <c r="V115" s="162"/>
      <c r="W115" s="161"/>
      <c r="X115" s="161">
        <v>70</v>
      </c>
      <c r="Y115" s="161"/>
      <c r="Z115" s="162"/>
      <c r="AA115" s="162">
        <v>85</v>
      </c>
      <c r="AB115" s="162"/>
      <c r="AC115" s="164">
        <f t="shared" si="4"/>
        <v>602.77777777777783</v>
      </c>
      <c r="AD115" s="164">
        <f t="shared" si="5"/>
        <v>0</v>
      </c>
      <c r="AE115" s="164">
        <f t="shared" si="7"/>
        <v>602.77777777777783</v>
      </c>
      <c r="AF115" s="163">
        <f t="shared" si="6"/>
        <v>383.67888888888888</v>
      </c>
    </row>
    <row r="116" spans="1:32" x14ac:dyDescent="0.25">
      <c r="A116" s="165" t="s">
        <v>361</v>
      </c>
      <c r="B116" s="165" t="s">
        <v>856</v>
      </c>
      <c r="C116" s="165" t="s">
        <v>124</v>
      </c>
      <c r="D116" s="165" t="s">
        <v>407</v>
      </c>
      <c r="E116" s="165">
        <v>185</v>
      </c>
      <c r="F116" s="165" t="s">
        <v>420</v>
      </c>
      <c r="G116" s="165" t="s">
        <v>131</v>
      </c>
      <c r="H116" s="165">
        <v>57.08</v>
      </c>
      <c r="I116" s="165">
        <v>63.63</v>
      </c>
      <c r="J116" s="165">
        <v>0</v>
      </c>
      <c r="K116" s="161"/>
      <c r="L116" s="161">
        <v>70</v>
      </c>
      <c r="M116" s="161"/>
      <c r="N116" s="162"/>
      <c r="O116" s="162">
        <v>65</v>
      </c>
      <c r="P116" s="162"/>
      <c r="Q116" s="161"/>
      <c r="R116" s="161">
        <v>45</v>
      </c>
      <c r="S116" s="161"/>
      <c r="T116" s="162"/>
      <c r="U116" s="162">
        <v>45</v>
      </c>
      <c r="V116" s="162"/>
      <c r="W116" s="161"/>
      <c r="X116" s="161">
        <v>35</v>
      </c>
      <c r="Y116" s="161"/>
      <c r="Z116" s="162"/>
      <c r="AA116" s="162">
        <v>95</v>
      </c>
      <c r="AB116" s="162"/>
      <c r="AC116" s="164">
        <f t="shared" si="4"/>
        <v>416.11111111111109</v>
      </c>
      <c r="AD116" s="164">
        <f t="shared" si="5"/>
        <v>0</v>
      </c>
      <c r="AE116" s="164">
        <f t="shared" si="7"/>
        <v>416.11111111111109</v>
      </c>
      <c r="AF116" s="163">
        <f t="shared" si="6"/>
        <v>268.41055555555556</v>
      </c>
    </row>
    <row r="117" spans="1:32" x14ac:dyDescent="0.25">
      <c r="A117" s="165" t="s">
        <v>361</v>
      </c>
      <c r="B117" s="165" t="s">
        <v>856</v>
      </c>
      <c r="C117" s="165" t="s">
        <v>124</v>
      </c>
      <c r="D117" s="165" t="s">
        <v>407</v>
      </c>
      <c r="E117" s="165">
        <v>167</v>
      </c>
      <c r="F117" s="165" t="s">
        <v>421</v>
      </c>
      <c r="G117" s="165" t="s">
        <v>422</v>
      </c>
      <c r="H117" s="165">
        <v>66.510000000000005</v>
      </c>
      <c r="I117" s="165">
        <v>71.33</v>
      </c>
      <c r="J117" s="165">
        <v>0</v>
      </c>
      <c r="K117" s="161"/>
      <c r="L117" s="161">
        <v>55</v>
      </c>
      <c r="M117" s="161"/>
      <c r="N117" s="162"/>
      <c r="O117" s="162">
        <v>15</v>
      </c>
      <c r="P117" s="162"/>
      <c r="Q117" s="161"/>
      <c r="R117" s="161">
        <v>55</v>
      </c>
      <c r="S117" s="161"/>
      <c r="T117" s="162"/>
      <c r="U117" s="162">
        <v>60</v>
      </c>
      <c r="V117" s="162"/>
      <c r="W117" s="161"/>
      <c r="X117" s="161">
        <v>25</v>
      </c>
      <c r="Y117" s="161"/>
      <c r="Z117" s="162"/>
      <c r="AA117" s="162">
        <v>95</v>
      </c>
      <c r="AB117" s="162"/>
      <c r="AC117" s="164">
        <f t="shared" si="4"/>
        <v>334.44444444444446</v>
      </c>
      <c r="AD117" s="164">
        <f t="shared" si="5"/>
        <v>0</v>
      </c>
      <c r="AE117" s="164">
        <f t="shared" si="7"/>
        <v>334.44444444444446</v>
      </c>
      <c r="AF117" s="163">
        <f t="shared" si="6"/>
        <v>236.14222222222224</v>
      </c>
    </row>
    <row r="118" spans="1:32" x14ac:dyDescent="0.25">
      <c r="A118" s="165" t="s">
        <v>361</v>
      </c>
      <c r="B118" s="165" t="s">
        <v>856</v>
      </c>
      <c r="C118" s="165" t="s">
        <v>124</v>
      </c>
      <c r="D118" s="165" t="s">
        <v>407</v>
      </c>
      <c r="E118" s="165">
        <v>155</v>
      </c>
      <c r="F118" s="165" t="s">
        <v>423</v>
      </c>
      <c r="G118" s="165" t="s">
        <v>424</v>
      </c>
      <c r="H118" s="165">
        <v>71.989999999999995</v>
      </c>
      <c r="I118" s="165">
        <v>80.53</v>
      </c>
      <c r="J118" s="165">
        <v>0</v>
      </c>
      <c r="K118" s="161"/>
      <c r="L118" s="161">
        <v>70</v>
      </c>
      <c r="M118" s="161"/>
      <c r="N118" s="162"/>
      <c r="O118" s="162">
        <v>40</v>
      </c>
      <c r="P118" s="162"/>
      <c r="Q118" s="161"/>
      <c r="R118" s="161">
        <v>45</v>
      </c>
      <c r="S118" s="161"/>
      <c r="T118" s="162"/>
      <c r="U118" s="162">
        <v>50</v>
      </c>
      <c r="V118" s="162"/>
      <c r="W118" s="161"/>
      <c r="X118" s="161">
        <v>70</v>
      </c>
      <c r="Y118" s="161"/>
      <c r="Z118" s="162"/>
      <c r="AA118" s="162">
        <v>75</v>
      </c>
      <c r="AB118" s="162"/>
      <c r="AC118" s="164">
        <f t="shared" si="4"/>
        <v>392.77777777777777</v>
      </c>
      <c r="AD118" s="164">
        <f t="shared" si="5"/>
        <v>0</v>
      </c>
      <c r="AE118" s="164">
        <f t="shared" si="7"/>
        <v>392.77777777777777</v>
      </c>
      <c r="AF118" s="163">
        <f t="shared" si="6"/>
        <v>272.64888888888891</v>
      </c>
    </row>
    <row r="119" spans="1:32" x14ac:dyDescent="0.25">
      <c r="A119" s="165" t="s">
        <v>361</v>
      </c>
      <c r="B119" s="165" t="s">
        <v>856</v>
      </c>
      <c r="C119" s="165" t="s">
        <v>124</v>
      </c>
      <c r="D119" s="165" t="s">
        <v>407</v>
      </c>
      <c r="E119" s="165">
        <v>255</v>
      </c>
      <c r="F119" s="165" t="s">
        <v>425</v>
      </c>
      <c r="G119" s="165" t="s">
        <v>133</v>
      </c>
      <c r="H119" s="165">
        <v>49.77</v>
      </c>
      <c r="I119" s="165">
        <v>58.98</v>
      </c>
      <c r="J119" s="165">
        <v>0</v>
      </c>
      <c r="K119" s="161"/>
      <c r="L119" s="161">
        <v>40</v>
      </c>
      <c r="M119" s="161"/>
      <c r="N119" s="162"/>
      <c r="O119" s="162">
        <v>20</v>
      </c>
      <c r="P119" s="162"/>
      <c r="Q119" s="161"/>
      <c r="R119" s="161">
        <v>25</v>
      </c>
      <c r="S119" s="161"/>
      <c r="T119" s="162"/>
      <c r="U119" s="162">
        <v>30</v>
      </c>
      <c r="V119" s="162"/>
      <c r="W119" s="161"/>
      <c r="X119" s="161">
        <v>20</v>
      </c>
      <c r="Y119" s="161"/>
      <c r="Z119" s="162"/>
      <c r="AA119" s="162">
        <v>25</v>
      </c>
      <c r="AB119" s="162"/>
      <c r="AC119" s="164">
        <f t="shared" si="4"/>
        <v>190.55555555555554</v>
      </c>
      <c r="AD119" s="164">
        <f t="shared" si="5"/>
        <v>0</v>
      </c>
      <c r="AE119" s="164">
        <f t="shared" si="7"/>
        <v>190.55555555555554</v>
      </c>
      <c r="AF119" s="163">
        <f t="shared" si="6"/>
        <v>149.65277777777777</v>
      </c>
    </row>
    <row r="120" spans="1:32" x14ac:dyDescent="0.25">
      <c r="A120" s="165" t="s">
        <v>361</v>
      </c>
      <c r="B120" s="165" t="s">
        <v>856</v>
      </c>
      <c r="C120" s="165" t="s">
        <v>124</v>
      </c>
      <c r="D120" s="165" t="s">
        <v>407</v>
      </c>
      <c r="E120" s="165">
        <v>186</v>
      </c>
      <c r="F120" s="165" t="s">
        <v>426</v>
      </c>
      <c r="G120" s="165" t="s">
        <v>208</v>
      </c>
      <c r="H120" s="165">
        <v>58.17</v>
      </c>
      <c r="I120" s="165">
        <v>63.64</v>
      </c>
      <c r="J120" s="165">
        <v>0</v>
      </c>
      <c r="K120" s="161"/>
      <c r="L120" s="161">
        <v>50</v>
      </c>
      <c r="M120" s="161"/>
      <c r="N120" s="162"/>
      <c r="O120" s="162">
        <v>30</v>
      </c>
      <c r="P120" s="162"/>
      <c r="Q120" s="161"/>
      <c r="R120" s="161">
        <v>55</v>
      </c>
      <c r="S120" s="161"/>
      <c r="T120" s="162"/>
      <c r="U120" s="162">
        <v>40</v>
      </c>
      <c r="V120" s="162"/>
      <c r="W120" s="161"/>
      <c r="X120" s="161">
        <v>25</v>
      </c>
      <c r="Y120" s="161"/>
      <c r="Z120" s="162"/>
      <c r="AA120" s="162">
        <v>70</v>
      </c>
      <c r="AB120" s="162"/>
      <c r="AC120" s="164">
        <f t="shared" si="4"/>
        <v>315</v>
      </c>
      <c r="AD120" s="164">
        <f t="shared" si="5"/>
        <v>0</v>
      </c>
      <c r="AE120" s="164">
        <f t="shared" si="7"/>
        <v>315</v>
      </c>
      <c r="AF120" s="163">
        <f t="shared" si="6"/>
        <v>218.405</v>
      </c>
    </row>
    <row r="121" spans="1:32" x14ac:dyDescent="0.25">
      <c r="A121" s="165" t="s">
        <v>361</v>
      </c>
      <c r="B121" s="165" t="s">
        <v>856</v>
      </c>
      <c r="C121" s="165" t="s">
        <v>124</v>
      </c>
      <c r="D121" s="165" t="s">
        <v>407</v>
      </c>
      <c r="E121" s="165">
        <v>97</v>
      </c>
      <c r="F121" s="165" t="s">
        <v>215</v>
      </c>
      <c r="G121" s="165" t="s">
        <v>251</v>
      </c>
      <c r="H121" s="165">
        <v>77.81</v>
      </c>
      <c r="I121" s="165">
        <v>87.66</v>
      </c>
      <c r="J121" s="165">
        <v>0</v>
      </c>
      <c r="K121" s="161"/>
      <c r="L121" s="161">
        <v>75</v>
      </c>
      <c r="M121" s="161"/>
      <c r="N121" s="162"/>
      <c r="O121" s="162">
        <v>65</v>
      </c>
      <c r="P121" s="162"/>
      <c r="Q121" s="161"/>
      <c r="R121" s="161">
        <v>80</v>
      </c>
      <c r="S121" s="161"/>
      <c r="T121" s="162"/>
      <c r="U121" s="162">
        <v>60</v>
      </c>
      <c r="V121" s="162"/>
      <c r="W121" s="161"/>
      <c r="X121" s="161">
        <v>80</v>
      </c>
      <c r="Y121" s="161"/>
      <c r="Z121" s="162"/>
      <c r="AA121" s="162">
        <v>80</v>
      </c>
      <c r="AB121" s="162"/>
      <c r="AC121" s="164">
        <f t="shared" si="4"/>
        <v>513.33333333333326</v>
      </c>
      <c r="AD121" s="164">
        <f t="shared" si="5"/>
        <v>0</v>
      </c>
      <c r="AE121" s="164">
        <f t="shared" si="7"/>
        <v>513.33333333333326</v>
      </c>
      <c r="AF121" s="163">
        <f t="shared" si="6"/>
        <v>339.40166666666664</v>
      </c>
    </row>
    <row r="122" spans="1:32" x14ac:dyDescent="0.25">
      <c r="A122" s="165" t="s">
        <v>361</v>
      </c>
      <c r="B122" s="165" t="s">
        <v>856</v>
      </c>
      <c r="C122" s="165" t="s">
        <v>124</v>
      </c>
      <c r="D122" s="165" t="s">
        <v>407</v>
      </c>
      <c r="E122" s="165">
        <v>144</v>
      </c>
      <c r="F122" s="165" t="s">
        <v>324</v>
      </c>
      <c r="G122" s="165" t="s">
        <v>427</v>
      </c>
      <c r="H122" s="165">
        <v>77.33</v>
      </c>
      <c r="I122" s="165">
        <v>80.41</v>
      </c>
      <c r="J122" s="165">
        <v>0</v>
      </c>
      <c r="K122" s="161"/>
      <c r="L122" s="161">
        <v>90</v>
      </c>
      <c r="M122" s="161"/>
      <c r="N122" s="162"/>
      <c r="O122" s="162">
        <v>70</v>
      </c>
      <c r="P122" s="162"/>
      <c r="Q122" s="161"/>
      <c r="R122" s="161">
        <v>60</v>
      </c>
      <c r="S122" s="161"/>
      <c r="T122" s="162"/>
      <c r="U122" s="162">
        <v>90</v>
      </c>
      <c r="V122" s="162"/>
      <c r="W122" s="161"/>
      <c r="X122" s="161">
        <v>75</v>
      </c>
      <c r="Y122" s="161"/>
      <c r="Z122" s="162"/>
      <c r="AA122" s="162">
        <v>100</v>
      </c>
      <c r="AB122" s="162"/>
      <c r="AC122" s="164">
        <f t="shared" si="4"/>
        <v>548.33333333333337</v>
      </c>
      <c r="AD122" s="164">
        <f t="shared" si="5"/>
        <v>0</v>
      </c>
      <c r="AE122" s="164">
        <f t="shared" si="7"/>
        <v>548.33333333333337</v>
      </c>
      <c r="AF122" s="163">
        <f t="shared" si="6"/>
        <v>353.03666666666669</v>
      </c>
    </row>
    <row r="123" spans="1:32" x14ac:dyDescent="0.25">
      <c r="A123" s="165" t="s">
        <v>361</v>
      </c>
      <c r="B123" s="165" t="s">
        <v>856</v>
      </c>
      <c r="C123" s="165" t="s">
        <v>124</v>
      </c>
      <c r="D123" s="165" t="s">
        <v>428</v>
      </c>
      <c r="E123" s="165">
        <v>133</v>
      </c>
      <c r="F123" s="165" t="s">
        <v>132</v>
      </c>
      <c r="G123" s="165" t="s">
        <v>242</v>
      </c>
      <c r="H123" s="165">
        <v>71.319999999999993</v>
      </c>
      <c r="I123" s="165">
        <v>70.83</v>
      </c>
      <c r="J123" s="165">
        <v>0</v>
      </c>
      <c r="K123" s="161"/>
      <c r="L123" s="161">
        <v>35</v>
      </c>
      <c r="M123" s="161"/>
      <c r="N123" s="162"/>
      <c r="O123" s="162">
        <v>15</v>
      </c>
      <c r="P123" s="162"/>
      <c r="Q123" s="161"/>
      <c r="R123" s="161">
        <v>45</v>
      </c>
      <c r="S123" s="161"/>
      <c r="T123" s="162"/>
      <c r="U123" s="162">
        <v>25</v>
      </c>
      <c r="V123" s="162"/>
      <c r="W123" s="161"/>
      <c r="X123" s="161">
        <v>30</v>
      </c>
      <c r="Y123" s="161"/>
      <c r="Z123" s="162"/>
      <c r="AA123" s="162">
        <v>55</v>
      </c>
      <c r="AB123" s="162"/>
      <c r="AC123" s="164">
        <f t="shared" si="4"/>
        <v>233.33333333333337</v>
      </c>
      <c r="AD123" s="164">
        <f t="shared" si="5"/>
        <v>0</v>
      </c>
      <c r="AE123" s="164">
        <f t="shared" si="7"/>
        <v>233.33333333333337</v>
      </c>
      <c r="AF123" s="163">
        <f t="shared" si="6"/>
        <v>187.74166666666667</v>
      </c>
    </row>
    <row r="124" spans="1:32" x14ac:dyDescent="0.25">
      <c r="A124" s="165" t="s">
        <v>361</v>
      </c>
      <c r="B124" s="165" t="s">
        <v>856</v>
      </c>
      <c r="C124" s="165" t="s">
        <v>124</v>
      </c>
      <c r="D124" s="165" t="s">
        <v>428</v>
      </c>
      <c r="E124" s="165">
        <v>109</v>
      </c>
      <c r="F124" s="165" t="s">
        <v>429</v>
      </c>
      <c r="G124" s="165" t="s">
        <v>430</v>
      </c>
      <c r="H124" s="165">
        <v>68.03</v>
      </c>
      <c r="I124" s="165">
        <v>74.510000000000005</v>
      </c>
      <c r="J124" s="165">
        <v>0</v>
      </c>
      <c r="K124" s="161"/>
      <c r="L124" s="161">
        <v>60</v>
      </c>
      <c r="M124" s="161"/>
      <c r="N124" s="162"/>
      <c r="O124" s="162">
        <v>45</v>
      </c>
      <c r="P124" s="162"/>
      <c r="Q124" s="161"/>
      <c r="R124" s="161">
        <v>35</v>
      </c>
      <c r="S124" s="161"/>
      <c r="T124" s="162"/>
      <c r="U124" s="162">
        <v>70</v>
      </c>
      <c r="V124" s="162"/>
      <c r="W124" s="161"/>
      <c r="X124" s="161">
        <v>30</v>
      </c>
      <c r="Y124" s="161"/>
      <c r="Z124" s="162"/>
      <c r="AA124" s="162">
        <v>75</v>
      </c>
      <c r="AB124" s="162"/>
      <c r="AC124" s="164">
        <f t="shared" si="4"/>
        <v>353.88888888888886</v>
      </c>
      <c r="AD124" s="164">
        <f t="shared" si="5"/>
        <v>0</v>
      </c>
      <c r="AE124" s="164">
        <f t="shared" si="7"/>
        <v>353.88888888888886</v>
      </c>
      <c r="AF124" s="163">
        <f t="shared" si="6"/>
        <v>248.21444444444444</v>
      </c>
    </row>
    <row r="125" spans="1:32" x14ac:dyDescent="0.25">
      <c r="A125" s="165" t="s">
        <v>361</v>
      </c>
      <c r="B125" s="165" t="s">
        <v>856</v>
      </c>
      <c r="C125" s="165" t="s">
        <v>124</v>
      </c>
      <c r="D125" s="165" t="s">
        <v>428</v>
      </c>
      <c r="E125" s="165">
        <v>383</v>
      </c>
      <c r="F125" s="165" t="s">
        <v>105</v>
      </c>
      <c r="G125" s="165" t="s">
        <v>431</v>
      </c>
      <c r="H125" s="165">
        <v>84.38</v>
      </c>
      <c r="I125" s="165">
        <v>92.52</v>
      </c>
      <c r="J125" s="165">
        <v>0</v>
      </c>
      <c r="K125" s="161"/>
      <c r="L125" s="161">
        <v>100</v>
      </c>
      <c r="M125" s="161"/>
      <c r="N125" s="162"/>
      <c r="O125" s="162">
        <v>80</v>
      </c>
      <c r="P125" s="162"/>
      <c r="Q125" s="161"/>
      <c r="R125" s="161">
        <v>90</v>
      </c>
      <c r="S125" s="161"/>
      <c r="T125" s="162"/>
      <c r="U125" s="162">
        <v>95</v>
      </c>
      <c r="V125" s="162"/>
      <c r="W125" s="161"/>
      <c r="X125" s="161">
        <v>85</v>
      </c>
      <c r="Y125" s="161"/>
      <c r="Z125" s="162"/>
      <c r="AA125" s="162">
        <v>100</v>
      </c>
      <c r="AB125" s="162"/>
      <c r="AC125" s="164">
        <f t="shared" si="4"/>
        <v>637.77777777777771</v>
      </c>
      <c r="AD125" s="164">
        <f t="shared" si="5"/>
        <v>0</v>
      </c>
      <c r="AE125" s="164">
        <f t="shared" si="7"/>
        <v>637.77777777777771</v>
      </c>
      <c r="AF125" s="163">
        <f t="shared" si="6"/>
        <v>407.33888888888885</v>
      </c>
    </row>
    <row r="126" spans="1:32" x14ac:dyDescent="0.25">
      <c r="A126" s="165" t="s">
        <v>361</v>
      </c>
      <c r="B126" s="165" t="s">
        <v>856</v>
      </c>
      <c r="C126" s="165" t="s">
        <v>124</v>
      </c>
      <c r="D126" s="165" t="s">
        <v>428</v>
      </c>
      <c r="E126" s="165">
        <v>150</v>
      </c>
      <c r="F126" s="165" t="s">
        <v>432</v>
      </c>
      <c r="G126" s="165" t="s">
        <v>433</v>
      </c>
      <c r="H126" s="165">
        <v>95.96</v>
      </c>
      <c r="I126" s="165">
        <v>99.13</v>
      </c>
      <c r="J126" s="165">
        <v>0</v>
      </c>
      <c r="K126" s="161"/>
      <c r="L126" s="161">
        <v>95</v>
      </c>
      <c r="M126" s="161"/>
      <c r="N126" s="162"/>
      <c r="O126" s="162">
        <v>100</v>
      </c>
      <c r="P126" s="162"/>
      <c r="Q126" s="161"/>
      <c r="R126" s="161">
        <v>100</v>
      </c>
      <c r="S126" s="161"/>
      <c r="T126" s="162"/>
      <c r="U126" s="162">
        <v>95</v>
      </c>
      <c r="V126" s="162"/>
      <c r="W126" s="161"/>
      <c r="X126" s="161">
        <v>95</v>
      </c>
      <c r="Y126" s="161"/>
      <c r="Z126" s="162"/>
      <c r="AA126" s="162">
        <v>100</v>
      </c>
      <c r="AB126" s="162"/>
      <c r="AC126" s="164">
        <f t="shared" si="4"/>
        <v>684.44444444444446</v>
      </c>
      <c r="AD126" s="164">
        <f t="shared" si="5"/>
        <v>0</v>
      </c>
      <c r="AE126" s="164">
        <f t="shared" si="7"/>
        <v>684.44444444444446</v>
      </c>
      <c r="AF126" s="163">
        <f t="shared" si="6"/>
        <v>439.76722222222224</v>
      </c>
    </row>
    <row r="127" spans="1:32" x14ac:dyDescent="0.25">
      <c r="A127" s="165" t="s">
        <v>361</v>
      </c>
      <c r="B127" s="165" t="s">
        <v>856</v>
      </c>
      <c r="C127" s="165" t="s">
        <v>124</v>
      </c>
      <c r="D127" s="165" t="s">
        <v>428</v>
      </c>
      <c r="E127" s="165">
        <v>132</v>
      </c>
      <c r="F127" s="165" t="s">
        <v>70</v>
      </c>
      <c r="G127" s="165" t="s">
        <v>434</v>
      </c>
      <c r="H127" s="165">
        <v>95.54</v>
      </c>
      <c r="I127" s="165">
        <v>98.31</v>
      </c>
      <c r="J127" s="165">
        <v>0</v>
      </c>
      <c r="K127" s="161"/>
      <c r="L127" s="161">
        <v>95</v>
      </c>
      <c r="M127" s="161"/>
      <c r="N127" s="162"/>
      <c r="O127" s="162">
        <v>95</v>
      </c>
      <c r="P127" s="162"/>
      <c r="Q127" s="161"/>
      <c r="R127" s="161">
        <v>100</v>
      </c>
      <c r="S127" s="161"/>
      <c r="T127" s="162"/>
      <c r="U127" s="162">
        <v>100</v>
      </c>
      <c r="V127" s="162"/>
      <c r="W127" s="161"/>
      <c r="X127" s="161">
        <v>95</v>
      </c>
      <c r="Y127" s="161"/>
      <c r="Z127" s="162"/>
      <c r="AA127" s="162">
        <v>100</v>
      </c>
      <c r="AB127" s="162"/>
      <c r="AC127" s="164">
        <f t="shared" si="4"/>
        <v>680.55555555555566</v>
      </c>
      <c r="AD127" s="164">
        <f t="shared" si="5"/>
        <v>0</v>
      </c>
      <c r="AE127" s="164">
        <f t="shared" si="7"/>
        <v>680.55555555555566</v>
      </c>
      <c r="AF127" s="163">
        <f t="shared" si="6"/>
        <v>437.20277777777784</v>
      </c>
    </row>
    <row r="128" spans="1:32" x14ac:dyDescent="0.25">
      <c r="A128" s="165" t="s">
        <v>361</v>
      </c>
      <c r="B128" s="165" t="s">
        <v>856</v>
      </c>
      <c r="C128" s="165" t="s">
        <v>124</v>
      </c>
      <c r="D128" s="165" t="s">
        <v>428</v>
      </c>
      <c r="E128" s="165">
        <v>141</v>
      </c>
      <c r="F128" s="165" t="s">
        <v>126</v>
      </c>
      <c r="G128" s="165" t="s">
        <v>152</v>
      </c>
      <c r="H128" s="165">
        <v>61.94</v>
      </c>
      <c r="I128" s="165">
        <v>69.67</v>
      </c>
      <c r="J128" s="165">
        <v>0</v>
      </c>
      <c r="K128" s="161"/>
      <c r="L128" s="161">
        <v>60</v>
      </c>
      <c r="M128" s="161"/>
      <c r="N128" s="162"/>
      <c r="O128" s="162">
        <v>40</v>
      </c>
      <c r="P128" s="162"/>
      <c r="Q128" s="161"/>
      <c r="R128" s="161">
        <v>70</v>
      </c>
      <c r="S128" s="161"/>
      <c r="T128" s="162"/>
      <c r="U128" s="162">
        <v>45</v>
      </c>
      <c r="V128" s="162"/>
      <c r="W128" s="161"/>
      <c r="X128" s="161">
        <v>25</v>
      </c>
      <c r="Y128" s="161"/>
      <c r="Z128" s="162"/>
      <c r="AA128" s="162">
        <v>70</v>
      </c>
      <c r="AB128" s="162"/>
      <c r="AC128" s="164">
        <f t="shared" si="4"/>
        <v>373.33333333333331</v>
      </c>
      <c r="AD128" s="164">
        <f t="shared" si="5"/>
        <v>0</v>
      </c>
      <c r="AE128" s="164">
        <f t="shared" si="7"/>
        <v>373.33333333333331</v>
      </c>
      <c r="AF128" s="163">
        <f t="shared" si="6"/>
        <v>252.47166666666666</v>
      </c>
    </row>
    <row r="129" spans="1:32" x14ac:dyDescent="0.25">
      <c r="A129" s="165" t="s">
        <v>361</v>
      </c>
      <c r="B129" s="165" t="s">
        <v>856</v>
      </c>
      <c r="C129" s="165" t="s">
        <v>124</v>
      </c>
      <c r="D129" s="165" t="s">
        <v>428</v>
      </c>
      <c r="E129" s="165">
        <v>79</v>
      </c>
      <c r="F129" s="165" t="s">
        <v>435</v>
      </c>
      <c r="G129" s="165" t="s">
        <v>47</v>
      </c>
      <c r="H129" s="165">
        <v>65.599999999999994</v>
      </c>
      <c r="I129" s="165">
        <v>72.78</v>
      </c>
      <c r="J129" s="165">
        <v>0</v>
      </c>
      <c r="K129" s="161"/>
      <c r="L129" s="161">
        <v>65</v>
      </c>
      <c r="M129" s="161"/>
      <c r="N129" s="162"/>
      <c r="O129" s="162">
        <v>30</v>
      </c>
      <c r="P129" s="162"/>
      <c r="Q129" s="161"/>
      <c r="R129" s="161">
        <v>30</v>
      </c>
      <c r="S129" s="161"/>
      <c r="T129" s="162"/>
      <c r="U129" s="162">
        <v>45</v>
      </c>
      <c r="V129" s="162"/>
      <c r="W129" s="161"/>
      <c r="X129" s="161">
        <v>40</v>
      </c>
      <c r="Y129" s="161"/>
      <c r="Z129" s="162"/>
      <c r="AA129" s="162">
        <v>75</v>
      </c>
      <c r="AB129" s="162"/>
      <c r="AC129" s="164">
        <f t="shared" si="4"/>
        <v>318.88888888888886</v>
      </c>
      <c r="AD129" s="164">
        <f t="shared" si="5"/>
        <v>0</v>
      </c>
      <c r="AE129" s="164">
        <f t="shared" si="7"/>
        <v>318.88888888888886</v>
      </c>
      <c r="AF129" s="163">
        <f t="shared" si="6"/>
        <v>228.63444444444443</v>
      </c>
    </row>
    <row r="130" spans="1:32" x14ac:dyDescent="0.25">
      <c r="A130" s="165" t="s">
        <v>361</v>
      </c>
      <c r="B130" s="165" t="s">
        <v>856</v>
      </c>
      <c r="C130" s="165" t="s">
        <v>124</v>
      </c>
      <c r="D130" s="165" t="s">
        <v>428</v>
      </c>
      <c r="E130" s="165">
        <v>89</v>
      </c>
      <c r="F130" s="165" t="s">
        <v>153</v>
      </c>
      <c r="G130" s="165" t="s">
        <v>436</v>
      </c>
      <c r="H130" s="165">
        <v>76.7</v>
      </c>
      <c r="I130" s="165">
        <v>88.79</v>
      </c>
      <c r="J130" s="165">
        <v>0</v>
      </c>
      <c r="K130" s="161"/>
      <c r="L130" s="161">
        <v>75</v>
      </c>
      <c r="M130" s="161"/>
      <c r="N130" s="162"/>
      <c r="O130" s="162">
        <v>60</v>
      </c>
      <c r="P130" s="162"/>
      <c r="Q130" s="161"/>
      <c r="R130" s="161">
        <v>70</v>
      </c>
      <c r="S130" s="161"/>
      <c r="T130" s="162"/>
      <c r="U130" s="162">
        <v>85</v>
      </c>
      <c r="V130" s="162"/>
      <c r="W130" s="161"/>
      <c r="X130" s="161">
        <v>70</v>
      </c>
      <c r="Y130" s="161"/>
      <c r="Z130" s="162"/>
      <c r="AA130" s="162">
        <v>100</v>
      </c>
      <c r="AB130" s="162"/>
      <c r="AC130" s="164">
        <f t="shared" ref="AC130:AC193" si="8">IF(X130="",((L130*4)+(O130*4)+(R130*4)+(U130*2)+(AA130*2))/16/100*700,((L130*4)+(O130*4)+(R130*4)+(U130*2)+(X130*2)+(AA130*2))/18/100*700)</f>
        <v>517.22222222222217</v>
      </c>
      <c r="AD130" s="164">
        <f t="shared" ref="AD130:AD193" si="9">IF(Y130="",((M130*4)+(P130*4)+(S130*4)+(V130*2)+(AB130*2))/16/100*700,((M130*4)+(P130*4)+(S130*4)+(V130*2)+(Y130*2)+(AB130*2))/18/100*700)</f>
        <v>0</v>
      </c>
      <c r="AE130" s="164">
        <f t="shared" si="7"/>
        <v>517.22222222222217</v>
      </c>
      <c r="AF130" s="163">
        <f t="shared" ref="AF130:AF193" si="10">(H130+I130+J130+AE130)/2</f>
        <v>341.35611111111109</v>
      </c>
    </row>
    <row r="131" spans="1:32" x14ac:dyDescent="0.25">
      <c r="A131" s="165" t="s">
        <v>361</v>
      </c>
      <c r="B131" s="165" t="s">
        <v>856</v>
      </c>
      <c r="C131" s="165" t="s">
        <v>124</v>
      </c>
      <c r="D131" s="165" t="s">
        <v>428</v>
      </c>
      <c r="E131" s="165">
        <v>113</v>
      </c>
      <c r="F131" s="165" t="s">
        <v>437</v>
      </c>
      <c r="G131" s="165" t="s">
        <v>120</v>
      </c>
      <c r="H131" s="165">
        <v>84.09</v>
      </c>
      <c r="I131" s="165">
        <v>85.5</v>
      </c>
      <c r="J131" s="165">
        <v>0</v>
      </c>
      <c r="K131" s="161"/>
      <c r="L131" s="161">
        <v>80</v>
      </c>
      <c r="M131" s="161"/>
      <c r="N131" s="162"/>
      <c r="O131" s="162">
        <v>65</v>
      </c>
      <c r="P131" s="162"/>
      <c r="Q131" s="161"/>
      <c r="R131" s="161">
        <v>85</v>
      </c>
      <c r="S131" s="161"/>
      <c r="T131" s="162"/>
      <c r="U131" s="162">
        <v>90</v>
      </c>
      <c r="V131" s="162"/>
      <c r="W131" s="161"/>
      <c r="X131" s="161">
        <v>75</v>
      </c>
      <c r="Y131" s="161"/>
      <c r="Z131" s="162"/>
      <c r="AA131" s="162">
        <v>100</v>
      </c>
      <c r="AB131" s="162"/>
      <c r="AC131" s="164">
        <f t="shared" si="8"/>
        <v>563.88888888888891</v>
      </c>
      <c r="AD131" s="164">
        <f t="shared" si="9"/>
        <v>0</v>
      </c>
      <c r="AE131" s="164">
        <f t="shared" ref="AE131:AE194" si="11">IF(AD131=0,AC131,(AC131+AD131)/2)</f>
        <v>563.88888888888891</v>
      </c>
      <c r="AF131" s="163">
        <f t="shared" si="10"/>
        <v>366.73944444444447</v>
      </c>
    </row>
    <row r="132" spans="1:32" x14ac:dyDescent="0.25">
      <c r="A132" s="165" t="s">
        <v>361</v>
      </c>
      <c r="B132" s="165" t="s">
        <v>856</v>
      </c>
      <c r="C132" s="165" t="s">
        <v>124</v>
      </c>
      <c r="D132" s="165" t="s">
        <v>428</v>
      </c>
      <c r="E132" s="165">
        <v>136</v>
      </c>
      <c r="F132" s="165" t="s">
        <v>438</v>
      </c>
      <c r="G132" s="165" t="s">
        <v>182</v>
      </c>
      <c r="H132" s="165">
        <v>86.41</v>
      </c>
      <c r="I132" s="165">
        <v>93.62</v>
      </c>
      <c r="J132" s="165">
        <v>0</v>
      </c>
      <c r="K132" s="161"/>
      <c r="L132" s="161">
        <v>80</v>
      </c>
      <c r="M132" s="161"/>
      <c r="N132" s="162"/>
      <c r="O132" s="162">
        <v>100</v>
      </c>
      <c r="P132" s="162"/>
      <c r="Q132" s="161"/>
      <c r="R132" s="161">
        <v>95</v>
      </c>
      <c r="S132" s="161"/>
      <c r="T132" s="162"/>
      <c r="U132" s="162">
        <v>90</v>
      </c>
      <c r="V132" s="162"/>
      <c r="W132" s="161"/>
      <c r="X132" s="161">
        <v>65</v>
      </c>
      <c r="Y132" s="161"/>
      <c r="Z132" s="162"/>
      <c r="AA132" s="162">
        <v>85</v>
      </c>
      <c r="AB132" s="162"/>
      <c r="AC132" s="164">
        <f t="shared" si="8"/>
        <v>614.44444444444446</v>
      </c>
      <c r="AD132" s="164">
        <f t="shared" si="9"/>
        <v>0</v>
      </c>
      <c r="AE132" s="164">
        <f t="shared" si="11"/>
        <v>614.44444444444446</v>
      </c>
      <c r="AF132" s="163">
        <f t="shared" si="10"/>
        <v>397.23722222222221</v>
      </c>
    </row>
    <row r="133" spans="1:32" x14ac:dyDescent="0.25">
      <c r="A133" s="165" t="s">
        <v>361</v>
      </c>
      <c r="B133" s="165" t="s">
        <v>856</v>
      </c>
      <c r="C133" s="165" t="s">
        <v>124</v>
      </c>
      <c r="D133" s="165" t="s">
        <v>428</v>
      </c>
      <c r="E133" s="165">
        <v>151</v>
      </c>
      <c r="F133" s="165" t="s">
        <v>439</v>
      </c>
      <c r="G133" s="165" t="s">
        <v>150</v>
      </c>
      <c r="H133" s="165">
        <v>74.52</v>
      </c>
      <c r="I133" s="165">
        <v>79.62</v>
      </c>
      <c r="J133" s="165">
        <v>0</v>
      </c>
      <c r="K133" s="161"/>
      <c r="L133" s="161">
        <v>60</v>
      </c>
      <c r="M133" s="161"/>
      <c r="N133" s="162"/>
      <c r="O133" s="162">
        <v>35</v>
      </c>
      <c r="P133" s="162"/>
      <c r="Q133" s="161"/>
      <c r="R133" s="161">
        <v>70</v>
      </c>
      <c r="S133" s="161"/>
      <c r="T133" s="162"/>
      <c r="U133" s="162">
        <v>65</v>
      </c>
      <c r="V133" s="162"/>
      <c r="W133" s="161"/>
      <c r="X133" s="161">
        <v>45</v>
      </c>
      <c r="Y133" s="161"/>
      <c r="Z133" s="162"/>
      <c r="AA133" s="162">
        <v>70</v>
      </c>
      <c r="AB133" s="162"/>
      <c r="AC133" s="164">
        <f t="shared" si="8"/>
        <v>396.66666666666663</v>
      </c>
      <c r="AD133" s="164">
        <f t="shared" si="9"/>
        <v>0</v>
      </c>
      <c r="AE133" s="164">
        <f t="shared" si="11"/>
        <v>396.66666666666663</v>
      </c>
      <c r="AF133" s="163">
        <f t="shared" si="10"/>
        <v>275.40333333333331</v>
      </c>
    </row>
    <row r="134" spans="1:32" x14ac:dyDescent="0.25">
      <c r="A134" s="165" t="s">
        <v>361</v>
      </c>
      <c r="B134" s="165" t="s">
        <v>856</v>
      </c>
      <c r="C134" s="165" t="s">
        <v>124</v>
      </c>
      <c r="D134" s="165" t="s">
        <v>428</v>
      </c>
      <c r="E134" s="165">
        <v>152</v>
      </c>
      <c r="F134" s="165" t="s">
        <v>220</v>
      </c>
      <c r="G134" s="165" t="s">
        <v>117</v>
      </c>
      <c r="H134" s="165">
        <v>74.790000000000006</v>
      </c>
      <c r="I134" s="165">
        <v>85.41</v>
      </c>
      <c r="J134" s="165">
        <v>0</v>
      </c>
      <c r="K134" s="161"/>
      <c r="L134" s="161">
        <v>50</v>
      </c>
      <c r="M134" s="161"/>
      <c r="N134" s="162"/>
      <c r="O134" s="162">
        <v>55</v>
      </c>
      <c r="P134" s="162"/>
      <c r="Q134" s="161"/>
      <c r="R134" s="161">
        <v>50</v>
      </c>
      <c r="S134" s="161"/>
      <c r="T134" s="162"/>
      <c r="U134" s="162">
        <v>70</v>
      </c>
      <c r="V134" s="162"/>
      <c r="W134" s="161"/>
      <c r="X134" s="161">
        <v>60</v>
      </c>
      <c r="Y134" s="161"/>
      <c r="Z134" s="162"/>
      <c r="AA134" s="162">
        <v>80</v>
      </c>
      <c r="AB134" s="162"/>
      <c r="AC134" s="164">
        <f t="shared" si="8"/>
        <v>404.44444444444446</v>
      </c>
      <c r="AD134" s="164">
        <f t="shared" si="9"/>
        <v>0</v>
      </c>
      <c r="AE134" s="164">
        <f t="shared" si="11"/>
        <v>404.44444444444446</v>
      </c>
      <c r="AF134" s="163">
        <f t="shared" si="10"/>
        <v>282.32222222222219</v>
      </c>
    </row>
    <row r="135" spans="1:32" x14ac:dyDescent="0.25">
      <c r="A135" s="165" t="s">
        <v>361</v>
      </c>
      <c r="B135" s="165" t="s">
        <v>856</v>
      </c>
      <c r="C135" s="165" t="s">
        <v>124</v>
      </c>
      <c r="D135" s="165" t="s">
        <v>428</v>
      </c>
      <c r="E135" s="165">
        <v>388</v>
      </c>
      <c r="F135" s="165" t="s">
        <v>191</v>
      </c>
      <c r="G135" s="165" t="s">
        <v>440</v>
      </c>
      <c r="H135" s="165">
        <v>83.62</v>
      </c>
      <c r="I135" s="165">
        <v>87.67</v>
      </c>
      <c r="J135" s="165">
        <v>0</v>
      </c>
      <c r="K135" s="161"/>
      <c r="L135" s="161">
        <v>90</v>
      </c>
      <c r="M135" s="161"/>
      <c r="N135" s="162"/>
      <c r="O135" s="162">
        <v>70</v>
      </c>
      <c r="P135" s="162"/>
      <c r="Q135" s="161"/>
      <c r="R135" s="161">
        <v>85</v>
      </c>
      <c r="S135" s="161"/>
      <c r="T135" s="162"/>
      <c r="U135" s="162">
        <v>90</v>
      </c>
      <c r="V135" s="162"/>
      <c r="W135" s="161"/>
      <c r="X135" s="161">
        <v>85</v>
      </c>
      <c r="Y135" s="161"/>
      <c r="Z135" s="162"/>
      <c r="AA135" s="162">
        <v>100</v>
      </c>
      <c r="AB135" s="162"/>
      <c r="AC135" s="164">
        <f t="shared" si="8"/>
        <v>595</v>
      </c>
      <c r="AD135" s="164">
        <f t="shared" si="9"/>
        <v>0</v>
      </c>
      <c r="AE135" s="164">
        <f t="shared" si="11"/>
        <v>595</v>
      </c>
      <c r="AF135" s="163">
        <f t="shared" si="10"/>
        <v>383.14499999999998</v>
      </c>
    </row>
    <row r="136" spans="1:32" x14ac:dyDescent="0.25">
      <c r="A136" s="165" t="s">
        <v>361</v>
      </c>
      <c r="B136" s="165" t="s">
        <v>856</v>
      </c>
      <c r="C136" s="165" t="s">
        <v>124</v>
      </c>
      <c r="D136" s="165" t="s">
        <v>428</v>
      </c>
      <c r="E136" s="165">
        <v>226</v>
      </c>
      <c r="F136" s="165" t="s">
        <v>264</v>
      </c>
      <c r="G136" s="165" t="s">
        <v>155</v>
      </c>
      <c r="H136" s="165">
        <v>88.51</v>
      </c>
      <c r="I136" s="165">
        <v>93.87</v>
      </c>
      <c r="J136" s="165">
        <v>0</v>
      </c>
      <c r="K136" s="161"/>
      <c r="L136" s="161">
        <v>75</v>
      </c>
      <c r="M136" s="161"/>
      <c r="N136" s="162"/>
      <c r="O136" s="162">
        <v>85</v>
      </c>
      <c r="P136" s="162"/>
      <c r="Q136" s="161"/>
      <c r="R136" s="161">
        <v>85</v>
      </c>
      <c r="S136" s="161"/>
      <c r="T136" s="162"/>
      <c r="U136" s="162">
        <v>100</v>
      </c>
      <c r="V136" s="162"/>
      <c r="W136" s="161"/>
      <c r="X136" s="161">
        <v>85</v>
      </c>
      <c r="Y136" s="161"/>
      <c r="Z136" s="162"/>
      <c r="AA136" s="162">
        <v>95</v>
      </c>
      <c r="AB136" s="162"/>
      <c r="AC136" s="164">
        <f t="shared" si="8"/>
        <v>598.88888888888891</v>
      </c>
      <c r="AD136" s="164">
        <f t="shared" si="9"/>
        <v>0</v>
      </c>
      <c r="AE136" s="164">
        <f t="shared" si="11"/>
        <v>598.88888888888891</v>
      </c>
      <c r="AF136" s="163">
        <f t="shared" si="10"/>
        <v>390.63444444444445</v>
      </c>
    </row>
    <row r="137" spans="1:32" x14ac:dyDescent="0.25">
      <c r="A137" s="165" t="s">
        <v>361</v>
      </c>
      <c r="B137" s="165" t="s">
        <v>856</v>
      </c>
      <c r="C137" s="165" t="s">
        <v>124</v>
      </c>
      <c r="D137" s="165" t="s">
        <v>428</v>
      </c>
      <c r="E137" s="165">
        <v>342</v>
      </c>
      <c r="F137" s="165" t="s">
        <v>441</v>
      </c>
      <c r="G137" s="165" t="s">
        <v>442</v>
      </c>
      <c r="H137" s="165">
        <v>78.510000000000005</v>
      </c>
      <c r="I137" s="165">
        <v>80.53</v>
      </c>
      <c r="J137" s="165">
        <v>0</v>
      </c>
      <c r="K137" s="161"/>
      <c r="L137" s="161">
        <v>75</v>
      </c>
      <c r="M137" s="161"/>
      <c r="N137" s="162"/>
      <c r="O137" s="162">
        <v>60</v>
      </c>
      <c r="P137" s="162"/>
      <c r="Q137" s="161"/>
      <c r="R137" s="161">
        <v>95</v>
      </c>
      <c r="S137" s="161"/>
      <c r="T137" s="162"/>
      <c r="U137" s="162">
        <v>55</v>
      </c>
      <c r="V137" s="162"/>
      <c r="W137" s="161"/>
      <c r="X137" s="161">
        <v>60</v>
      </c>
      <c r="Y137" s="161"/>
      <c r="Z137" s="162"/>
      <c r="AA137" s="162">
        <v>80</v>
      </c>
      <c r="AB137" s="162"/>
      <c r="AC137" s="164">
        <f t="shared" si="8"/>
        <v>509.4444444444444</v>
      </c>
      <c r="AD137" s="164">
        <f t="shared" si="9"/>
        <v>0</v>
      </c>
      <c r="AE137" s="164">
        <f t="shared" si="11"/>
        <v>509.4444444444444</v>
      </c>
      <c r="AF137" s="163">
        <f t="shared" si="10"/>
        <v>334.24222222222221</v>
      </c>
    </row>
    <row r="138" spans="1:32" x14ac:dyDescent="0.25">
      <c r="A138" s="165" t="s">
        <v>361</v>
      </c>
      <c r="B138" s="165" t="s">
        <v>856</v>
      </c>
      <c r="C138" s="165" t="s">
        <v>124</v>
      </c>
      <c r="D138" s="165" t="s">
        <v>428</v>
      </c>
      <c r="E138" s="165">
        <v>134</v>
      </c>
      <c r="F138" s="165" t="s">
        <v>443</v>
      </c>
      <c r="G138" s="165" t="s">
        <v>444</v>
      </c>
      <c r="H138" s="165">
        <v>95.36</v>
      </c>
      <c r="I138" s="165">
        <v>97.31</v>
      </c>
      <c r="J138" s="165">
        <v>0</v>
      </c>
      <c r="K138" s="161"/>
      <c r="L138" s="161">
        <v>100</v>
      </c>
      <c r="M138" s="161"/>
      <c r="N138" s="162"/>
      <c r="O138" s="162">
        <v>100</v>
      </c>
      <c r="P138" s="162"/>
      <c r="Q138" s="161"/>
      <c r="R138" s="161">
        <v>95</v>
      </c>
      <c r="S138" s="161"/>
      <c r="T138" s="162"/>
      <c r="U138" s="162">
        <v>100</v>
      </c>
      <c r="V138" s="162"/>
      <c r="W138" s="161"/>
      <c r="X138" s="161">
        <v>85</v>
      </c>
      <c r="Y138" s="161"/>
      <c r="Z138" s="162"/>
      <c r="AA138" s="162">
        <v>100</v>
      </c>
      <c r="AB138" s="162"/>
      <c r="AC138" s="164">
        <f t="shared" si="8"/>
        <v>680.55555555555566</v>
      </c>
      <c r="AD138" s="164">
        <f t="shared" si="9"/>
        <v>0</v>
      </c>
      <c r="AE138" s="164">
        <f t="shared" si="11"/>
        <v>680.55555555555566</v>
      </c>
      <c r="AF138" s="163">
        <f t="shared" si="10"/>
        <v>436.61277777777786</v>
      </c>
    </row>
    <row r="139" spans="1:32" x14ac:dyDescent="0.25">
      <c r="A139" s="165" t="s">
        <v>361</v>
      </c>
      <c r="B139" s="165" t="s">
        <v>856</v>
      </c>
      <c r="C139" s="165" t="s">
        <v>124</v>
      </c>
      <c r="D139" s="165" t="s">
        <v>428</v>
      </c>
      <c r="E139" s="165">
        <v>118</v>
      </c>
      <c r="F139" s="165" t="s">
        <v>188</v>
      </c>
      <c r="G139" s="165" t="s">
        <v>71</v>
      </c>
      <c r="H139" s="165">
        <v>79.930000000000007</v>
      </c>
      <c r="I139" s="165">
        <v>86.82</v>
      </c>
      <c r="J139" s="165">
        <v>0</v>
      </c>
      <c r="K139" s="161"/>
      <c r="L139" s="161">
        <v>70</v>
      </c>
      <c r="M139" s="161"/>
      <c r="N139" s="162"/>
      <c r="O139" s="162">
        <v>65</v>
      </c>
      <c r="P139" s="162"/>
      <c r="Q139" s="161"/>
      <c r="R139" s="161">
        <v>85</v>
      </c>
      <c r="S139" s="161"/>
      <c r="T139" s="162"/>
      <c r="U139" s="162">
        <v>80</v>
      </c>
      <c r="V139" s="162"/>
      <c r="W139" s="161"/>
      <c r="X139" s="161">
        <v>85</v>
      </c>
      <c r="Y139" s="161"/>
      <c r="Z139" s="162"/>
      <c r="AA139" s="162">
        <v>95</v>
      </c>
      <c r="AB139" s="162"/>
      <c r="AC139" s="164">
        <f t="shared" si="8"/>
        <v>544.44444444444434</v>
      </c>
      <c r="AD139" s="164">
        <f t="shared" si="9"/>
        <v>0</v>
      </c>
      <c r="AE139" s="164">
        <f t="shared" si="11"/>
        <v>544.44444444444434</v>
      </c>
      <c r="AF139" s="163">
        <f t="shared" si="10"/>
        <v>355.59722222222217</v>
      </c>
    </row>
    <row r="140" spans="1:32" x14ac:dyDescent="0.25">
      <c r="A140" s="165" t="s">
        <v>361</v>
      </c>
      <c r="B140" s="165" t="s">
        <v>856</v>
      </c>
      <c r="C140" s="165" t="s">
        <v>124</v>
      </c>
      <c r="D140" s="165" t="s">
        <v>428</v>
      </c>
      <c r="E140" s="165">
        <v>4</v>
      </c>
      <c r="F140" s="165" t="s">
        <v>445</v>
      </c>
      <c r="G140" s="165" t="s">
        <v>446</v>
      </c>
      <c r="H140" s="165">
        <v>71.11</v>
      </c>
      <c r="I140" s="165">
        <v>85.29</v>
      </c>
      <c r="J140" s="165">
        <v>0</v>
      </c>
      <c r="K140" s="161"/>
      <c r="L140" s="161">
        <v>55</v>
      </c>
      <c r="M140" s="161"/>
      <c r="N140" s="162"/>
      <c r="O140" s="162">
        <v>30</v>
      </c>
      <c r="P140" s="162"/>
      <c r="Q140" s="161"/>
      <c r="R140" s="161">
        <v>55</v>
      </c>
      <c r="S140" s="161"/>
      <c r="T140" s="162"/>
      <c r="U140" s="162">
        <v>60</v>
      </c>
      <c r="V140" s="162"/>
      <c r="W140" s="161"/>
      <c r="X140" s="161">
        <v>60</v>
      </c>
      <c r="Y140" s="161"/>
      <c r="Z140" s="162"/>
      <c r="AA140" s="162">
        <v>90</v>
      </c>
      <c r="AB140" s="162"/>
      <c r="AC140" s="164">
        <f t="shared" si="8"/>
        <v>381.11111111111109</v>
      </c>
      <c r="AD140" s="164">
        <f t="shared" si="9"/>
        <v>0</v>
      </c>
      <c r="AE140" s="164">
        <f t="shared" si="11"/>
        <v>381.11111111111109</v>
      </c>
      <c r="AF140" s="163">
        <f t="shared" si="10"/>
        <v>268.75555555555553</v>
      </c>
    </row>
    <row r="141" spans="1:32" x14ac:dyDescent="0.25">
      <c r="A141" s="165" t="s">
        <v>361</v>
      </c>
      <c r="B141" s="165" t="s">
        <v>856</v>
      </c>
      <c r="C141" s="165" t="s">
        <v>124</v>
      </c>
      <c r="D141" s="165" t="s">
        <v>428</v>
      </c>
      <c r="E141" s="165">
        <v>337</v>
      </c>
      <c r="F141" s="165" t="s">
        <v>447</v>
      </c>
      <c r="G141" s="165" t="s">
        <v>448</v>
      </c>
      <c r="H141" s="165">
        <v>76.33</v>
      </c>
      <c r="I141" s="165">
        <v>87.17</v>
      </c>
      <c r="J141" s="165">
        <v>0</v>
      </c>
      <c r="K141" s="161"/>
      <c r="L141" s="161">
        <v>65</v>
      </c>
      <c r="M141" s="161"/>
      <c r="N141" s="162"/>
      <c r="O141" s="162">
        <v>45</v>
      </c>
      <c r="P141" s="162"/>
      <c r="Q141" s="161"/>
      <c r="R141" s="161">
        <v>60</v>
      </c>
      <c r="S141" s="161"/>
      <c r="T141" s="162"/>
      <c r="U141" s="162">
        <v>75</v>
      </c>
      <c r="V141" s="162"/>
      <c r="W141" s="161"/>
      <c r="X141" s="161">
        <v>65</v>
      </c>
      <c r="Y141" s="161"/>
      <c r="Z141" s="162"/>
      <c r="AA141" s="162">
        <v>90</v>
      </c>
      <c r="AB141" s="162"/>
      <c r="AC141" s="164">
        <f t="shared" si="8"/>
        <v>443.33333333333331</v>
      </c>
      <c r="AD141" s="164">
        <f t="shared" si="9"/>
        <v>0</v>
      </c>
      <c r="AE141" s="164">
        <f t="shared" si="11"/>
        <v>443.33333333333331</v>
      </c>
      <c r="AF141" s="163">
        <f t="shared" si="10"/>
        <v>303.41666666666663</v>
      </c>
    </row>
    <row r="142" spans="1:32" x14ac:dyDescent="0.25">
      <c r="A142" s="165" t="s">
        <v>361</v>
      </c>
      <c r="B142" s="165" t="s">
        <v>856</v>
      </c>
      <c r="C142" s="165" t="s">
        <v>124</v>
      </c>
      <c r="D142" s="165" t="s">
        <v>428</v>
      </c>
      <c r="E142" s="165">
        <v>400</v>
      </c>
      <c r="F142" s="165" t="s">
        <v>449</v>
      </c>
      <c r="G142" s="165" t="s">
        <v>450</v>
      </c>
      <c r="H142" s="165">
        <v>84.55</v>
      </c>
      <c r="I142" s="165">
        <v>90.59</v>
      </c>
      <c r="J142" s="165">
        <v>0</v>
      </c>
      <c r="K142" s="161"/>
      <c r="L142" s="161">
        <v>80</v>
      </c>
      <c r="M142" s="161"/>
      <c r="N142" s="162"/>
      <c r="O142" s="162">
        <v>80</v>
      </c>
      <c r="P142" s="162"/>
      <c r="Q142" s="161"/>
      <c r="R142" s="161">
        <v>85</v>
      </c>
      <c r="S142" s="161"/>
      <c r="T142" s="162"/>
      <c r="U142" s="162">
        <v>100</v>
      </c>
      <c r="V142" s="162"/>
      <c r="W142" s="161"/>
      <c r="X142" s="161">
        <v>55</v>
      </c>
      <c r="Y142" s="161"/>
      <c r="Z142" s="162"/>
      <c r="AA142" s="162">
        <v>85</v>
      </c>
      <c r="AB142" s="162"/>
      <c r="AC142" s="164">
        <f t="shared" si="8"/>
        <v>567.77777777777783</v>
      </c>
      <c r="AD142" s="164">
        <f t="shared" si="9"/>
        <v>0</v>
      </c>
      <c r="AE142" s="164">
        <f t="shared" si="11"/>
        <v>567.77777777777783</v>
      </c>
      <c r="AF142" s="163">
        <f t="shared" si="10"/>
        <v>371.45888888888891</v>
      </c>
    </row>
    <row r="143" spans="1:32" x14ac:dyDescent="0.25">
      <c r="A143" s="165" t="s">
        <v>361</v>
      </c>
      <c r="B143" s="165" t="s">
        <v>856</v>
      </c>
      <c r="C143" s="165" t="s">
        <v>124</v>
      </c>
      <c r="D143" s="165" t="s">
        <v>428</v>
      </c>
      <c r="E143" s="165">
        <v>294</v>
      </c>
      <c r="F143" s="165" t="s">
        <v>157</v>
      </c>
      <c r="G143" s="165" t="s">
        <v>194</v>
      </c>
      <c r="H143" s="165">
        <v>69.73</v>
      </c>
      <c r="I143" s="165">
        <v>72.34</v>
      </c>
      <c r="J143" s="165">
        <v>0</v>
      </c>
      <c r="K143" s="161"/>
      <c r="L143" s="161">
        <v>55</v>
      </c>
      <c r="M143" s="161"/>
      <c r="N143" s="162"/>
      <c r="O143" s="162">
        <v>35</v>
      </c>
      <c r="P143" s="162"/>
      <c r="Q143" s="161"/>
      <c r="R143" s="161">
        <v>40</v>
      </c>
      <c r="S143" s="161"/>
      <c r="T143" s="162"/>
      <c r="U143" s="162">
        <v>55</v>
      </c>
      <c r="V143" s="162"/>
      <c r="W143" s="161"/>
      <c r="X143" s="161">
        <v>40</v>
      </c>
      <c r="Y143" s="161"/>
      <c r="Z143" s="162"/>
      <c r="AA143" s="162">
        <v>70</v>
      </c>
      <c r="AB143" s="162"/>
      <c r="AC143" s="164">
        <f t="shared" si="8"/>
        <v>330.55555555555554</v>
      </c>
      <c r="AD143" s="164">
        <f t="shared" si="9"/>
        <v>0</v>
      </c>
      <c r="AE143" s="164">
        <f t="shared" si="11"/>
        <v>330.55555555555554</v>
      </c>
      <c r="AF143" s="163">
        <f t="shared" si="10"/>
        <v>236.31277777777777</v>
      </c>
    </row>
    <row r="144" spans="1:32" x14ac:dyDescent="0.25">
      <c r="A144" s="165" t="s">
        <v>361</v>
      </c>
      <c r="B144" s="165" t="s">
        <v>856</v>
      </c>
      <c r="C144" s="165" t="s">
        <v>124</v>
      </c>
      <c r="D144" s="165" t="s">
        <v>428</v>
      </c>
      <c r="E144" s="165">
        <v>399</v>
      </c>
      <c r="F144" s="165" t="s">
        <v>451</v>
      </c>
      <c r="G144" s="165" t="s">
        <v>450</v>
      </c>
      <c r="H144" s="165">
        <v>82.59</v>
      </c>
      <c r="I144" s="165">
        <v>94.52</v>
      </c>
      <c r="J144" s="165">
        <v>0</v>
      </c>
      <c r="K144" s="161"/>
      <c r="L144" s="161">
        <v>70</v>
      </c>
      <c r="M144" s="161"/>
      <c r="N144" s="162"/>
      <c r="O144" s="162">
        <v>80</v>
      </c>
      <c r="P144" s="162"/>
      <c r="Q144" s="161"/>
      <c r="R144" s="161">
        <v>65</v>
      </c>
      <c r="S144" s="161"/>
      <c r="T144" s="162"/>
      <c r="U144" s="162">
        <v>100</v>
      </c>
      <c r="V144" s="162"/>
      <c r="W144" s="161"/>
      <c r="X144" s="161">
        <v>55</v>
      </c>
      <c r="Y144" s="161"/>
      <c r="Z144" s="162"/>
      <c r="AA144" s="162">
        <v>100</v>
      </c>
      <c r="AB144" s="162"/>
      <c r="AC144" s="164">
        <f t="shared" si="8"/>
        <v>532.77777777777783</v>
      </c>
      <c r="AD144" s="164">
        <f t="shared" si="9"/>
        <v>0</v>
      </c>
      <c r="AE144" s="164">
        <f t="shared" si="11"/>
        <v>532.77777777777783</v>
      </c>
      <c r="AF144" s="163">
        <f t="shared" si="10"/>
        <v>354.94388888888892</v>
      </c>
    </row>
    <row r="145" spans="1:32" x14ac:dyDescent="0.25">
      <c r="A145" s="165" t="s">
        <v>361</v>
      </c>
      <c r="B145" s="165" t="s">
        <v>856</v>
      </c>
      <c r="C145" s="165" t="s">
        <v>124</v>
      </c>
      <c r="D145" s="165" t="s">
        <v>452</v>
      </c>
      <c r="E145" s="165">
        <v>98</v>
      </c>
      <c r="F145" s="165" t="s">
        <v>67</v>
      </c>
      <c r="G145" s="165" t="s">
        <v>143</v>
      </c>
      <c r="H145" s="165">
        <v>50.65</v>
      </c>
      <c r="I145" s="165">
        <v>59.78</v>
      </c>
      <c r="J145" s="165">
        <v>0</v>
      </c>
      <c r="K145" s="161"/>
      <c r="L145" s="161">
        <v>30</v>
      </c>
      <c r="M145" s="161"/>
      <c r="N145" s="162"/>
      <c r="O145" s="162">
        <v>20</v>
      </c>
      <c r="P145" s="162"/>
      <c r="Q145" s="161"/>
      <c r="R145" s="161">
        <v>40</v>
      </c>
      <c r="S145" s="161"/>
      <c r="T145" s="162"/>
      <c r="U145" s="162">
        <v>15</v>
      </c>
      <c r="V145" s="162"/>
      <c r="W145" s="161"/>
      <c r="X145" s="161">
        <v>35</v>
      </c>
      <c r="Y145" s="161"/>
      <c r="Z145" s="162"/>
      <c r="AA145" s="162">
        <v>40</v>
      </c>
      <c r="AB145" s="162"/>
      <c r="AC145" s="164">
        <f t="shared" si="8"/>
        <v>210</v>
      </c>
      <c r="AD145" s="164">
        <f t="shared" si="9"/>
        <v>0</v>
      </c>
      <c r="AE145" s="164">
        <f t="shared" si="11"/>
        <v>210</v>
      </c>
      <c r="AF145" s="163">
        <f t="shared" si="10"/>
        <v>160.215</v>
      </c>
    </row>
    <row r="146" spans="1:32" x14ac:dyDescent="0.25">
      <c r="A146" s="165" t="s">
        <v>361</v>
      </c>
      <c r="B146" s="165" t="s">
        <v>856</v>
      </c>
      <c r="C146" s="165" t="s">
        <v>124</v>
      </c>
      <c r="D146" s="165" t="s">
        <v>452</v>
      </c>
      <c r="E146" s="165">
        <v>104</v>
      </c>
      <c r="F146" s="165" t="s">
        <v>177</v>
      </c>
      <c r="G146" s="165" t="s">
        <v>424</v>
      </c>
      <c r="H146" s="165">
        <v>62.07</v>
      </c>
      <c r="I146" s="165">
        <v>70.94</v>
      </c>
      <c r="J146" s="165">
        <v>0</v>
      </c>
      <c r="K146" s="161"/>
      <c r="L146" s="161">
        <v>35</v>
      </c>
      <c r="M146" s="161"/>
      <c r="N146" s="162"/>
      <c r="O146" s="162">
        <v>20</v>
      </c>
      <c r="P146" s="162"/>
      <c r="Q146" s="161"/>
      <c r="R146" s="161">
        <v>45</v>
      </c>
      <c r="S146" s="161"/>
      <c r="T146" s="162"/>
      <c r="U146" s="162">
        <v>55</v>
      </c>
      <c r="V146" s="162"/>
      <c r="W146" s="161"/>
      <c r="X146" s="161">
        <v>50</v>
      </c>
      <c r="Y146" s="161"/>
      <c r="Z146" s="162"/>
      <c r="AA146" s="162">
        <v>70</v>
      </c>
      <c r="AB146" s="162"/>
      <c r="AC146" s="164">
        <f t="shared" si="8"/>
        <v>291.66666666666663</v>
      </c>
      <c r="AD146" s="164">
        <f t="shared" si="9"/>
        <v>0</v>
      </c>
      <c r="AE146" s="164">
        <f t="shared" si="11"/>
        <v>291.66666666666663</v>
      </c>
      <c r="AF146" s="163">
        <f t="shared" si="10"/>
        <v>212.33833333333331</v>
      </c>
    </row>
    <row r="147" spans="1:32" x14ac:dyDescent="0.25">
      <c r="A147" s="165" t="s">
        <v>361</v>
      </c>
      <c r="B147" s="165" t="s">
        <v>856</v>
      </c>
      <c r="C147" s="165" t="s">
        <v>124</v>
      </c>
      <c r="D147" s="165" t="s">
        <v>452</v>
      </c>
      <c r="E147" s="165">
        <v>108</v>
      </c>
      <c r="F147" s="165" t="s">
        <v>453</v>
      </c>
      <c r="G147" s="165" t="s">
        <v>117</v>
      </c>
      <c r="H147" s="165">
        <v>61.65</v>
      </c>
      <c r="I147" s="165">
        <v>64.25</v>
      </c>
      <c r="J147" s="165">
        <v>0</v>
      </c>
      <c r="K147" s="161"/>
      <c r="L147" s="161">
        <v>60</v>
      </c>
      <c r="M147" s="161"/>
      <c r="N147" s="162"/>
      <c r="O147" s="162">
        <v>15</v>
      </c>
      <c r="P147" s="162"/>
      <c r="Q147" s="161"/>
      <c r="R147" s="161">
        <v>35</v>
      </c>
      <c r="S147" s="161"/>
      <c r="T147" s="162"/>
      <c r="U147" s="162">
        <v>35</v>
      </c>
      <c r="V147" s="162"/>
      <c r="W147" s="161"/>
      <c r="X147" s="161">
        <v>35</v>
      </c>
      <c r="Y147" s="161"/>
      <c r="Z147" s="162"/>
      <c r="AA147" s="162">
        <v>60</v>
      </c>
      <c r="AB147" s="162"/>
      <c r="AC147" s="164">
        <f t="shared" si="8"/>
        <v>272.22222222222217</v>
      </c>
      <c r="AD147" s="164">
        <f t="shared" si="9"/>
        <v>0</v>
      </c>
      <c r="AE147" s="164">
        <f t="shared" si="11"/>
        <v>272.22222222222217</v>
      </c>
      <c r="AF147" s="163">
        <f t="shared" si="10"/>
        <v>199.06111111111107</v>
      </c>
    </row>
    <row r="148" spans="1:32" x14ac:dyDescent="0.25">
      <c r="A148" s="165" t="s">
        <v>361</v>
      </c>
      <c r="B148" s="165" t="s">
        <v>856</v>
      </c>
      <c r="C148" s="165" t="s">
        <v>124</v>
      </c>
      <c r="D148" s="165" t="s">
        <v>452</v>
      </c>
      <c r="E148" s="165">
        <v>6</v>
      </c>
      <c r="F148" s="165" t="s">
        <v>454</v>
      </c>
      <c r="G148" s="165" t="s">
        <v>455</v>
      </c>
      <c r="H148" s="165">
        <v>75.92</v>
      </c>
      <c r="I148" s="165">
        <v>88.88</v>
      </c>
      <c r="J148" s="165">
        <v>0</v>
      </c>
      <c r="K148" s="161"/>
      <c r="L148" s="161">
        <v>80</v>
      </c>
      <c r="M148" s="161"/>
      <c r="N148" s="162"/>
      <c r="O148" s="162">
        <v>50</v>
      </c>
      <c r="P148" s="162"/>
      <c r="Q148" s="161"/>
      <c r="R148" s="161">
        <v>70</v>
      </c>
      <c r="S148" s="161"/>
      <c r="T148" s="162"/>
      <c r="U148" s="162">
        <v>80</v>
      </c>
      <c r="V148" s="162"/>
      <c r="W148" s="161"/>
      <c r="X148" s="161">
        <v>55</v>
      </c>
      <c r="Y148" s="161"/>
      <c r="Z148" s="162"/>
      <c r="AA148" s="162">
        <v>95</v>
      </c>
      <c r="AB148" s="162"/>
      <c r="AC148" s="164">
        <f t="shared" si="8"/>
        <v>489.99999999999994</v>
      </c>
      <c r="AD148" s="164">
        <f t="shared" si="9"/>
        <v>0</v>
      </c>
      <c r="AE148" s="164">
        <f t="shared" si="11"/>
        <v>489.99999999999994</v>
      </c>
      <c r="AF148" s="163">
        <f t="shared" si="10"/>
        <v>327.39999999999998</v>
      </c>
    </row>
    <row r="149" spans="1:32" x14ac:dyDescent="0.25">
      <c r="A149" s="165" t="s">
        <v>361</v>
      </c>
      <c r="B149" s="165" t="s">
        <v>856</v>
      </c>
      <c r="C149" s="165" t="s">
        <v>124</v>
      </c>
      <c r="D149" s="165" t="s">
        <v>452</v>
      </c>
      <c r="E149" s="165">
        <v>256</v>
      </c>
      <c r="F149" s="165" t="s">
        <v>204</v>
      </c>
      <c r="G149" s="165" t="s">
        <v>163</v>
      </c>
      <c r="H149" s="165">
        <v>63.06</v>
      </c>
      <c r="I149" s="165">
        <v>65.56</v>
      </c>
      <c r="J149" s="165">
        <v>0</v>
      </c>
      <c r="K149" s="161"/>
      <c r="L149" s="161">
        <v>45</v>
      </c>
      <c r="M149" s="161"/>
      <c r="N149" s="162"/>
      <c r="O149" s="162">
        <v>30</v>
      </c>
      <c r="P149" s="162"/>
      <c r="Q149" s="161"/>
      <c r="R149" s="161">
        <v>30</v>
      </c>
      <c r="S149" s="161"/>
      <c r="T149" s="162"/>
      <c r="U149" s="162">
        <v>50</v>
      </c>
      <c r="V149" s="162"/>
      <c r="W149" s="161"/>
      <c r="X149" s="161">
        <v>70</v>
      </c>
      <c r="Y149" s="161"/>
      <c r="Z149" s="162"/>
      <c r="AA149" s="162">
        <v>60</v>
      </c>
      <c r="AB149" s="162"/>
      <c r="AC149" s="164">
        <f t="shared" si="8"/>
        <v>303.33333333333337</v>
      </c>
      <c r="AD149" s="164">
        <f t="shared" si="9"/>
        <v>0</v>
      </c>
      <c r="AE149" s="164">
        <f t="shared" si="11"/>
        <v>303.33333333333337</v>
      </c>
      <c r="AF149" s="163">
        <f t="shared" si="10"/>
        <v>215.97666666666669</v>
      </c>
    </row>
    <row r="150" spans="1:32" x14ac:dyDescent="0.25">
      <c r="A150" s="165" t="s">
        <v>361</v>
      </c>
      <c r="B150" s="165" t="s">
        <v>856</v>
      </c>
      <c r="C150" s="165" t="s">
        <v>124</v>
      </c>
      <c r="D150" s="165" t="s">
        <v>452</v>
      </c>
      <c r="E150" s="165">
        <v>143</v>
      </c>
      <c r="F150" s="165" t="s">
        <v>456</v>
      </c>
      <c r="G150" s="165" t="s">
        <v>45</v>
      </c>
      <c r="H150" s="165">
        <v>69.38</v>
      </c>
      <c r="I150" s="165">
        <v>73.14</v>
      </c>
      <c r="J150" s="165">
        <v>0</v>
      </c>
      <c r="K150" s="161"/>
      <c r="L150" s="161">
        <v>55</v>
      </c>
      <c r="M150" s="161"/>
      <c r="N150" s="162"/>
      <c r="O150" s="162">
        <v>25</v>
      </c>
      <c r="P150" s="162"/>
      <c r="Q150" s="161"/>
      <c r="R150" s="161">
        <v>50</v>
      </c>
      <c r="S150" s="161"/>
      <c r="T150" s="162"/>
      <c r="U150" s="162">
        <v>45</v>
      </c>
      <c r="V150" s="162"/>
      <c r="W150" s="161"/>
      <c r="X150" s="161">
        <v>40</v>
      </c>
      <c r="Y150" s="161"/>
      <c r="Z150" s="162"/>
      <c r="AA150" s="162">
        <v>85</v>
      </c>
      <c r="AB150" s="162"/>
      <c r="AC150" s="164">
        <f t="shared" si="8"/>
        <v>334.44444444444446</v>
      </c>
      <c r="AD150" s="164">
        <f t="shared" si="9"/>
        <v>0</v>
      </c>
      <c r="AE150" s="164">
        <f t="shared" si="11"/>
        <v>334.44444444444446</v>
      </c>
      <c r="AF150" s="163">
        <f t="shared" si="10"/>
        <v>238.48222222222222</v>
      </c>
    </row>
    <row r="151" spans="1:32" x14ac:dyDescent="0.25">
      <c r="A151" s="165" t="s">
        <v>361</v>
      </c>
      <c r="B151" s="165" t="s">
        <v>856</v>
      </c>
      <c r="C151" s="165" t="s">
        <v>124</v>
      </c>
      <c r="D151" s="165" t="s">
        <v>452</v>
      </c>
      <c r="E151" s="165">
        <v>252</v>
      </c>
      <c r="F151" s="165" t="s">
        <v>457</v>
      </c>
      <c r="G151" s="165" t="s">
        <v>146</v>
      </c>
      <c r="H151" s="165">
        <v>76.33</v>
      </c>
      <c r="I151" s="165">
        <v>79.400000000000006</v>
      </c>
      <c r="J151" s="165">
        <v>0</v>
      </c>
      <c r="K151" s="161"/>
      <c r="L151" s="161">
        <v>60</v>
      </c>
      <c r="M151" s="161"/>
      <c r="N151" s="162"/>
      <c r="O151" s="162">
        <v>60</v>
      </c>
      <c r="P151" s="162"/>
      <c r="Q151" s="161"/>
      <c r="R151" s="161">
        <v>75</v>
      </c>
      <c r="S151" s="161"/>
      <c r="T151" s="162"/>
      <c r="U151" s="162">
        <v>75</v>
      </c>
      <c r="V151" s="162"/>
      <c r="W151" s="161"/>
      <c r="X151" s="161">
        <v>45</v>
      </c>
      <c r="Y151" s="161"/>
      <c r="Z151" s="162"/>
      <c r="AA151" s="162">
        <v>80</v>
      </c>
      <c r="AB151" s="162"/>
      <c r="AC151" s="164">
        <f t="shared" si="8"/>
        <v>458.88888888888891</v>
      </c>
      <c r="AD151" s="164">
        <f t="shared" si="9"/>
        <v>0</v>
      </c>
      <c r="AE151" s="164">
        <f t="shared" si="11"/>
        <v>458.88888888888891</v>
      </c>
      <c r="AF151" s="163">
        <f t="shared" si="10"/>
        <v>307.30944444444447</v>
      </c>
    </row>
    <row r="152" spans="1:32" x14ac:dyDescent="0.25">
      <c r="A152" s="165" t="s">
        <v>361</v>
      </c>
      <c r="B152" s="165" t="s">
        <v>856</v>
      </c>
      <c r="C152" s="165" t="s">
        <v>124</v>
      </c>
      <c r="D152" s="165" t="s">
        <v>452</v>
      </c>
      <c r="E152" s="165">
        <v>235</v>
      </c>
      <c r="F152" s="165" t="s">
        <v>73</v>
      </c>
      <c r="G152" s="165" t="s">
        <v>131</v>
      </c>
      <c r="H152" s="165">
        <v>61.91</v>
      </c>
      <c r="I152" s="165">
        <v>67.41</v>
      </c>
      <c r="J152" s="165">
        <v>0</v>
      </c>
      <c r="K152" s="161"/>
      <c r="L152" s="161">
        <v>50</v>
      </c>
      <c r="M152" s="161"/>
      <c r="N152" s="162"/>
      <c r="O152" s="162">
        <v>70</v>
      </c>
      <c r="P152" s="162"/>
      <c r="Q152" s="161"/>
      <c r="R152" s="161">
        <v>30</v>
      </c>
      <c r="S152" s="161"/>
      <c r="T152" s="162"/>
      <c r="U152" s="162">
        <v>50</v>
      </c>
      <c r="V152" s="162"/>
      <c r="W152" s="161"/>
      <c r="X152" s="161">
        <v>25</v>
      </c>
      <c r="Y152" s="161"/>
      <c r="Z152" s="162"/>
      <c r="AA152" s="162">
        <v>55</v>
      </c>
      <c r="AB152" s="162"/>
      <c r="AC152" s="164">
        <f t="shared" si="8"/>
        <v>334.44444444444446</v>
      </c>
      <c r="AD152" s="164">
        <f t="shared" si="9"/>
        <v>0</v>
      </c>
      <c r="AE152" s="164">
        <f t="shared" si="11"/>
        <v>334.44444444444446</v>
      </c>
      <c r="AF152" s="163">
        <f t="shared" si="10"/>
        <v>231.88222222222223</v>
      </c>
    </row>
    <row r="153" spans="1:32" x14ac:dyDescent="0.25">
      <c r="A153" s="165" t="s">
        <v>361</v>
      </c>
      <c r="B153" s="165" t="s">
        <v>856</v>
      </c>
      <c r="C153" s="165" t="s">
        <v>124</v>
      </c>
      <c r="D153" s="165" t="s">
        <v>452</v>
      </c>
      <c r="E153" s="165">
        <v>32</v>
      </c>
      <c r="F153" s="165" t="s">
        <v>35</v>
      </c>
      <c r="G153" s="165" t="s">
        <v>175</v>
      </c>
      <c r="H153" s="165">
        <v>53.13</v>
      </c>
      <c r="I153" s="165">
        <v>60.68</v>
      </c>
      <c r="J153" s="165">
        <v>0</v>
      </c>
      <c r="K153" s="161"/>
      <c r="L153" s="161">
        <v>20</v>
      </c>
      <c r="M153" s="161"/>
      <c r="N153" s="162"/>
      <c r="O153" s="162">
        <v>25</v>
      </c>
      <c r="P153" s="162"/>
      <c r="Q153" s="161"/>
      <c r="R153" s="161">
        <v>35</v>
      </c>
      <c r="S153" s="161"/>
      <c r="T153" s="162"/>
      <c r="U153" s="162">
        <v>30</v>
      </c>
      <c r="V153" s="162"/>
      <c r="W153" s="161"/>
      <c r="X153" s="161">
        <v>25</v>
      </c>
      <c r="Y153" s="161"/>
      <c r="Z153" s="162"/>
      <c r="AA153" s="162">
        <v>30</v>
      </c>
      <c r="AB153" s="162"/>
      <c r="AC153" s="164">
        <f t="shared" si="8"/>
        <v>190.55555555555554</v>
      </c>
      <c r="AD153" s="164">
        <f t="shared" si="9"/>
        <v>0</v>
      </c>
      <c r="AE153" s="164">
        <f t="shared" si="11"/>
        <v>190.55555555555554</v>
      </c>
      <c r="AF153" s="163">
        <f t="shared" si="10"/>
        <v>152.18277777777777</v>
      </c>
    </row>
    <row r="154" spans="1:32" x14ac:dyDescent="0.25">
      <c r="A154" s="165" t="s">
        <v>361</v>
      </c>
      <c r="B154" s="165" t="s">
        <v>856</v>
      </c>
      <c r="C154" s="165" t="s">
        <v>124</v>
      </c>
      <c r="D154" s="165" t="s">
        <v>452</v>
      </c>
      <c r="E154" s="165">
        <v>945</v>
      </c>
      <c r="F154" s="165" t="s">
        <v>458</v>
      </c>
      <c r="G154" s="165" t="s">
        <v>100</v>
      </c>
      <c r="H154" s="165">
        <v>72.94</v>
      </c>
      <c r="I154" s="165">
        <v>79.459999999999994</v>
      </c>
      <c r="J154" s="165">
        <v>0</v>
      </c>
      <c r="K154" s="161"/>
      <c r="L154" s="161">
        <v>65</v>
      </c>
      <c r="M154" s="161"/>
      <c r="N154" s="162"/>
      <c r="O154" s="162">
        <v>65</v>
      </c>
      <c r="P154" s="162"/>
      <c r="Q154" s="161"/>
      <c r="R154" s="161">
        <v>65</v>
      </c>
      <c r="S154" s="161"/>
      <c r="T154" s="162"/>
      <c r="U154" s="162">
        <v>70</v>
      </c>
      <c r="V154" s="162"/>
      <c r="W154" s="161"/>
      <c r="X154" s="161">
        <v>65</v>
      </c>
      <c r="Y154" s="161"/>
      <c r="Z154" s="162"/>
      <c r="AA154" s="162">
        <v>85</v>
      </c>
      <c r="AB154" s="162"/>
      <c r="AC154" s="164">
        <f t="shared" si="8"/>
        <v>474.4444444444444</v>
      </c>
      <c r="AD154" s="164">
        <f t="shared" si="9"/>
        <v>0</v>
      </c>
      <c r="AE154" s="164">
        <f t="shared" si="11"/>
        <v>474.4444444444444</v>
      </c>
      <c r="AF154" s="163">
        <f t="shared" si="10"/>
        <v>313.42222222222222</v>
      </c>
    </row>
    <row r="155" spans="1:32" x14ac:dyDescent="0.25">
      <c r="A155" s="165" t="s">
        <v>361</v>
      </c>
      <c r="B155" s="165" t="s">
        <v>856</v>
      </c>
      <c r="C155" s="165" t="s">
        <v>124</v>
      </c>
      <c r="D155" s="165" t="s">
        <v>452</v>
      </c>
      <c r="E155" s="165">
        <v>25</v>
      </c>
      <c r="F155" s="165" t="s">
        <v>459</v>
      </c>
      <c r="G155" s="165" t="s">
        <v>130</v>
      </c>
      <c r="H155" s="165">
        <v>52.66</v>
      </c>
      <c r="I155" s="165">
        <v>61.48</v>
      </c>
      <c r="J155" s="165">
        <v>0</v>
      </c>
      <c r="K155" s="161"/>
      <c r="L155" s="161">
        <v>25</v>
      </c>
      <c r="M155" s="161"/>
      <c r="N155" s="162"/>
      <c r="O155" s="162">
        <v>35</v>
      </c>
      <c r="P155" s="162"/>
      <c r="Q155" s="161"/>
      <c r="R155" s="161">
        <v>50</v>
      </c>
      <c r="S155" s="161"/>
      <c r="T155" s="162"/>
      <c r="U155" s="162">
        <v>20</v>
      </c>
      <c r="V155" s="162"/>
      <c r="W155" s="161"/>
      <c r="X155" s="161">
        <v>35</v>
      </c>
      <c r="Y155" s="161"/>
      <c r="Z155" s="162"/>
      <c r="AA155" s="162">
        <v>30</v>
      </c>
      <c r="AB155" s="162"/>
      <c r="AC155" s="164">
        <f t="shared" si="8"/>
        <v>237.2222222222222</v>
      </c>
      <c r="AD155" s="164">
        <f t="shared" si="9"/>
        <v>0</v>
      </c>
      <c r="AE155" s="164">
        <f t="shared" si="11"/>
        <v>237.2222222222222</v>
      </c>
      <c r="AF155" s="163">
        <f t="shared" si="10"/>
        <v>175.68111111111108</v>
      </c>
    </row>
    <row r="156" spans="1:32" x14ac:dyDescent="0.25">
      <c r="A156" s="165" t="s">
        <v>361</v>
      </c>
      <c r="B156" s="165" t="s">
        <v>856</v>
      </c>
      <c r="C156" s="165" t="s">
        <v>124</v>
      </c>
      <c r="D156" s="165" t="s">
        <v>452</v>
      </c>
      <c r="E156" s="165">
        <v>219</v>
      </c>
      <c r="F156" s="165" t="s">
        <v>154</v>
      </c>
      <c r="G156" s="165" t="s">
        <v>198</v>
      </c>
      <c r="H156" s="165">
        <v>57.22</v>
      </c>
      <c r="I156" s="165">
        <v>61.31</v>
      </c>
      <c r="J156" s="165">
        <v>0</v>
      </c>
      <c r="K156" s="161"/>
      <c r="L156" s="161">
        <v>30</v>
      </c>
      <c r="M156" s="161"/>
      <c r="N156" s="162"/>
      <c r="O156" s="162">
        <v>40</v>
      </c>
      <c r="P156" s="162"/>
      <c r="Q156" s="161"/>
      <c r="R156" s="161">
        <v>25</v>
      </c>
      <c r="S156" s="161"/>
      <c r="T156" s="162"/>
      <c r="U156" s="162">
        <v>45</v>
      </c>
      <c r="V156" s="162"/>
      <c r="W156" s="161"/>
      <c r="X156" s="161">
        <v>45</v>
      </c>
      <c r="Y156" s="161"/>
      <c r="Z156" s="162"/>
      <c r="AA156" s="162">
        <v>20</v>
      </c>
      <c r="AB156" s="162"/>
      <c r="AC156" s="164">
        <f t="shared" si="8"/>
        <v>233.33333333333337</v>
      </c>
      <c r="AD156" s="164">
        <f t="shared" si="9"/>
        <v>0</v>
      </c>
      <c r="AE156" s="164">
        <f t="shared" si="11"/>
        <v>233.33333333333337</v>
      </c>
      <c r="AF156" s="163">
        <f t="shared" si="10"/>
        <v>175.93166666666667</v>
      </c>
    </row>
    <row r="157" spans="1:32" x14ac:dyDescent="0.25">
      <c r="A157" s="165" t="s">
        <v>361</v>
      </c>
      <c r="B157" s="165" t="s">
        <v>856</v>
      </c>
      <c r="C157" s="165" t="s">
        <v>124</v>
      </c>
      <c r="D157" s="165" t="s">
        <v>452</v>
      </c>
      <c r="E157" s="165">
        <v>228</v>
      </c>
      <c r="F157" s="165" t="s">
        <v>46</v>
      </c>
      <c r="G157" s="165" t="s">
        <v>163</v>
      </c>
      <c r="H157" s="165">
        <v>65.22</v>
      </c>
      <c r="I157" s="165">
        <v>76.709999999999994</v>
      </c>
      <c r="J157" s="165">
        <v>0</v>
      </c>
      <c r="K157" s="161"/>
      <c r="L157" s="161">
        <v>60</v>
      </c>
      <c r="M157" s="161"/>
      <c r="N157" s="162"/>
      <c r="O157" s="162">
        <v>45</v>
      </c>
      <c r="P157" s="162"/>
      <c r="Q157" s="161"/>
      <c r="R157" s="161">
        <v>50</v>
      </c>
      <c r="S157" s="161"/>
      <c r="T157" s="162"/>
      <c r="U157" s="162">
        <v>55</v>
      </c>
      <c r="V157" s="162"/>
      <c r="W157" s="161"/>
      <c r="X157" s="161">
        <v>55</v>
      </c>
      <c r="Y157" s="161"/>
      <c r="Z157" s="162"/>
      <c r="AA157" s="162">
        <v>80</v>
      </c>
      <c r="AB157" s="162"/>
      <c r="AC157" s="164">
        <f t="shared" si="8"/>
        <v>388.88888888888891</v>
      </c>
      <c r="AD157" s="164">
        <f t="shared" si="9"/>
        <v>0</v>
      </c>
      <c r="AE157" s="164">
        <f t="shared" si="11"/>
        <v>388.88888888888891</v>
      </c>
      <c r="AF157" s="163">
        <f t="shared" si="10"/>
        <v>265.40944444444449</v>
      </c>
    </row>
    <row r="158" spans="1:32" x14ac:dyDescent="0.25">
      <c r="A158" s="165" t="s">
        <v>361</v>
      </c>
      <c r="B158" s="165" t="s">
        <v>856</v>
      </c>
      <c r="C158" s="165" t="s">
        <v>124</v>
      </c>
      <c r="D158" s="165" t="s">
        <v>452</v>
      </c>
      <c r="E158" s="165">
        <v>120</v>
      </c>
      <c r="F158" s="165" t="s">
        <v>460</v>
      </c>
      <c r="G158" s="165" t="s">
        <v>158</v>
      </c>
      <c r="H158" s="165">
        <v>58.57</v>
      </c>
      <c r="I158" s="165">
        <v>61.76</v>
      </c>
      <c r="J158" s="165">
        <v>0</v>
      </c>
      <c r="K158" s="161"/>
      <c r="L158" s="161">
        <v>65</v>
      </c>
      <c r="M158" s="161"/>
      <c r="N158" s="162"/>
      <c r="O158" s="162">
        <v>35</v>
      </c>
      <c r="P158" s="162"/>
      <c r="Q158" s="161"/>
      <c r="R158" s="161">
        <v>50</v>
      </c>
      <c r="S158" s="161"/>
      <c r="T158" s="162"/>
      <c r="U158" s="162">
        <v>55</v>
      </c>
      <c r="V158" s="162"/>
      <c r="W158" s="161"/>
      <c r="X158" s="161">
        <v>20</v>
      </c>
      <c r="Y158" s="161"/>
      <c r="Z158" s="162"/>
      <c r="AA158" s="162">
        <v>75</v>
      </c>
      <c r="AB158" s="162"/>
      <c r="AC158" s="164">
        <f t="shared" si="8"/>
        <v>350</v>
      </c>
      <c r="AD158" s="164">
        <f t="shared" si="9"/>
        <v>0</v>
      </c>
      <c r="AE158" s="164">
        <f t="shared" si="11"/>
        <v>350</v>
      </c>
      <c r="AF158" s="163">
        <f t="shared" si="10"/>
        <v>235.16499999999999</v>
      </c>
    </row>
    <row r="159" spans="1:32" x14ac:dyDescent="0.25">
      <c r="A159" s="165" t="s">
        <v>361</v>
      </c>
      <c r="B159" s="165" t="s">
        <v>856</v>
      </c>
      <c r="C159" s="165" t="s">
        <v>124</v>
      </c>
      <c r="D159" s="165" t="s">
        <v>452</v>
      </c>
      <c r="E159" s="165">
        <v>169</v>
      </c>
      <c r="F159" s="165" t="s">
        <v>48</v>
      </c>
      <c r="G159" s="165" t="s">
        <v>117</v>
      </c>
      <c r="H159" s="165">
        <v>79.709999999999994</v>
      </c>
      <c r="I159" s="165">
        <v>89.67</v>
      </c>
      <c r="J159" s="165">
        <v>0</v>
      </c>
      <c r="K159" s="161"/>
      <c r="L159" s="161">
        <v>75</v>
      </c>
      <c r="M159" s="161"/>
      <c r="N159" s="162"/>
      <c r="O159" s="162">
        <v>70</v>
      </c>
      <c r="P159" s="162"/>
      <c r="Q159" s="161"/>
      <c r="R159" s="161">
        <v>75</v>
      </c>
      <c r="S159" s="161"/>
      <c r="T159" s="162"/>
      <c r="U159" s="162">
        <v>65</v>
      </c>
      <c r="V159" s="162"/>
      <c r="W159" s="161"/>
      <c r="X159" s="161">
        <v>85</v>
      </c>
      <c r="Y159" s="161"/>
      <c r="Z159" s="162"/>
      <c r="AA159" s="162">
        <v>95</v>
      </c>
      <c r="AB159" s="162"/>
      <c r="AC159" s="164">
        <f t="shared" si="8"/>
        <v>532.77777777777783</v>
      </c>
      <c r="AD159" s="164">
        <f t="shared" si="9"/>
        <v>0</v>
      </c>
      <c r="AE159" s="164">
        <f t="shared" si="11"/>
        <v>532.77777777777783</v>
      </c>
      <c r="AF159" s="163">
        <f t="shared" si="10"/>
        <v>351.07888888888891</v>
      </c>
    </row>
    <row r="160" spans="1:32" x14ac:dyDescent="0.25">
      <c r="A160" s="165" t="s">
        <v>361</v>
      </c>
      <c r="B160" s="165" t="s">
        <v>856</v>
      </c>
      <c r="C160" s="165" t="s">
        <v>124</v>
      </c>
      <c r="D160" s="165" t="s">
        <v>452</v>
      </c>
      <c r="E160" s="165">
        <v>248</v>
      </c>
      <c r="F160" s="165" t="s">
        <v>461</v>
      </c>
      <c r="G160" s="165" t="s">
        <v>218</v>
      </c>
      <c r="H160" s="165">
        <v>64.290000000000006</v>
      </c>
      <c r="I160" s="165">
        <v>73.8</v>
      </c>
      <c r="J160" s="165">
        <v>0</v>
      </c>
      <c r="K160" s="161"/>
      <c r="L160" s="161">
        <v>55</v>
      </c>
      <c r="M160" s="161"/>
      <c r="N160" s="162"/>
      <c r="O160" s="162">
        <v>60</v>
      </c>
      <c r="P160" s="162"/>
      <c r="Q160" s="161"/>
      <c r="R160" s="161">
        <v>55</v>
      </c>
      <c r="S160" s="161"/>
      <c r="T160" s="162"/>
      <c r="U160" s="162">
        <v>75</v>
      </c>
      <c r="V160" s="162"/>
      <c r="W160" s="161"/>
      <c r="X160" s="161">
        <v>55</v>
      </c>
      <c r="Y160" s="161"/>
      <c r="Z160" s="162"/>
      <c r="AA160" s="162">
        <v>75</v>
      </c>
      <c r="AB160" s="162"/>
      <c r="AC160" s="164">
        <f t="shared" si="8"/>
        <v>423.88888888888891</v>
      </c>
      <c r="AD160" s="164">
        <f t="shared" si="9"/>
        <v>0</v>
      </c>
      <c r="AE160" s="164">
        <f t="shared" si="11"/>
        <v>423.88888888888891</v>
      </c>
      <c r="AF160" s="163">
        <f t="shared" si="10"/>
        <v>280.98944444444447</v>
      </c>
    </row>
    <row r="161" spans="1:32" x14ac:dyDescent="0.25">
      <c r="A161" s="165" t="s">
        <v>361</v>
      </c>
      <c r="B161" s="165" t="s">
        <v>856</v>
      </c>
      <c r="C161" s="165" t="s">
        <v>124</v>
      </c>
      <c r="D161" s="165" t="s">
        <v>452</v>
      </c>
      <c r="E161" s="165">
        <v>180</v>
      </c>
      <c r="F161" s="165" t="s">
        <v>462</v>
      </c>
      <c r="G161" s="165" t="s">
        <v>43</v>
      </c>
      <c r="H161" s="165">
        <v>56.69</v>
      </c>
      <c r="I161" s="165">
        <v>62.75</v>
      </c>
      <c r="J161" s="165">
        <v>0</v>
      </c>
      <c r="K161" s="161"/>
      <c r="L161" s="161">
        <v>20</v>
      </c>
      <c r="M161" s="161"/>
      <c r="N161" s="162"/>
      <c r="O161" s="162">
        <v>20</v>
      </c>
      <c r="P161" s="162"/>
      <c r="Q161" s="161"/>
      <c r="R161" s="161">
        <v>35</v>
      </c>
      <c r="S161" s="161"/>
      <c r="T161" s="162"/>
      <c r="U161" s="162">
        <v>35</v>
      </c>
      <c r="V161" s="162"/>
      <c r="W161" s="161"/>
      <c r="X161" s="161">
        <v>20</v>
      </c>
      <c r="Y161" s="161"/>
      <c r="Z161" s="162"/>
      <c r="AA161" s="162">
        <v>45</v>
      </c>
      <c r="AB161" s="162"/>
      <c r="AC161" s="164">
        <f t="shared" si="8"/>
        <v>194.44444444444446</v>
      </c>
      <c r="AD161" s="164">
        <f t="shared" si="9"/>
        <v>0</v>
      </c>
      <c r="AE161" s="164">
        <f t="shared" si="11"/>
        <v>194.44444444444446</v>
      </c>
      <c r="AF161" s="163">
        <f t="shared" si="10"/>
        <v>156.94222222222223</v>
      </c>
    </row>
    <row r="162" spans="1:32" x14ac:dyDescent="0.25">
      <c r="A162" s="165" t="s">
        <v>361</v>
      </c>
      <c r="B162" s="165" t="s">
        <v>856</v>
      </c>
      <c r="C162" s="165" t="s">
        <v>124</v>
      </c>
      <c r="D162" s="165" t="s">
        <v>452</v>
      </c>
      <c r="E162" s="165">
        <v>127</v>
      </c>
      <c r="F162" s="165" t="s">
        <v>180</v>
      </c>
      <c r="G162" s="165" t="s">
        <v>463</v>
      </c>
      <c r="H162" s="165">
        <v>61.4</v>
      </c>
      <c r="I162" s="165">
        <v>63.15</v>
      </c>
      <c r="J162" s="165">
        <v>0</v>
      </c>
      <c r="K162" s="161"/>
      <c r="L162" s="161">
        <v>45</v>
      </c>
      <c r="M162" s="161"/>
      <c r="N162" s="162"/>
      <c r="O162" s="162">
        <v>15</v>
      </c>
      <c r="P162" s="162"/>
      <c r="Q162" s="161"/>
      <c r="R162" s="161">
        <v>60</v>
      </c>
      <c r="S162" s="161"/>
      <c r="T162" s="162"/>
      <c r="U162" s="162">
        <v>30</v>
      </c>
      <c r="V162" s="162"/>
      <c r="W162" s="161"/>
      <c r="X162" s="161">
        <v>25</v>
      </c>
      <c r="Y162" s="161"/>
      <c r="Z162" s="162"/>
      <c r="AA162" s="162">
        <v>60</v>
      </c>
      <c r="AB162" s="162"/>
      <c r="AC162" s="164">
        <f t="shared" si="8"/>
        <v>276.11111111111109</v>
      </c>
      <c r="AD162" s="164">
        <f t="shared" si="9"/>
        <v>0</v>
      </c>
      <c r="AE162" s="164">
        <f t="shared" si="11"/>
        <v>276.11111111111109</v>
      </c>
      <c r="AF162" s="163">
        <f t="shared" si="10"/>
        <v>200.33055555555555</v>
      </c>
    </row>
    <row r="163" spans="1:32" x14ac:dyDescent="0.25">
      <c r="A163" s="165" t="s">
        <v>361</v>
      </c>
      <c r="B163" s="165" t="s">
        <v>856</v>
      </c>
      <c r="C163" s="165" t="s">
        <v>124</v>
      </c>
      <c r="D163" s="165" t="s">
        <v>464</v>
      </c>
      <c r="E163" s="165">
        <v>102</v>
      </c>
      <c r="F163" s="165" t="s">
        <v>132</v>
      </c>
      <c r="G163" s="165" t="s">
        <v>465</v>
      </c>
      <c r="H163" s="165">
        <v>91.83</v>
      </c>
      <c r="I163" s="165">
        <v>95.62</v>
      </c>
      <c r="J163" s="165">
        <v>0</v>
      </c>
      <c r="K163" s="161"/>
      <c r="L163" s="161">
        <v>70</v>
      </c>
      <c r="M163" s="161"/>
      <c r="N163" s="162"/>
      <c r="O163" s="162">
        <v>100</v>
      </c>
      <c r="P163" s="162"/>
      <c r="Q163" s="161"/>
      <c r="R163" s="161">
        <v>75</v>
      </c>
      <c r="S163" s="161"/>
      <c r="T163" s="162"/>
      <c r="U163" s="162">
        <v>100</v>
      </c>
      <c r="V163" s="162"/>
      <c r="W163" s="161"/>
      <c r="X163" s="161">
        <v>90</v>
      </c>
      <c r="Y163" s="161"/>
      <c r="Z163" s="162"/>
      <c r="AA163" s="162">
        <v>100</v>
      </c>
      <c r="AB163" s="162"/>
      <c r="AC163" s="164">
        <f t="shared" si="8"/>
        <v>606.66666666666674</v>
      </c>
      <c r="AD163" s="164">
        <f t="shared" si="9"/>
        <v>0</v>
      </c>
      <c r="AE163" s="164">
        <f t="shared" si="11"/>
        <v>606.66666666666674</v>
      </c>
      <c r="AF163" s="163">
        <f t="shared" si="10"/>
        <v>397.05833333333339</v>
      </c>
    </row>
    <row r="164" spans="1:32" x14ac:dyDescent="0.25">
      <c r="A164" s="165" t="s">
        <v>361</v>
      </c>
      <c r="B164" s="165" t="s">
        <v>856</v>
      </c>
      <c r="C164" s="165" t="s">
        <v>124</v>
      </c>
      <c r="D164" s="165" t="s">
        <v>464</v>
      </c>
      <c r="E164" s="165">
        <v>126</v>
      </c>
      <c r="F164" s="165" t="s">
        <v>466</v>
      </c>
      <c r="G164" s="165" t="s">
        <v>467</v>
      </c>
      <c r="H164" s="165">
        <v>80.150000000000006</v>
      </c>
      <c r="I164" s="165">
        <v>85.36</v>
      </c>
      <c r="J164" s="165">
        <v>0</v>
      </c>
      <c r="K164" s="161"/>
      <c r="L164" s="161">
        <v>65</v>
      </c>
      <c r="M164" s="161"/>
      <c r="N164" s="162"/>
      <c r="O164" s="162">
        <v>65</v>
      </c>
      <c r="P164" s="162"/>
      <c r="Q164" s="161"/>
      <c r="R164" s="161">
        <v>90</v>
      </c>
      <c r="S164" s="161"/>
      <c r="T164" s="162"/>
      <c r="U164" s="162">
        <v>90</v>
      </c>
      <c r="V164" s="162"/>
      <c r="W164" s="161"/>
      <c r="X164" s="161">
        <v>80</v>
      </c>
      <c r="Y164" s="161"/>
      <c r="Z164" s="162"/>
      <c r="AA164" s="162">
        <v>95</v>
      </c>
      <c r="AB164" s="162"/>
      <c r="AC164" s="164">
        <f t="shared" si="8"/>
        <v>548.33333333333337</v>
      </c>
      <c r="AD164" s="164">
        <f t="shared" si="9"/>
        <v>0</v>
      </c>
      <c r="AE164" s="164">
        <f t="shared" si="11"/>
        <v>548.33333333333337</v>
      </c>
      <c r="AF164" s="163">
        <f t="shared" si="10"/>
        <v>356.92166666666668</v>
      </c>
    </row>
    <row r="165" spans="1:32" x14ac:dyDescent="0.25">
      <c r="A165" s="165" t="s">
        <v>361</v>
      </c>
      <c r="B165" s="165" t="s">
        <v>856</v>
      </c>
      <c r="C165" s="165" t="s">
        <v>124</v>
      </c>
      <c r="D165" s="165" t="s">
        <v>464</v>
      </c>
      <c r="E165" s="165">
        <v>106</v>
      </c>
      <c r="F165" s="165" t="s">
        <v>468</v>
      </c>
      <c r="G165" s="165" t="s">
        <v>193</v>
      </c>
      <c r="H165" s="165">
        <v>64.73</v>
      </c>
      <c r="I165" s="165">
        <v>72.67</v>
      </c>
      <c r="J165" s="165">
        <v>0</v>
      </c>
      <c r="K165" s="161"/>
      <c r="L165" s="161">
        <v>55</v>
      </c>
      <c r="M165" s="161"/>
      <c r="N165" s="162"/>
      <c r="O165" s="162">
        <v>40</v>
      </c>
      <c r="P165" s="162"/>
      <c r="Q165" s="161"/>
      <c r="R165" s="161">
        <v>50</v>
      </c>
      <c r="S165" s="161"/>
      <c r="T165" s="162"/>
      <c r="U165" s="162">
        <v>35</v>
      </c>
      <c r="V165" s="162"/>
      <c r="W165" s="161"/>
      <c r="X165" s="161">
        <v>50</v>
      </c>
      <c r="Y165" s="161"/>
      <c r="Z165" s="162"/>
      <c r="AA165" s="162">
        <v>50</v>
      </c>
      <c r="AB165" s="162"/>
      <c r="AC165" s="164">
        <f t="shared" si="8"/>
        <v>330.55555555555554</v>
      </c>
      <c r="AD165" s="164">
        <f t="shared" si="9"/>
        <v>0</v>
      </c>
      <c r="AE165" s="164">
        <f t="shared" si="11"/>
        <v>330.55555555555554</v>
      </c>
      <c r="AF165" s="163">
        <f t="shared" si="10"/>
        <v>233.97777777777776</v>
      </c>
    </row>
    <row r="166" spans="1:32" x14ac:dyDescent="0.25">
      <c r="A166" s="165" t="s">
        <v>361</v>
      </c>
      <c r="B166" s="165" t="s">
        <v>856</v>
      </c>
      <c r="C166" s="165" t="s">
        <v>124</v>
      </c>
      <c r="D166" s="165" t="s">
        <v>464</v>
      </c>
      <c r="E166" s="165">
        <v>30</v>
      </c>
      <c r="F166" s="165" t="s">
        <v>469</v>
      </c>
      <c r="G166" s="165" t="s">
        <v>103</v>
      </c>
      <c r="H166" s="165">
        <v>98.14</v>
      </c>
      <c r="I166" s="165">
        <v>99.71</v>
      </c>
      <c r="J166" s="165">
        <v>0</v>
      </c>
      <c r="K166" s="161"/>
      <c r="L166" s="161">
        <v>90</v>
      </c>
      <c r="M166" s="161"/>
      <c r="N166" s="162"/>
      <c r="O166" s="162">
        <v>100</v>
      </c>
      <c r="P166" s="162"/>
      <c r="Q166" s="161"/>
      <c r="R166" s="161">
        <v>95</v>
      </c>
      <c r="S166" s="161"/>
      <c r="T166" s="162"/>
      <c r="U166" s="162">
        <v>95</v>
      </c>
      <c r="V166" s="162"/>
      <c r="W166" s="161"/>
      <c r="X166" s="161">
        <v>95</v>
      </c>
      <c r="Y166" s="161"/>
      <c r="Z166" s="162"/>
      <c r="AA166" s="162">
        <v>100</v>
      </c>
      <c r="AB166" s="162"/>
      <c r="AC166" s="164">
        <f t="shared" si="8"/>
        <v>668.88888888888891</v>
      </c>
      <c r="AD166" s="164">
        <f t="shared" si="9"/>
        <v>0</v>
      </c>
      <c r="AE166" s="164">
        <f t="shared" si="11"/>
        <v>668.88888888888891</v>
      </c>
      <c r="AF166" s="163">
        <f t="shared" si="10"/>
        <v>433.36944444444447</v>
      </c>
    </row>
    <row r="167" spans="1:32" x14ac:dyDescent="0.25">
      <c r="A167" s="165" t="s">
        <v>361</v>
      </c>
      <c r="B167" s="165" t="s">
        <v>856</v>
      </c>
      <c r="C167" s="165" t="s">
        <v>124</v>
      </c>
      <c r="D167" s="165" t="s">
        <v>464</v>
      </c>
      <c r="E167" s="165">
        <v>325</v>
      </c>
      <c r="F167" s="165" t="s">
        <v>470</v>
      </c>
      <c r="G167" s="165" t="s">
        <v>59</v>
      </c>
      <c r="H167" s="165">
        <v>71.28</v>
      </c>
      <c r="I167" s="165">
        <v>79.010000000000005</v>
      </c>
      <c r="J167" s="165">
        <v>0</v>
      </c>
      <c r="K167" s="161"/>
      <c r="L167" s="161">
        <v>85</v>
      </c>
      <c r="M167" s="161"/>
      <c r="N167" s="162"/>
      <c r="O167" s="162">
        <v>55</v>
      </c>
      <c r="P167" s="162"/>
      <c r="Q167" s="161"/>
      <c r="R167" s="161">
        <v>60</v>
      </c>
      <c r="S167" s="161"/>
      <c r="T167" s="162"/>
      <c r="U167" s="162">
        <v>60</v>
      </c>
      <c r="V167" s="162"/>
      <c r="W167" s="161"/>
      <c r="X167" s="161">
        <v>35</v>
      </c>
      <c r="Y167" s="161"/>
      <c r="Z167" s="162"/>
      <c r="AA167" s="162">
        <v>75</v>
      </c>
      <c r="AB167" s="162"/>
      <c r="AC167" s="164">
        <f t="shared" si="8"/>
        <v>443.33333333333331</v>
      </c>
      <c r="AD167" s="164">
        <f t="shared" si="9"/>
        <v>0</v>
      </c>
      <c r="AE167" s="164">
        <f t="shared" si="11"/>
        <v>443.33333333333331</v>
      </c>
      <c r="AF167" s="163">
        <f t="shared" si="10"/>
        <v>296.81166666666667</v>
      </c>
    </row>
    <row r="168" spans="1:32" x14ac:dyDescent="0.25">
      <c r="A168" s="165" t="s">
        <v>361</v>
      </c>
      <c r="B168" s="165" t="s">
        <v>856</v>
      </c>
      <c r="C168" s="165" t="s">
        <v>124</v>
      </c>
      <c r="D168" s="165" t="s">
        <v>464</v>
      </c>
      <c r="E168" s="165">
        <v>31</v>
      </c>
      <c r="F168" s="165" t="s">
        <v>86</v>
      </c>
      <c r="G168" s="165" t="s">
        <v>471</v>
      </c>
      <c r="H168" s="165">
        <v>99.04</v>
      </c>
      <c r="I168" s="165">
        <v>99.8</v>
      </c>
      <c r="J168" s="165">
        <v>0</v>
      </c>
      <c r="K168" s="161"/>
      <c r="L168" s="161">
        <v>95</v>
      </c>
      <c r="M168" s="161"/>
      <c r="N168" s="162"/>
      <c r="O168" s="162">
        <v>100</v>
      </c>
      <c r="P168" s="162"/>
      <c r="Q168" s="161"/>
      <c r="R168" s="161">
        <v>100</v>
      </c>
      <c r="S168" s="161"/>
      <c r="T168" s="162"/>
      <c r="U168" s="162">
        <v>100</v>
      </c>
      <c r="V168" s="162"/>
      <c r="W168" s="161"/>
      <c r="X168" s="161">
        <v>100</v>
      </c>
      <c r="Y168" s="161"/>
      <c r="Z168" s="162"/>
      <c r="AA168" s="162">
        <v>100</v>
      </c>
      <c r="AB168" s="162"/>
      <c r="AC168" s="164">
        <f t="shared" si="8"/>
        <v>692.22222222222217</v>
      </c>
      <c r="AD168" s="164">
        <f t="shared" si="9"/>
        <v>0</v>
      </c>
      <c r="AE168" s="164">
        <f t="shared" si="11"/>
        <v>692.22222222222217</v>
      </c>
      <c r="AF168" s="163">
        <f t="shared" si="10"/>
        <v>445.5311111111111</v>
      </c>
    </row>
    <row r="169" spans="1:32" x14ac:dyDescent="0.25">
      <c r="A169" s="165" t="s">
        <v>361</v>
      </c>
      <c r="B169" s="165" t="s">
        <v>856</v>
      </c>
      <c r="C169" s="165" t="s">
        <v>124</v>
      </c>
      <c r="D169" s="165" t="s">
        <v>464</v>
      </c>
      <c r="E169" s="165">
        <v>229</v>
      </c>
      <c r="F169" s="165" t="s">
        <v>154</v>
      </c>
      <c r="G169" s="165" t="s">
        <v>150</v>
      </c>
      <c r="H169" s="165">
        <v>77.239999999999995</v>
      </c>
      <c r="I169" s="165">
        <v>85.12</v>
      </c>
      <c r="J169" s="165">
        <v>0</v>
      </c>
      <c r="K169" s="161"/>
      <c r="L169" s="161">
        <v>55</v>
      </c>
      <c r="M169" s="161"/>
      <c r="N169" s="162"/>
      <c r="O169" s="162">
        <v>70</v>
      </c>
      <c r="P169" s="162"/>
      <c r="Q169" s="161"/>
      <c r="R169" s="161">
        <v>55</v>
      </c>
      <c r="S169" s="161"/>
      <c r="T169" s="162"/>
      <c r="U169" s="162">
        <v>85</v>
      </c>
      <c r="V169" s="162"/>
      <c r="W169" s="161"/>
      <c r="X169" s="161">
        <v>50</v>
      </c>
      <c r="Y169" s="161"/>
      <c r="Z169" s="162"/>
      <c r="AA169" s="162">
        <v>75</v>
      </c>
      <c r="AB169" s="162"/>
      <c r="AC169" s="164">
        <f t="shared" si="8"/>
        <v>443.33333333333331</v>
      </c>
      <c r="AD169" s="164">
        <f t="shared" si="9"/>
        <v>0</v>
      </c>
      <c r="AE169" s="164">
        <f t="shared" si="11"/>
        <v>443.33333333333331</v>
      </c>
      <c r="AF169" s="163">
        <f t="shared" si="10"/>
        <v>302.84666666666669</v>
      </c>
    </row>
    <row r="170" spans="1:32" x14ac:dyDescent="0.25">
      <c r="A170" s="165" t="s">
        <v>361</v>
      </c>
      <c r="B170" s="165" t="s">
        <v>856</v>
      </c>
      <c r="C170" s="165" t="s">
        <v>124</v>
      </c>
      <c r="D170" s="165" t="s">
        <v>464</v>
      </c>
      <c r="E170" s="165">
        <v>135</v>
      </c>
      <c r="F170" s="165" t="s">
        <v>472</v>
      </c>
      <c r="G170" s="165" t="s">
        <v>62</v>
      </c>
      <c r="H170" s="165">
        <v>94.29</v>
      </c>
      <c r="I170" s="165">
        <v>98.24</v>
      </c>
      <c r="J170" s="165">
        <v>0</v>
      </c>
      <c r="K170" s="161"/>
      <c r="L170" s="161">
        <v>100</v>
      </c>
      <c r="M170" s="161"/>
      <c r="N170" s="162"/>
      <c r="O170" s="162">
        <v>100</v>
      </c>
      <c r="P170" s="162"/>
      <c r="Q170" s="161"/>
      <c r="R170" s="161">
        <v>95</v>
      </c>
      <c r="S170" s="161"/>
      <c r="T170" s="162"/>
      <c r="U170" s="162">
        <v>100</v>
      </c>
      <c r="V170" s="162"/>
      <c r="W170" s="161"/>
      <c r="X170" s="161">
        <v>90</v>
      </c>
      <c r="Y170" s="161"/>
      <c r="Z170" s="162"/>
      <c r="AA170" s="162">
        <v>95</v>
      </c>
      <c r="AB170" s="162"/>
      <c r="AC170" s="164">
        <f t="shared" si="8"/>
        <v>680.55555555555566</v>
      </c>
      <c r="AD170" s="164">
        <f t="shared" si="9"/>
        <v>0</v>
      </c>
      <c r="AE170" s="164">
        <f t="shared" si="11"/>
        <v>680.55555555555566</v>
      </c>
      <c r="AF170" s="163">
        <f t="shared" si="10"/>
        <v>436.54277777777781</v>
      </c>
    </row>
    <row r="171" spans="1:32" x14ac:dyDescent="0.25">
      <c r="A171" s="165" t="s">
        <v>361</v>
      </c>
      <c r="B171" s="165" t="s">
        <v>856</v>
      </c>
      <c r="C171" s="165" t="s">
        <v>124</v>
      </c>
      <c r="D171" s="165" t="s">
        <v>464</v>
      </c>
      <c r="E171" s="165">
        <v>130</v>
      </c>
      <c r="F171" s="165" t="s">
        <v>49</v>
      </c>
      <c r="G171" s="165" t="s">
        <v>159</v>
      </c>
      <c r="H171" s="165">
        <v>96.86</v>
      </c>
      <c r="I171" s="165">
        <v>98.7</v>
      </c>
      <c r="J171" s="165">
        <v>0</v>
      </c>
      <c r="K171" s="161"/>
      <c r="L171" s="161">
        <v>95</v>
      </c>
      <c r="M171" s="161"/>
      <c r="N171" s="162"/>
      <c r="O171" s="162">
        <v>90</v>
      </c>
      <c r="P171" s="162"/>
      <c r="Q171" s="161"/>
      <c r="R171" s="161">
        <v>95</v>
      </c>
      <c r="S171" s="161"/>
      <c r="T171" s="162"/>
      <c r="U171" s="162">
        <v>100</v>
      </c>
      <c r="V171" s="162"/>
      <c r="W171" s="161"/>
      <c r="X171" s="161">
        <v>85</v>
      </c>
      <c r="Y171" s="161"/>
      <c r="Z171" s="162"/>
      <c r="AA171" s="162">
        <v>100</v>
      </c>
      <c r="AB171" s="162"/>
      <c r="AC171" s="164">
        <f t="shared" si="8"/>
        <v>657.22222222222217</v>
      </c>
      <c r="AD171" s="164">
        <f t="shared" si="9"/>
        <v>0</v>
      </c>
      <c r="AE171" s="164">
        <f t="shared" si="11"/>
        <v>657.22222222222217</v>
      </c>
      <c r="AF171" s="163">
        <f t="shared" si="10"/>
        <v>426.39111111111106</v>
      </c>
    </row>
    <row r="172" spans="1:32" x14ac:dyDescent="0.25">
      <c r="A172" s="165" t="s">
        <v>361</v>
      </c>
      <c r="B172" s="165" t="s">
        <v>856</v>
      </c>
      <c r="C172" s="165" t="s">
        <v>124</v>
      </c>
      <c r="D172" s="165" t="s">
        <v>464</v>
      </c>
      <c r="E172" s="165">
        <v>115</v>
      </c>
      <c r="F172" s="165" t="s">
        <v>473</v>
      </c>
      <c r="G172" s="165" t="s">
        <v>127</v>
      </c>
      <c r="H172" s="165">
        <v>83.26</v>
      </c>
      <c r="I172" s="165">
        <v>88.17</v>
      </c>
      <c r="J172" s="165">
        <v>0</v>
      </c>
      <c r="K172" s="161"/>
      <c r="L172" s="161">
        <v>75</v>
      </c>
      <c r="M172" s="161"/>
      <c r="N172" s="162"/>
      <c r="O172" s="162">
        <v>70</v>
      </c>
      <c r="P172" s="162"/>
      <c r="Q172" s="161"/>
      <c r="R172" s="161">
        <v>85</v>
      </c>
      <c r="S172" s="161"/>
      <c r="T172" s="162"/>
      <c r="U172" s="162">
        <v>95</v>
      </c>
      <c r="V172" s="162"/>
      <c r="W172" s="161"/>
      <c r="X172" s="161">
        <v>90</v>
      </c>
      <c r="Y172" s="161"/>
      <c r="Z172" s="162"/>
      <c r="AA172" s="162">
        <v>95</v>
      </c>
      <c r="AB172" s="162"/>
      <c r="AC172" s="164">
        <f t="shared" si="8"/>
        <v>575.55555555555566</v>
      </c>
      <c r="AD172" s="164">
        <f t="shared" si="9"/>
        <v>0</v>
      </c>
      <c r="AE172" s="164">
        <f t="shared" si="11"/>
        <v>575.55555555555566</v>
      </c>
      <c r="AF172" s="163">
        <f t="shared" si="10"/>
        <v>373.49277777777786</v>
      </c>
    </row>
    <row r="173" spans="1:32" x14ac:dyDescent="0.25">
      <c r="A173" s="165" t="s">
        <v>361</v>
      </c>
      <c r="B173" s="165" t="s">
        <v>856</v>
      </c>
      <c r="C173" s="165" t="s">
        <v>124</v>
      </c>
      <c r="D173" s="165" t="s">
        <v>464</v>
      </c>
      <c r="E173" s="165">
        <v>238</v>
      </c>
      <c r="F173" s="165" t="s">
        <v>474</v>
      </c>
      <c r="G173" s="165" t="s">
        <v>427</v>
      </c>
      <c r="H173" s="165">
        <v>80.48</v>
      </c>
      <c r="I173" s="165">
        <v>84.2</v>
      </c>
      <c r="J173" s="165">
        <v>0</v>
      </c>
      <c r="K173" s="161"/>
      <c r="L173" s="161">
        <v>70</v>
      </c>
      <c r="M173" s="161"/>
      <c r="N173" s="162"/>
      <c r="O173" s="162">
        <v>25</v>
      </c>
      <c r="P173" s="162"/>
      <c r="Q173" s="161"/>
      <c r="R173" s="161">
        <v>70</v>
      </c>
      <c r="S173" s="161"/>
      <c r="T173" s="162"/>
      <c r="U173" s="162">
        <v>45</v>
      </c>
      <c r="V173" s="162"/>
      <c r="W173" s="161"/>
      <c r="X173" s="161">
        <v>75</v>
      </c>
      <c r="Y173" s="161"/>
      <c r="Z173" s="162"/>
      <c r="AA173" s="162">
        <v>70</v>
      </c>
      <c r="AB173" s="162"/>
      <c r="AC173" s="164">
        <f t="shared" si="8"/>
        <v>404.44444444444446</v>
      </c>
      <c r="AD173" s="164">
        <f t="shared" si="9"/>
        <v>0</v>
      </c>
      <c r="AE173" s="164">
        <f t="shared" si="11"/>
        <v>404.44444444444446</v>
      </c>
      <c r="AF173" s="163">
        <f t="shared" si="10"/>
        <v>284.5622222222222</v>
      </c>
    </row>
    <row r="174" spans="1:32" x14ac:dyDescent="0.25">
      <c r="A174" s="165" t="s">
        <v>361</v>
      </c>
      <c r="B174" s="165" t="s">
        <v>856</v>
      </c>
      <c r="C174" s="165" t="s">
        <v>124</v>
      </c>
      <c r="D174" s="165" t="s">
        <v>464</v>
      </c>
      <c r="E174" s="165">
        <v>190</v>
      </c>
      <c r="F174" s="165" t="s">
        <v>99</v>
      </c>
      <c r="G174" s="165" t="s">
        <v>475</v>
      </c>
      <c r="H174" s="165">
        <v>74.37</v>
      </c>
      <c r="I174" s="165">
        <v>84.08</v>
      </c>
      <c r="J174" s="165">
        <v>0</v>
      </c>
      <c r="K174" s="161"/>
      <c r="L174" s="161">
        <v>70</v>
      </c>
      <c r="M174" s="161"/>
      <c r="N174" s="162"/>
      <c r="O174" s="162">
        <v>50</v>
      </c>
      <c r="P174" s="162"/>
      <c r="Q174" s="161"/>
      <c r="R174" s="161">
        <v>75</v>
      </c>
      <c r="S174" s="161"/>
      <c r="T174" s="162"/>
      <c r="U174" s="162">
        <v>85</v>
      </c>
      <c r="V174" s="162"/>
      <c r="W174" s="161"/>
      <c r="X174" s="161">
        <v>65</v>
      </c>
      <c r="Y174" s="161"/>
      <c r="Z174" s="162"/>
      <c r="AA174" s="162">
        <v>85</v>
      </c>
      <c r="AB174" s="162"/>
      <c r="AC174" s="164">
        <f t="shared" si="8"/>
        <v>486.11111111111109</v>
      </c>
      <c r="AD174" s="164">
        <f t="shared" si="9"/>
        <v>0</v>
      </c>
      <c r="AE174" s="164">
        <f t="shared" si="11"/>
        <v>486.11111111111109</v>
      </c>
      <c r="AF174" s="163">
        <f t="shared" si="10"/>
        <v>322.28055555555557</v>
      </c>
    </row>
    <row r="175" spans="1:32" x14ac:dyDescent="0.25">
      <c r="A175" s="165" t="s">
        <v>361</v>
      </c>
      <c r="B175" s="165" t="s">
        <v>856</v>
      </c>
      <c r="C175" s="165" t="s">
        <v>124</v>
      </c>
      <c r="D175" s="165" t="s">
        <v>464</v>
      </c>
      <c r="E175" s="165">
        <v>58</v>
      </c>
      <c r="F175" s="165" t="s">
        <v>476</v>
      </c>
      <c r="G175" s="165" t="s">
        <v>477</v>
      </c>
      <c r="H175" s="165">
        <v>86.4</v>
      </c>
      <c r="I175" s="165">
        <v>90.92</v>
      </c>
      <c r="J175" s="165">
        <v>0</v>
      </c>
      <c r="K175" s="161"/>
      <c r="L175" s="161">
        <v>85</v>
      </c>
      <c r="M175" s="161"/>
      <c r="N175" s="162"/>
      <c r="O175" s="162">
        <v>95</v>
      </c>
      <c r="P175" s="162"/>
      <c r="Q175" s="161"/>
      <c r="R175" s="161">
        <v>95</v>
      </c>
      <c r="S175" s="161"/>
      <c r="T175" s="162"/>
      <c r="U175" s="162">
        <v>90</v>
      </c>
      <c r="V175" s="162"/>
      <c r="W175" s="161"/>
      <c r="X175" s="161">
        <v>85</v>
      </c>
      <c r="Y175" s="161"/>
      <c r="Z175" s="162"/>
      <c r="AA175" s="162">
        <v>100</v>
      </c>
      <c r="AB175" s="162"/>
      <c r="AC175" s="164">
        <f t="shared" si="8"/>
        <v>641.66666666666674</v>
      </c>
      <c r="AD175" s="164">
        <f t="shared" si="9"/>
        <v>0</v>
      </c>
      <c r="AE175" s="164">
        <f t="shared" si="11"/>
        <v>641.66666666666674</v>
      </c>
      <c r="AF175" s="163">
        <f t="shared" si="10"/>
        <v>409.49333333333334</v>
      </c>
    </row>
    <row r="176" spans="1:32" x14ac:dyDescent="0.25">
      <c r="A176" s="165" t="s">
        <v>361</v>
      </c>
      <c r="B176" s="165" t="s">
        <v>856</v>
      </c>
      <c r="C176" s="165" t="s">
        <v>124</v>
      </c>
      <c r="D176" s="165" t="s">
        <v>464</v>
      </c>
      <c r="E176" s="165">
        <v>243</v>
      </c>
      <c r="F176" s="165" t="s">
        <v>478</v>
      </c>
      <c r="G176" s="165" t="s">
        <v>136</v>
      </c>
      <c r="H176" s="165">
        <v>81.44</v>
      </c>
      <c r="I176" s="165">
        <v>90.61</v>
      </c>
      <c r="J176" s="165">
        <v>0</v>
      </c>
      <c r="K176" s="161"/>
      <c r="L176" s="161">
        <v>80</v>
      </c>
      <c r="M176" s="161"/>
      <c r="N176" s="162"/>
      <c r="O176" s="162">
        <v>95</v>
      </c>
      <c r="P176" s="162"/>
      <c r="Q176" s="161"/>
      <c r="R176" s="161">
        <v>85</v>
      </c>
      <c r="S176" s="161"/>
      <c r="T176" s="162"/>
      <c r="U176" s="162">
        <v>70</v>
      </c>
      <c r="V176" s="162"/>
      <c r="W176" s="161"/>
      <c r="X176" s="161">
        <v>75</v>
      </c>
      <c r="Y176" s="161"/>
      <c r="Z176" s="162"/>
      <c r="AA176" s="162">
        <v>95</v>
      </c>
      <c r="AB176" s="162"/>
      <c r="AC176" s="164">
        <f t="shared" si="8"/>
        <v>591.11111111111109</v>
      </c>
      <c r="AD176" s="164">
        <f t="shared" si="9"/>
        <v>0</v>
      </c>
      <c r="AE176" s="164">
        <f t="shared" si="11"/>
        <v>591.11111111111109</v>
      </c>
      <c r="AF176" s="163">
        <f t="shared" si="10"/>
        <v>381.58055555555552</v>
      </c>
    </row>
    <row r="177" spans="1:32" x14ac:dyDescent="0.25">
      <c r="A177" s="165" t="s">
        <v>361</v>
      </c>
      <c r="B177" s="165" t="s">
        <v>856</v>
      </c>
      <c r="C177" s="165" t="s">
        <v>124</v>
      </c>
      <c r="D177" s="165" t="s">
        <v>464</v>
      </c>
      <c r="E177" s="165">
        <v>187</v>
      </c>
      <c r="F177" s="165" t="s">
        <v>191</v>
      </c>
      <c r="G177" s="165" t="s">
        <v>244</v>
      </c>
      <c r="H177" s="165">
        <v>86.28</v>
      </c>
      <c r="I177" s="165">
        <v>87.43</v>
      </c>
      <c r="J177" s="165">
        <v>0</v>
      </c>
      <c r="K177" s="161"/>
      <c r="L177" s="161">
        <v>85</v>
      </c>
      <c r="M177" s="161"/>
      <c r="N177" s="162"/>
      <c r="O177" s="162">
        <v>40</v>
      </c>
      <c r="P177" s="162"/>
      <c r="Q177" s="161"/>
      <c r="R177" s="161">
        <v>60</v>
      </c>
      <c r="S177" s="161"/>
      <c r="T177" s="162"/>
      <c r="U177" s="162">
        <v>90</v>
      </c>
      <c r="V177" s="162"/>
      <c r="W177" s="161"/>
      <c r="X177" s="161">
        <v>80</v>
      </c>
      <c r="Y177" s="161"/>
      <c r="Z177" s="162"/>
      <c r="AA177" s="162">
        <v>100</v>
      </c>
      <c r="AB177" s="162"/>
      <c r="AC177" s="164">
        <f t="shared" si="8"/>
        <v>497.77777777777777</v>
      </c>
      <c r="AD177" s="164">
        <f t="shared" si="9"/>
        <v>0</v>
      </c>
      <c r="AE177" s="164">
        <f t="shared" si="11"/>
        <v>497.77777777777777</v>
      </c>
      <c r="AF177" s="163">
        <f t="shared" si="10"/>
        <v>335.74388888888888</v>
      </c>
    </row>
    <row r="178" spans="1:32" x14ac:dyDescent="0.25">
      <c r="A178" s="165" t="s">
        <v>361</v>
      </c>
      <c r="B178" s="165" t="s">
        <v>856</v>
      </c>
      <c r="C178" s="165" t="s">
        <v>124</v>
      </c>
      <c r="D178" s="165" t="s">
        <v>464</v>
      </c>
      <c r="E178" s="165">
        <v>82</v>
      </c>
      <c r="F178" s="165" t="s">
        <v>94</v>
      </c>
      <c r="G178" s="165" t="s">
        <v>225</v>
      </c>
      <c r="H178" s="165">
        <v>98.08</v>
      </c>
      <c r="I178" s="165">
        <v>99.82</v>
      </c>
      <c r="J178" s="165">
        <v>0</v>
      </c>
      <c r="K178" s="161"/>
      <c r="L178" s="161">
        <v>95</v>
      </c>
      <c r="M178" s="161"/>
      <c r="N178" s="162"/>
      <c r="O178" s="162">
        <v>90</v>
      </c>
      <c r="P178" s="162"/>
      <c r="Q178" s="161"/>
      <c r="R178" s="161">
        <v>100</v>
      </c>
      <c r="S178" s="161"/>
      <c r="T178" s="162"/>
      <c r="U178" s="162">
        <v>95</v>
      </c>
      <c r="V178" s="162"/>
      <c r="W178" s="161"/>
      <c r="X178" s="161">
        <v>95</v>
      </c>
      <c r="Y178" s="161"/>
      <c r="Z178" s="162"/>
      <c r="AA178" s="162">
        <v>100</v>
      </c>
      <c r="AB178" s="162"/>
      <c r="AC178" s="164">
        <f t="shared" si="8"/>
        <v>668.88888888888891</v>
      </c>
      <c r="AD178" s="164">
        <f t="shared" si="9"/>
        <v>0</v>
      </c>
      <c r="AE178" s="164">
        <f t="shared" si="11"/>
        <v>668.88888888888891</v>
      </c>
      <c r="AF178" s="163">
        <f t="shared" si="10"/>
        <v>433.39444444444445</v>
      </c>
    </row>
    <row r="179" spans="1:32" x14ac:dyDescent="0.25">
      <c r="A179" s="165" t="s">
        <v>361</v>
      </c>
      <c r="B179" s="165" t="s">
        <v>856</v>
      </c>
      <c r="C179" s="165" t="s">
        <v>124</v>
      </c>
      <c r="D179" s="165" t="s">
        <v>464</v>
      </c>
      <c r="E179" s="165">
        <v>213</v>
      </c>
      <c r="F179" s="165" t="s">
        <v>479</v>
      </c>
      <c r="G179" s="165" t="s">
        <v>480</v>
      </c>
      <c r="H179" s="165">
        <v>83.52</v>
      </c>
      <c r="I179" s="165">
        <v>84.46</v>
      </c>
      <c r="J179" s="165">
        <v>0</v>
      </c>
      <c r="K179" s="161"/>
      <c r="L179" s="161">
        <v>100</v>
      </c>
      <c r="M179" s="161"/>
      <c r="N179" s="162"/>
      <c r="O179" s="162">
        <v>50</v>
      </c>
      <c r="P179" s="162"/>
      <c r="Q179" s="161"/>
      <c r="R179" s="161">
        <v>75</v>
      </c>
      <c r="S179" s="161"/>
      <c r="T179" s="162"/>
      <c r="U179" s="162">
        <v>65</v>
      </c>
      <c r="V179" s="162"/>
      <c r="W179" s="161"/>
      <c r="X179" s="161">
        <v>80</v>
      </c>
      <c r="Y179" s="161"/>
      <c r="Z179" s="162"/>
      <c r="AA179" s="162">
        <v>95</v>
      </c>
      <c r="AB179" s="162"/>
      <c r="AC179" s="164">
        <f t="shared" si="8"/>
        <v>536.66666666666674</v>
      </c>
      <c r="AD179" s="164">
        <f t="shared" si="9"/>
        <v>0</v>
      </c>
      <c r="AE179" s="164">
        <f t="shared" si="11"/>
        <v>536.66666666666674</v>
      </c>
      <c r="AF179" s="163">
        <f t="shared" si="10"/>
        <v>352.32333333333338</v>
      </c>
    </row>
    <row r="180" spans="1:32" x14ac:dyDescent="0.25">
      <c r="A180" s="165" t="s">
        <v>361</v>
      </c>
      <c r="B180" s="165" t="s">
        <v>856</v>
      </c>
      <c r="C180" s="165" t="s">
        <v>124</v>
      </c>
      <c r="D180" s="165" t="s">
        <v>464</v>
      </c>
      <c r="E180" s="165">
        <v>333</v>
      </c>
      <c r="F180" s="165" t="s">
        <v>481</v>
      </c>
      <c r="G180" s="165" t="s">
        <v>33</v>
      </c>
      <c r="H180" s="165">
        <v>89.43</v>
      </c>
      <c r="I180" s="165">
        <v>75.22</v>
      </c>
      <c r="J180" s="165">
        <v>0</v>
      </c>
      <c r="K180" s="161"/>
      <c r="L180" s="161">
        <v>65</v>
      </c>
      <c r="M180" s="161"/>
      <c r="N180" s="162"/>
      <c r="O180" s="162">
        <v>15</v>
      </c>
      <c r="P180" s="162"/>
      <c r="Q180" s="161"/>
      <c r="R180" s="161">
        <v>60</v>
      </c>
      <c r="S180" s="161"/>
      <c r="T180" s="162"/>
      <c r="U180" s="162">
        <v>45</v>
      </c>
      <c r="V180" s="162"/>
      <c r="W180" s="161"/>
      <c r="X180" s="161">
        <v>90</v>
      </c>
      <c r="Y180" s="161"/>
      <c r="Z180" s="162"/>
      <c r="AA180" s="162">
        <v>80</v>
      </c>
      <c r="AB180" s="162"/>
      <c r="AC180" s="164">
        <f t="shared" si="8"/>
        <v>385.00000000000006</v>
      </c>
      <c r="AD180" s="164">
        <f t="shared" si="9"/>
        <v>0</v>
      </c>
      <c r="AE180" s="164">
        <f t="shared" si="11"/>
        <v>385.00000000000006</v>
      </c>
      <c r="AF180" s="163">
        <f t="shared" si="10"/>
        <v>274.82500000000005</v>
      </c>
    </row>
    <row r="181" spans="1:32" x14ac:dyDescent="0.25">
      <c r="A181" s="165" t="s">
        <v>361</v>
      </c>
      <c r="B181" s="165" t="s">
        <v>856</v>
      </c>
      <c r="C181" s="165" t="s">
        <v>124</v>
      </c>
      <c r="D181" s="165" t="s">
        <v>464</v>
      </c>
      <c r="E181" s="165">
        <v>225</v>
      </c>
      <c r="F181" s="165" t="s">
        <v>482</v>
      </c>
      <c r="G181" s="165" t="s">
        <v>33</v>
      </c>
      <c r="H181" s="165">
        <v>89.43</v>
      </c>
      <c r="I181" s="165">
        <v>97.03</v>
      </c>
      <c r="J181" s="165">
        <v>0</v>
      </c>
      <c r="K181" s="161"/>
      <c r="L181" s="161">
        <v>95</v>
      </c>
      <c r="M181" s="161"/>
      <c r="N181" s="162"/>
      <c r="O181" s="162">
        <v>85</v>
      </c>
      <c r="P181" s="162"/>
      <c r="Q181" s="161"/>
      <c r="R181" s="161">
        <v>95</v>
      </c>
      <c r="S181" s="161"/>
      <c r="T181" s="162"/>
      <c r="U181" s="162">
        <v>90</v>
      </c>
      <c r="V181" s="162"/>
      <c r="W181" s="161"/>
      <c r="X181" s="161">
        <v>100</v>
      </c>
      <c r="Y181" s="161"/>
      <c r="Z181" s="162"/>
      <c r="AA181" s="162">
        <v>95</v>
      </c>
      <c r="AB181" s="162"/>
      <c r="AC181" s="164">
        <f t="shared" si="8"/>
        <v>649.44444444444434</v>
      </c>
      <c r="AD181" s="164">
        <f t="shared" si="9"/>
        <v>0</v>
      </c>
      <c r="AE181" s="164">
        <f t="shared" si="11"/>
        <v>649.44444444444434</v>
      </c>
      <c r="AF181" s="163">
        <f t="shared" si="10"/>
        <v>417.95222222222219</v>
      </c>
    </row>
    <row r="182" spans="1:32" x14ac:dyDescent="0.25">
      <c r="A182" s="165" t="s">
        <v>361</v>
      </c>
      <c r="B182" s="165" t="s">
        <v>856</v>
      </c>
      <c r="C182" s="165" t="s">
        <v>124</v>
      </c>
      <c r="D182" s="165" t="s">
        <v>464</v>
      </c>
      <c r="E182" s="165">
        <v>93</v>
      </c>
      <c r="F182" s="165" t="s">
        <v>483</v>
      </c>
      <c r="G182" s="165" t="s">
        <v>198</v>
      </c>
      <c r="H182" s="165">
        <v>72.8</v>
      </c>
      <c r="I182" s="165">
        <v>81.77</v>
      </c>
      <c r="J182" s="165">
        <v>0</v>
      </c>
      <c r="K182" s="161"/>
      <c r="L182" s="161">
        <v>80</v>
      </c>
      <c r="M182" s="161"/>
      <c r="N182" s="162"/>
      <c r="O182" s="162">
        <v>45</v>
      </c>
      <c r="P182" s="162"/>
      <c r="Q182" s="161"/>
      <c r="R182" s="161">
        <v>60</v>
      </c>
      <c r="S182" s="161"/>
      <c r="T182" s="162"/>
      <c r="U182" s="162">
        <v>70</v>
      </c>
      <c r="V182" s="162"/>
      <c r="W182" s="161"/>
      <c r="X182" s="161">
        <v>45</v>
      </c>
      <c r="Y182" s="161"/>
      <c r="Z182" s="162"/>
      <c r="AA182" s="162">
        <v>90</v>
      </c>
      <c r="AB182" s="162"/>
      <c r="AC182" s="164">
        <f t="shared" si="8"/>
        <v>447.22222222222217</v>
      </c>
      <c r="AD182" s="164">
        <f t="shared" si="9"/>
        <v>0</v>
      </c>
      <c r="AE182" s="164">
        <f t="shared" si="11"/>
        <v>447.22222222222217</v>
      </c>
      <c r="AF182" s="163">
        <f t="shared" si="10"/>
        <v>300.89611111111105</v>
      </c>
    </row>
    <row r="183" spans="1:32" x14ac:dyDescent="0.25">
      <c r="A183" s="165" t="s">
        <v>361</v>
      </c>
      <c r="B183" s="165" t="s">
        <v>856</v>
      </c>
      <c r="C183" s="165" t="s">
        <v>160</v>
      </c>
      <c r="D183" s="165" t="s">
        <v>615</v>
      </c>
      <c r="E183" s="165">
        <v>33</v>
      </c>
      <c r="F183" s="165" t="s">
        <v>88</v>
      </c>
      <c r="G183" s="165" t="s">
        <v>186</v>
      </c>
      <c r="H183" s="165">
        <v>0</v>
      </c>
      <c r="I183" s="165">
        <v>0</v>
      </c>
      <c r="J183" s="165">
        <v>0</v>
      </c>
      <c r="K183" s="161"/>
      <c r="L183" s="161">
        <v>55</v>
      </c>
      <c r="M183" s="161"/>
      <c r="N183" s="162"/>
      <c r="O183" s="162">
        <v>35</v>
      </c>
      <c r="P183" s="162"/>
      <c r="Q183" s="161"/>
      <c r="R183" s="161">
        <v>40</v>
      </c>
      <c r="S183" s="161"/>
      <c r="T183" s="162"/>
      <c r="U183" s="162">
        <v>40</v>
      </c>
      <c r="V183" s="162"/>
      <c r="W183" s="161"/>
      <c r="X183" s="161">
        <v>25</v>
      </c>
      <c r="Y183" s="161"/>
      <c r="Z183" s="162"/>
      <c r="AA183" s="162">
        <v>25</v>
      </c>
      <c r="AB183" s="162"/>
      <c r="AC183" s="164">
        <f t="shared" si="8"/>
        <v>272.22222222222217</v>
      </c>
      <c r="AD183" s="164">
        <f t="shared" si="9"/>
        <v>0</v>
      </c>
      <c r="AE183" s="164">
        <f t="shared" si="11"/>
        <v>272.22222222222217</v>
      </c>
      <c r="AF183" s="163">
        <f t="shared" si="10"/>
        <v>136.11111111111109</v>
      </c>
    </row>
    <row r="184" spans="1:32" x14ac:dyDescent="0.25">
      <c r="A184" s="165" t="s">
        <v>361</v>
      </c>
      <c r="B184" s="165" t="s">
        <v>856</v>
      </c>
      <c r="C184" s="165" t="s">
        <v>160</v>
      </c>
      <c r="D184" s="165" t="s">
        <v>615</v>
      </c>
      <c r="E184" s="165">
        <v>34</v>
      </c>
      <c r="F184" s="165" t="s">
        <v>525</v>
      </c>
      <c r="G184" s="165" t="s">
        <v>179</v>
      </c>
      <c r="H184" s="165">
        <v>0</v>
      </c>
      <c r="I184" s="165">
        <v>0</v>
      </c>
      <c r="J184" s="165">
        <v>0</v>
      </c>
      <c r="K184" s="161"/>
      <c r="L184" s="161">
        <v>85</v>
      </c>
      <c r="M184" s="161"/>
      <c r="N184" s="162"/>
      <c r="O184" s="162">
        <v>85</v>
      </c>
      <c r="P184" s="162"/>
      <c r="Q184" s="161"/>
      <c r="R184" s="161">
        <v>75</v>
      </c>
      <c r="S184" s="161"/>
      <c r="T184" s="162"/>
      <c r="U184" s="162">
        <v>80</v>
      </c>
      <c r="V184" s="162"/>
      <c r="W184" s="161"/>
      <c r="X184" s="161">
        <v>75</v>
      </c>
      <c r="Y184" s="161"/>
      <c r="Z184" s="162"/>
      <c r="AA184" s="162">
        <v>95</v>
      </c>
      <c r="AB184" s="162"/>
      <c r="AC184" s="164">
        <f t="shared" si="8"/>
        <v>575.55555555555566</v>
      </c>
      <c r="AD184" s="164">
        <f t="shared" si="9"/>
        <v>0</v>
      </c>
      <c r="AE184" s="164">
        <f t="shared" si="11"/>
        <v>575.55555555555566</v>
      </c>
      <c r="AF184" s="163">
        <f t="shared" si="10"/>
        <v>287.77777777777783</v>
      </c>
    </row>
    <row r="185" spans="1:32" x14ac:dyDescent="0.25">
      <c r="A185" s="165" t="s">
        <v>361</v>
      </c>
      <c r="B185" s="165" t="s">
        <v>856</v>
      </c>
      <c r="C185" s="165" t="s">
        <v>160</v>
      </c>
      <c r="D185" s="165" t="s">
        <v>615</v>
      </c>
      <c r="E185" s="165">
        <v>40</v>
      </c>
      <c r="F185" s="165" t="s">
        <v>616</v>
      </c>
      <c r="G185" s="165" t="s">
        <v>186</v>
      </c>
      <c r="H185" s="165">
        <v>0</v>
      </c>
      <c r="I185" s="165">
        <v>0</v>
      </c>
      <c r="J185" s="165">
        <v>0</v>
      </c>
      <c r="K185" s="161"/>
      <c r="L185" s="161">
        <v>60</v>
      </c>
      <c r="M185" s="161"/>
      <c r="N185" s="162"/>
      <c r="O185" s="162">
        <v>55</v>
      </c>
      <c r="P185" s="162"/>
      <c r="Q185" s="161"/>
      <c r="R185" s="161">
        <v>50</v>
      </c>
      <c r="S185" s="161"/>
      <c r="T185" s="162"/>
      <c r="U185" s="162">
        <v>55</v>
      </c>
      <c r="V185" s="162"/>
      <c r="W185" s="161"/>
      <c r="X185" s="161">
        <v>40</v>
      </c>
      <c r="Y185" s="161"/>
      <c r="Z185" s="162"/>
      <c r="AA185" s="162">
        <v>70</v>
      </c>
      <c r="AB185" s="162"/>
      <c r="AC185" s="164">
        <f t="shared" si="8"/>
        <v>385.00000000000006</v>
      </c>
      <c r="AD185" s="164">
        <f t="shared" si="9"/>
        <v>0</v>
      </c>
      <c r="AE185" s="164">
        <f t="shared" si="11"/>
        <v>385.00000000000006</v>
      </c>
      <c r="AF185" s="163">
        <f t="shared" si="10"/>
        <v>192.50000000000003</v>
      </c>
    </row>
    <row r="186" spans="1:32" x14ac:dyDescent="0.25">
      <c r="A186" s="165" t="s">
        <v>361</v>
      </c>
      <c r="B186" s="165" t="s">
        <v>856</v>
      </c>
      <c r="C186" s="165" t="s">
        <v>160</v>
      </c>
      <c r="D186" s="165" t="s">
        <v>615</v>
      </c>
      <c r="E186" s="165">
        <v>63</v>
      </c>
      <c r="F186" s="165" t="s">
        <v>593</v>
      </c>
      <c r="G186" s="165" t="s">
        <v>617</v>
      </c>
      <c r="H186" s="165">
        <v>0</v>
      </c>
      <c r="I186" s="165">
        <v>0</v>
      </c>
      <c r="J186" s="165">
        <v>0</v>
      </c>
      <c r="K186" s="161"/>
      <c r="L186" s="161">
        <v>60</v>
      </c>
      <c r="M186" s="161"/>
      <c r="N186" s="162"/>
      <c r="O186" s="162">
        <v>55</v>
      </c>
      <c r="P186" s="162"/>
      <c r="Q186" s="161"/>
      <c r="R186" s="161">
        <v>70</v>
      </c>
      <c r="S186" s="161"/>
      <c r="T186" s="162"/>
      <c r="U186" s="162">
        <v>40</v>
      </c>
      <c r="V186" s="162"/>
      <c r="W186" s="161"/>
      <c r="X186" s="161">
        <v>70</v>
      </c>
      <c r="Y186" s="161"/>
      <c r="Z186" s="162"/>
      <c r="AA186" s="162">
        <v>85</v>
      </c>
      <c r="AB186" s="162"/>
      <c r="AC186" s="164">
        <f t="shared" si="8"/>
        <v>439.44444444444446</v>
      </c>
      <c r="AD186" s="164">
        <f t="shared" si="9"/>
        <v>0</v>
      </c>
      <c r="AE186" s="164">
        <f t="shared" si="11"/>
        <v>439.44444444444446</v>
      </c>
      <c r="AF186" s="163">
        <f t="shared" si="10"/>
        <v>219.72222222222223</v>
      </c>
    </row>
    <row r="187" spans="1:32" x14ac:dyDescent="0.25">
      <c r="A187" s="165" t="s">
        <v>361</v>
      </c>
      <c r="B187" s="165" t="s">
        <v>856</v>
      </c>
      <c r="C187" s="165" t="s">
        <v>160</v>
      </c>
      <c r="D187" s="165" t="s">
        <v>615</v>
      </c>
      <c r="E187" s="165">
        <v>80</v>
      </c>
      <c r="F187" s="165" t="s">
        <v>49</v>
      </c>
      <c r="G187" s="165" t="s">
        <v>163</v>
      </c>
      <c r="H187" s="165">
        <v>0</v>
      </c>
      <c r="I187" s="165">
        <v>0</v>
      </c>
      <c r="J187" s="165">
        <v>0</v>
      </c>
      <c r="K187" s="161"/>
      <c r="L187" s="161">
        <v>70</v>
      </c>
      <c r="M187" s="161"/>
      <c r="N187" s="162"/>
      <c r="O187" s="162">
        <v>50</v>
      </c>
      <c r="P187" s="162"/>
      <c r="Q187" s="161"/>
      <c r="R187" s="161">
        <v>75</v>
      </c>
      <c r="S187" s="161"/>
      <c r="T187" s="162"/>
      <c r="U187" s="162">
        <v>95</v>
      </c>
      <c r="V187" s="162"/>
      <c r="W187" s="161"/>
      <c r="X187" s="161">
        <v>45</v>
      </c>
      <c r="Y187" s="161"/>
      <c r="Z187" s="162"/>
      <c r="AA187" s="162">
        <v>85</v>
      </c>
      <c r="AB187" s="162"/>
      <c r="AC187" s="164">
        <f t="shared" si="8"/>
        <v>478.33333333333326</v>
      </c>
      <c r="AD187" s="164">
        <f t="shared" si="9"/>
        <v>0</v>
      </c>
      <c r="AE187" s="164">
        <f t="shared" si="11"/>
        <v>478.33333333333326</v>
      </c>
      <c r="AF187" s="163">
        <f t="shared" si="10"/>
        <v>239.16666666666663</v>
      </c>
    </row>
    <row r="188" spans="1:32" x14ac:dyDescent="0.25">
      <c r="A188" s="165" t="s">
        <v>361</v>
      </c>
      <c r="B188" s="165" t="s">
        <v>856</v>
      </c>
      <c r="C188" s="165" t="s">
        <v>160</v>
      </c>
      <c r="D188" s="165" t="s">
        <v>615</v>
      </c>
      <c r="E188" s="165">
        <v>97</v>
      </c>
      <c r="F188" s="165" t="s">
        <v>618</v>
      </c>
      <c r="G188" s="165" t="s">
        <v>619</v>
      </c>
      <c r="H188" s="165">
        <v>0</v>
      </c>
      <c r="I188" s="165">
        <v>0</v>
      </c>
      <c r="J188" s="165">
        <v>0</v>
      </c>
      <c r="K188" s="161"/>
      <c r="L188" s="161">
        <v>65</v>
      </c>
      <c r="M188" s="161"/>
      <c r="N188" s="162"/>
      <c r="O188" s="162">
        <v>75</v>
      </c>
      <c r="P188" s="162"/>
      <c r="Q188" s="161"/>
      <c r="R188" s="161">
        <v>70</v>
      </c>
      <c r="S188" s="161"/>
      <c r="T188" s="162"/>
      <c r="U188" s="162">
        <v>60</v>
      </c>
      <c r="V188" s="162"/>
      <c r="W188" s="161"/>
      <c r="X188" s="161">
        <v>85</v>
      </c>
      <c r="Y188" s="161"/>
      <c r="Z188" s="162"/>
      <c r="AA188" s="162">
        <v>90</v>
      </c>
      <c r="AB188" s="162"/>
      <c r="AC188" s="164">
        <f t="shared" si="8"/>
        <v>509.4444444444444</v>
      </c>
      <c r="AD188" s="164">
        <f t="shared" si="9"/>
        <v>0</v>
      </c>
      <c r="AE188" s="164">
        <f t="shared" si="11"/>
        <v>509.4444444444444</v>
      </c>
      <c r="AF188" s="163">
        <f t="shared" si="10"/>
        <v>254.7222222222222</v>
      </c>
    </row>
    <row r="189" spans="1:32" x14ac:dyDescent="0.25">
      <c r="A189" s="165" t="s">
        <v>361</v>
      </c>
      <c r="B189" s="165" t="s">
        <v>856</v>
      </c>
      <c r="C189" s="165" t="s">
        <v>160</v>
      </c>
      <c r="D189" s="165" t="s">
        <v>615</v>
      </c>
      <c r="E189" s="165">
        <v>100</v>
      </c>
      <c r="F189" s="165" t="s">
        <v>620</v>
      </c>
      <c r="G189" s="165" t="s">
        <v>621</v>
      </c>
      <c r="H189" s="165">
        <v>0</v>
      </c>
      <c r="I189" s="165">
        <v>0</v>
      </c>
      <c r="J189" s="165">
        <v>0</v>
      </c>
      <c r="K189" s="161"/>
      <c r="L189" s="161">
        <v>50</v>
      </c>
      <c r="M189" s="161"/>
      <c r="N189" s="162"/>
      <c r="O189" s="162">
        <v>45</v>
      </c>
      <c r="P189" s="162"/>
      <c r="Q189" s="161"/>
      <c r="R189" s="161">
        <v>65</v>
      </c>
      <c r="S189" s="161"/>
      <c r="T189" s="162"/>
      <c r="U189" s="162">
        <v>70</v>
      </c>
      <c r="V189" s="162"/>
      <c r="W189" s="161"/>
      <c r="X189" s="161">
        <v>45</v>
      </c>
      <c r="Y189" s="161"/>
      <c r="Z189" s="162"/>
      <c r="AA189" s="162">
        <v>95</v>
      </c>
      <c r="AB189" s="162"/>
      <c r="AC189" s="164">
        <f t="shared" si="8"/>
        <v>412.22222222222223</v>
      </c>
      <c r="AD189" s="164">
        <f t="shared" si="9"/>
        <v>0</v>
      </c>
      <c r="AE189" s="164">
        <f t="shared" si="11"/>
        <v>412.22222222222223</v>
      </c>
      <c r="AF189" s="163">
        <f t="shared" si="10"/>
        <v>206.11111111111111</v>
      </c>
    </row>
    <row r="190" spans="1:32" x14ac:dyDescent="0.25">
      <c r="A190" s="165" t="s">
        <v>361</v>
      </c>
      <c r="B190" s="165" t="s">
        <v>856</v>
      </c>
      <c r="C190" s="165" t="s">
        <v>160</v>
      </c>
      <c r="D190" s="165" t="s">
        <v>615</v>
      </c>
      <c r="E190" s="165">
        <v>101</v>
      </c>
      <c r="F190" s="165" t="s">
        <v>622</v>
      </c>
      <c r="G190" s="165" t="s">
        <v>623</v>
      </c>
      <c r="H190" s="165">
        <v>0</v>
      </c>
      <c r="I190" s="165">
        <v>0</v>
      </c>
      <c r="J190" s="165">
        <v>0</v>
      </c>
      <c r="K190" s="161"/>
      <c r="L190" s="161">
        <v>70</v>
      </c>
      <c r="M190" s="161"/>
      <c r="N190" s="162"/>
      <c r="O190" s="162">
        <v>70</v>
      </c>
      <c r="P190" s="162"/>
      <c r="Q190" s="161"/>
      <c r="R190" s="161">
        <v>70</v>
      </c>
      <c r="S190" s="161"/>
      <c r="T190" s="162"/>
      <c r="U190" s="162">
        <v>95</v>
      </c>
      <c r="V190" s="162"/>
      <c r="W190" s="161"/>
      <c r="X190" s="161">
        <v>75</v>
      </c>
      <c r="Y190" s="161"/>
      <c r="Z190" s="162"/>
      <c r="AA190" s="162">
        <v>95</v>
      </c>
      <c r="AB190" s="162"/>
      <c r="AC190" s="164">
        <f t="shared" si="8"/>
        <v>532.77777777777783</v>
      </c>
      <c r="AD190" s="164">
        <f t="shared" si="9"/>
        <v>0</v>
      </c>
      <c r="AE190" s="164">
        <f t="shared" si="11"/>
        <v>532.77777777777783</v>
      </c>
      <c r="AF190" s="163">
        <f t="shared" si="10"/>
        <v>266.38888888888891</v>
      </c>
    </row>
    <row r="191" spans="1:32" x14ac:dyDescent="0.25">
      <c r="A191" s="165" t="s">
        <v>361</v>
      </c>
      <c r="B191" s="165" t="s">
        <v>856</v>
      </c>
      <c r="C191" s="165" t="s">
        <v>160</v>
      </c>
      <c r="D191" s="165" t="s">
        <v>615</v>
      </c>
      <c r="E191" s="165">
        <v>108</v>
      </c>
      <c r="F191" s="165" t="s">
        <v>624</v>
      </c>
      <c r="G191" s="165" t="s">
        <v>163</v>
      </c>
      <c r="H191" s="165">
        <v>0</v>
      </c>
      <c r="I191" s="165">
        <v>0</v>
      </c>
      <c r="J191" s="165">
        <v>0</v>
      </c>
      <c r="K191" s="161"/>
      <c r="L191" s="161">
        <v>40</v>
      </c>
      <c r="M191" s="161"/>
      <c r="N191" s="162"/>
      <c r="O191" s="162">
        <v>35</v>
      </c>
      <c r="P191" s="162"/>
      <c r="Q191" s="161"/>
      <c r="R191" s="161">
        <v>65</v>
      </c>
      <c r="S191" s="161"/>
      <c r="T191" s="162"/>
      <c r="U191" s="162">
        <v>25</v>
      </c>
      <c r="V191" s="162"/>
      <c r="W191" s="161"/>
      <c r="X191" s="161">
        <v>55</v>
      </c>
      <c r="Y191" s="161"/>
      <c r="Z191" s="162"/>
      <c r="AA191" s="162">
        <v>55</v>
      </c>
      <c r="AB191" s="162"/>
      <c r="AC191" s="164">
        <f t="shared" si="8"/>
        <v>322.77777777777777</v>
      </c>
      <c r="AD191" s="164">
        <f t="shared" si="9"/>
        <v>0</v>
      </c>
      <c r="AE191" s="164">
        <f t="shared" si="11"/>
        <v>322.77777777777777</v>
      </c>
      <c r="AF191" s="163">
        <f t="shared" si="10"/>
        <v>161.38888888888889</v>
      </c>
    </row>
    <row r="192" spans="1:32" x14ac:dyDescent="0.25">
      <c r="A192" s="165" t="s">
        <v>361</v>
      </c>
      <c r="B192" s="165" t="s">
        <v>856</v>
      </c>
      <c r="C192" s="165" t="s">
        <v>160</v>
      </c>
      <c r="D192" s="165" t="s">
        <v>615</v>
      </c>
      <c r="E192" s="165">
        <v>115</v>
      </c>
      <c r="F192" s="165" t="s">
        <v>625</v>
      </c>
      <c r="G192" s="165" t="s">
        <v>47</v>
      </c>
      <c r="H192" s="165">
        <v>0</v>
      </c>
      <c r="I192" s="165">
        <v>0</v>
      </c>
      <c r="J192" s="165">
        <v>0</v>
      </c>
      <c r="K192" s="161"/>
      <c r="L192" s="161">
        <v>35</v>
      </c>
      <c r="M192" s="161"/>
      <c r="N192" s="162"/>
      <c r="O192" s="162">
        <v>10</v>
      </c>
      <c r="P192" s="162"/>
      <c r="Q192" s="161"/>
      <c r="R192" s="161">
        <v>25</v>
      </c>
      <c r="S192" s="161"/>
      <c r="T192" s="162"/>
      <c r="U192" s="162">
        <v>45</v>
      </c>
      <c r="V192" s="162"/>
      <c r="W192" s="161"/>
      <c r="X192" s="161">
        <v>10</v>
      </c>
      <c r="Y192" s="161"/>
      <c r="Z192" s="162"/>
      <c r="AA192" s="162">
        <v>60</v>
      </c>
      <c r="AB192" s="162"/>
      <c r="AC192" s="164">
        <f t="shared" si="8"/>
        <v>198.33333333333331</v>
      </c>
      <c r="AD192" s="164">
        <f t="shared" si="9"/>
        <v>0</v>
      </c>
      <c r="AE192" s="164">
        <f t="shared" si="11"/>
        <v>198.33333333333331</v>
      </c>
      <c r="AF192" s="163">
        <f t="shared" si="10"/>
        <v>99.166666666666657</v>
      </c>
    </row>
    <row r="193" spans="1:32" x14ac:dyDescent="0.25">
      <c r="A193" s="165" t="s">
        <v>361</v>
      </c>
      <c r="B193" s="165" t="s">
        <v>856</v>
      </c>
      <c r="C193" s="165" t="s">
        <v>160</v>
      </c>
      <c r="D193" s="165" t="s">
        <v>615</v>
      </c>
      <c r="E193" s="165">
        <v>118</v>
      </c>
      <c r="F193" s="165" t="s">
        <v>447</v>
      </c>
      <c r="G193" s="165" t="s">
        <v>85</v>
      </c>
      <c r="H193" s="165">
        <v>0</v>
      </c>
      <c r="I193" s="165">
        <v>0</v>
      </c>
      <c r="J193" s="165">
        <v>0</v>
      </c>
      <c r="K193" s="161"/>
      <c r="L193" s="161">
        <v>90</v>
      </c>
      <c r="M193" s="161"/>
      <c r="N193" s="162"/>
      <c r="O193" s="162">
        <v>60</v>
      </c>
      <c r="P193" s="162"/>
      <c r="Q193" s="161"/>
      <c r="R193" s="161">
        <v>75</v>
      </c>
      <c r="S193" s="161"/>
      <c r="T193" s="162"/>
      <c r="U193" s="162">
        <v>75</v>
      </c>
      <c r="V193" s="162"/>
      <c r="W193" s="161"/>
      <c r="X193" s="161">
        <v>100</v>
      </c>
      <c r="Y193" s="161"/>
      <c r="Z193" s="162"/>
      <c r="AA193" s="162">
        <v>95</v>
      </c>
      <c r="AB193" s="162"/>
      <c r="AC193" s="164">
        <f t="shared" si="8"/>
        <v>560</v>
      </c>
      <c r="AD193" s="164">
        <f t="shared" si="9"/>
        <v>0</v>
      </c>
      <c r="AE193" s="164">
        <f t="shared" si="11"/>
        <v>560</v>
      </c>
      <c r="AF193" s="163">
        <f t="shared" si="10"/>
        <v>280</v>
      </c>
    </row>
    <row r="194" spans="1:32" x14ac:dyDescent="0.25">
      <c r="A194" s="165" t="s">
        <v>361</v>
      </c>
      <c r="B194" s="165" t="s">
        <v>856</v>
      </c>
      <c r="C194" s="165" t="s">
        <v>160</v>
      </c>
      <c r="D194" s="165" t="s">
        <v>615</v>
      </c>
      <c r="E194" s="165">
        <v>121</v>
      </c>
      <c r="F194" s="165" t="s">
        <v>626</v>
      </c>
      <c r="G194" s="165" t="s">
        <v>33</v>
      </c>
      <c r="H194" s="165">
        <v>0</v>
      </c>
      <c r="I194" s="165">
        <v>0</v>
      </c>
      <c r="J194" s="165">
        <v>0</v>
      </c>
      <c r="K194" s="161"/>
      <c r="L194" s="161">
        <v>35</v>
      </c>
      <c r="M194" s="161"/>
      <c r="N194" s="162"/>
      <c r="O194" s="162">
        <v>35</v>
      </c>
      <c r="P194" s="162"/>
      <c r="Q194" s="161"/>
      <c r="R194" s="161">
        <v>50</v>
      </c>
      <c r="S194" s="161"/>
      <c r="T194" s="162"/>
      <c r="U194" s="162">
        <v>30</v>
      </c>
      <c r="V194" s="162"/>
      <c r="W194" s="161"/>
      <c r="X194" s="161">
        <v>20</v>
      </c>
      <c r="Y194" s="161"/>
      <c r="Z194" s="162"/>
      <c r="AA194" s="162">
        <v>20</v>
      </c>
      <c r="AB194" s="162"/>
      <c r="AC194" s="164">
        <f t="shared" ref="AC194:AC257" si="12">IF(X194="",((L194*4)+(O194*4)+(R194*4)+(U194*2)+(AA194*2))/16/100*700,((L194*4)+(O194*4)+(R194*4)+(U194*2)+(X194*2)+(AA194*2))/18/100*700)</f>
        <v>241.11111111111111</v>
      </c>
      <c r="AD194" s="164">
        <f t="shared" ref="AD194:AD257" si="13">IF(Y194="",((M194*4)+(P194*4)+(S194*4)+(V194*2)+(AB194*2))/16/100*700,((M194*4)+(P194*4)+(S194*4)+(V194*2)+(Y194*2)+(AB194*2))/18/100*700)</f>
        <v>0</v>
      </c>
      <c r="AE194" s="164">
        <f t="shared" si="11"/>
        <v>241.11111111111111</v>
      </c>
      <c r="AF194" s="163">
        <f t="shared" ref="AF194:AF257" si="14">(H194+I194+J194+AE194)/2</f>
        <v>120.55555555555556</v>
      </c>
    </row>
    <row r="195" spans="1:32" x14ac:dyDescent="0.25">
      <c r="A195" s="165" t="s">
        <v>361</v>
      </c>
      <c r="B195" s="165" t="s">
        <v>856</v>
      </c>
      <c r="C195" s="165" t="s">
        <v>160</v>
      </c>
      <c r="D195" s="165" t="s">
        <v>615</v>
      </c>
      <c r="E195" s="165">
        <v>122</v>
      </c>
      <c r="F195" s="165" t="s">
        <v>627</v>
      </c>
      <c r="G195" s="165" t="s">
        <v>225</v>
      </c>
      <c r="H195" s="165">
        <v>0</v>
      </c>
      <c r="I195" s="165">
        <v>0</v>
      </c>
      <c r="J195" s="165">
        <v>0</v>
      </c>
      <c r="K195" s="161"/>
      <c r="L195" s="161">
        <v>55</v>
      </c>
      <c r="M195" s="161"/>
      <c r="N195" s="162"/>
      <c r="O195" s="162">
        <v>40</v>
      </c>
      <c r="P195" s="162"/>
      <c r="Q195" s="161"/>
      <c r="R195" s="161">
        <v>30</v>
      </c>
      <c r="S195" s="161"/>
      <c r="T195" s="162"/>
      <c r="U195" s="162">
        <v>50</v>
      </c>
      <c r="V195" s="162"/>
      <c r="W195" s="161"/>
      <c r="X195" s="161">
        <v>55</v>
      </c>
      <c r="Y195" s="161"/>
      <c r="Z195" s="162"/>
      <c r="AA195" s="162">
        <v>85</v>
      </c>
      <c r="AB195" s="162"/>
      <c r="AC195" s="164">
        <f t="shared" si="12"/>
        <v>342.22222222222223</v>
      </c>
      <c r="AD195" s="164">
        <f t="shared" si="13"/>
        <v>0</v>
      </c>
      <c r="AE195" s="164">
        <f t="shared" ref="AE195:AE258" si="15">IF(AD195=0,AC195,(AC195+AD195)/2)</f>
        <v>342.22222222222223</v>
      </c>
      <c r="AF195" s="163">
        <f t="shared" si="14"/>
        <v>171.11111111111111</v>
      </c>
    </row>
    <row r="196" spans="1:32" x14ac:dyDescent="0.25">
      <c r="A196" s="165" t="s">
        <v>361</v>
      </c>
      <c r="B196" s="165" t="s">
        <v>856</v>
      </c>
      <c r="C196" s="165" t="s">
        <v>160</v>
      </c>
      <c r="D196" s="165" t="s">
        <v>615</v>
      </c>
      <c r="E196" s="165">
        <v>133</v>
      </c>
      <c r="F196" s="165" t="s">
        <v>628</v>
      </c>
      <c r="G196" s="165" t="s">
        <v>621</v>
      </c>
      <c r="H196" s="165">
        <v>0</v>
      </c>
      <c r="I196" s="165">
        <v>0</v>
      </c>
      <c r="J196" s="165">
        <v>0</v>
      </c>
      <c r="K196" s="161"/>
      <c r="L196" s="161">
        <v>80</v>
      </c>
      <c r="M196" s="161"/>
      <c r="N196" s="162"/>
      <c r="O196" s="162">
        <v>90</v>
      </c>
      <c r="P196" s="162"/>
      <c r="Q196" s="161"/>
      <c r="R196" s="161">
        <v>80</v>
      </c>
      <c r="S196" s="161"/>
      <c r="T196" s="162"/>
      <c r="U196" s="162">
        <v>100</v>
      </c>
      <c r="V196" s="162"/>
      <c r="W196" s="161"/>
      <c r="X196" s="161">
        <v>75</v>
      </c>
      <c r="Y196" s="161"/>
      <c r="Z196" s="162"/>
      <c r="AA196" s="162">
        <v>100</v>
      </c>
      <c r="AB196" s="162"/>
      <c r="AC196" s="164">
        <f t="shared" si="12"/>
        <v>602.77777777777783</v>
      </c>
      <c r="AD196" s="164">
        <f t="shared" si="13"/>
        <v>0</v>
      </c>
      <c r="AE196" s="164">
        <f t="shared" si="15"/>
        <v>602.77777777777783</v>
      </c>
      <c r="AF196" s="163">
        <f t="shared" si="14"/>
        <v>301.38888888888891</v>
      </c>
    </row>
    <row r="197" spans="1:32" x14ac:dyDescent="0.25">
      <c r="A197" s="165" t="s">
        <v>361</v>
      </c>
      <c r="B197" s="165" t="s">
        <v>856</v>
      </c>
      <c r="C197" s="165" t="s">
        <v>160</v>
      </c>
      <c r="D197" s="165" t="s">
        <v>615</v>
      </c>
      <c r="E197" s="165">
        <v>201</v>
      </c>
      <c r="F197" s="165" t="s">
        <v>629</v>
      </c>
      <c r="G197" s="165" t="s">
        <v>39</v>
      </c>
      <c r="H197" s="165">
        <v>0</v>
      </c>
      <c r="I197" s="165">
        <v>0</v>
      </c>
      <c r="J197" s="165">
        <v>0</v>
      </c>
      <c r="K197" s="161"/>
      <c r="L197" s="161">
        <v>35</v>
      </c>
      <c r="M197" s="161"/>
      <c r="N197" s="162"/>
      <c r="O197" s="162">
        <v>25</v>
      </c>
      <c r="P197" s="162"/>
      <c r="Q197" s="161"/>
      <c r="R197" s="161">
        <v>50</v>
      </c>
      <c r="S197" s="161"/>
      <c r="T197" s="162"/>
      <c r="U197" s="162">
        <v>50</v>
      </c>
      <c r="V197" s="162"/>
      <c r="W197" s="161"/>
      <c r="X197" s="161">
        <v>65</v>
      </c>
      <c r="Y197" s="161"/>
      <c r="Z197" s="162"/>
      <c r="AA197" s="162">
        <v>90</v>
      </c>
      <c r="AB197" s="162"/>
      <c r="AC197" s="164">
        <f t="shared" si="12"/>
        <v>330.55555555555554</v>
      </c>
      <c r="AD197" s="164">
        <f t="shared" si="13"/>
        <v>0</v>
      </c>
      <c r="AE197" s="164">
        <f t="shared" si="15"/>
        <v>330.55555555555554</v>
      </c>
      <c r="AF197" s="163">
        <f t="shared" si="14"/>
        <v>165.27777777777777</v>
      </c>
    </row>
    <row r="198" spans="1:32" x14ac:dyDescent="0.25">
      <c r="A198" s="165" t="s">
        <v>361</v>
      </c>
      <c r="B198" s="165" t="s">
        <v>856</v>
      </c>
      <c r="C198" s="165" t="s">
        <v>160</v>
      </c>
      <c r="D198" s="165" t="s">
        <v>615</v>
      </c>
      <c r="E198" s="165">
        <v>202</v>
      </c>
      <c r="F198" s="165" t="s">
        <v>630</v>
      </c>
      <c r="G198" s="165" t="s">
        <v>118</v>
      </c>
      <c r="H198" s="165">
        <v>0</v>
      </c>
      <c r="I198" s="165">
        <v>0</v>
      </c>
      <c r="J198" s="165">
        <v>0</v>
      </c>
      <c r="K198" s="161"/>
      <c r="L198" s="161">
        <v>50</v>
      </c>
      <c r="M198" s="161"/>
      <c r="N198" s="162"/>
      <c r="O198" s="162">
        <v>50</v>
      </c>
      <c r="P198" s="162"/>
      <c r="Q198" s="161"/>
      <c r="R198" s="161">
        <v>60</v>
      </c>
      <c r="S198" s="161"/>
      <c r="T198" s="162"/>
      <c r="U198" s="162">
        <v>45</v>
      </c>
      <c r="V198" s="162"/>
      <c r="W198" s="161"/>
      <c r="X198" s="161">
        <v>75</v>
      </c>
      <c r="Y198" s="161"/>
      <c r="Z198" s="162"/>
      <c r="AA198" s="162">
        <v>85</v>
      </c>
      <c r="AB198" s="162"/>
      <c r="AC198" s="164">
        <f t="shared" si="12"/>
        <v>408.33333333333337</v>
      </c>
      <c r="AD198" s="164">
        <f t="shared" si="13"/>
        <v>0</v>
      </c>
      <c r="AE198" s="164">
        <f t="shared" si="15"/>
        <v>408.33333333333337</v>
      </c>
      <c r="AF198" s="163">
        <f t="shared" si="14"/>
        <v>204.16666666666669</v>
      </c>
    </row>
    <row r="199" spans="1:32" x14ac:dyDescent="0.25">
      <c r="A199" s="165" t="s">
        <v>361</v>
      </c>
      <c r="B199" s="165" t="s">
        <v>856</v>
      </c>
      <c r="C199" s="165" t="s">
        <v>160</v>
      </c>
      <c r="D199" s="165" t="s">
        <v>615</v>
      </c>
      <c r="E199" s="165">
        <v>238</v>
      </c>
      <c r="F199" s="165" t="s">
        <v>631</v>
      </c>
      <c r="G199" s="165" t="s">
        <v>251</v>
      </c>
      <c r="H199" s="165">
        <v>0</v>
      </c>
      <c r="I199" s="165">
        <v>0</v>
      </c>
      <c r="J199" s="165">
        <v>0</v>
      </c>
      <c r="K199" s="161"/>
      <c r="L199" s="161">
        <v>65</v>
      </c>
      <c r="M199" s="161"/>
      <c r="N199" s="162"/>
      <c r="O199" s="162">
        <v>65</v>
      </c>
      <c r="P199" s="162"/>
      <c r="Q199" s="161"/>
      <c r="R199" s="161">
        <v>70</v>
      </c>
      <c r="S199" s="161"/>
      <c r="T199" s="162"/>
      <c r="U199" s="162">
        <v>90</v>
      </c>
      <c r="V199" s="162"/>
      <c r="W199" s="161"/>
      <c r="X199" s="161">
        <v>80</v>
      </c>
      <c r="Y199" s="161"/>
      <c r="Z199" s="162"/>
      <c r="AA199" s="162">
        <v>90</v>
      </c>
      <c r="AB199" s="162"/>
      <c r="AC199" s="164">
        <f t="shared" si="12"/>
        <v>513.33333333333326</v>
      </c>
      <c r="AD199" s="164">
        <f t="shared" si="13"/>
        <v>0</v>
      </c>
      <c r="AE199" s="164">
        <f t="shared" si="15"/>
        <v>513.33333333333326</v>
      </c>
      <c r="AF199" s="163">
        <f t="shared" si="14"/>
        <v>256.66666666666663</v>
      </c>
    </row>
    <row r="200" spans="1:32" x14ac:dyDescent="0.25">
      <c r="A200" s="165" t="s">
        <v>361</v>
      </c>
      <c r="B200" s="165" t="s">
        <v>856</v>
      </c>
      <c r="C200" s="165" t="s">
        <v>160</v>
      </c>
      <c r="D200" s="165" t="s">
        <v>615</v>
      </c>
      <c r="E200" s="165">
        <v>258</v>
      </c>
      <c r="F200" s="165" t="s">
        <v>224</v>
      </c>
      <c r="G200" s="165" t="s">
        <v>72</v>
      </c>
      <c r="H200" s="165">
        <v>0</v>
      </c>
      <c r="I200" s="165">
        <v>0</v>
      </c>
      <c r="J200" s="165">
        <v>0</v>
      </c>
      <c r="K200" s="161"/>
      <c r="L200" s="161">
        <v>85</v>
      </c>
      <c r="M200" s="161"/>
      <c r="N200" s="162"/>
      <c r="O200" s="162">
        <v>85</v>
      </c>
      <c r="P200" s="162"/>
      <c r="Q200" s="161"/>
      <c r="R200" s="161">
        <v>90</v>
      </c>
      <c r="S200" s="161"/>
      <c r="T200" s="162"/>
      <c r="U200" s="162">
        <v>90</v>
      </c>
      <c r="V200" s="162"/>
      <c r="W200" s="161"/>
      <c r="X200" s="161">
        <v>90</v>
      </c>
      <c r="Y200" s="161"/>
      <c r="Z200" s="162"/>
      <c r="AA200" s="162">
        <v>100</v>
      </c>
      <c r="AB200" s="162"/>
      <c r="AC200" s="164">
        <f t="shared" si="12"/>
        <v>622.22222222222217</v>
      </c>
      <c r="AD200" s="164">
        <f t="shared" si="13"/>
        <v>0</v>
      </c>
      <c r="AE200" s="164">
        <f t="shared" si="15"/>
        <v>622.22222222222217</v>
      </c>
      <c r="AF200" s="163">
        <f t="shared" si="14"/>
        <v>311.11111111111109</v>
      </c>
    </row>
    <row r="201" spans="1:32" x14ac:dyDescent="0.25">
      <c r="A201" s="165" t="s">
        <v>361</v>
      </c>
      <c r="B201" s="165" t="s">
        <v>856</v>
      </c>
      <c r="C201" s="165" t="s">
        <v>160</v>
      </c>
      <c r="D201" s="165" t="s">
        <v>615</v>
      </c>
      <c r="E201" s="165">
        <v>426</v>
      </c>
      <c r="F201" s="165" t="s">
        <v>101</v>
      </c>
      <c r="G201" s="165" t="s">
        <v>95</v>
      </c>
      <c r="H201" s="165">
        <v>0</v>
      </c>
      <c r="I201" s="165">
        <v>0</v>
      </c>
      <c r="J201" s="165">
        <v>0</v>
      </c>
      <c r="K201" s="161"/>
      <c r="L201" s="161">
        <v>85</v>
      </c>
      <c r="M201" s="161"/>
      <c r="N201" s="162"/>
      <c r="O201" s="162">
        <v>90</v>
      </c>
      <c r="P201" s="162"/>
      <c r="Q201" s="161"/>
      <c r="R201" s="161">
        <v>70</v>
      </c>
      <c r="S201" s="161"/>
      <c r="T201" s="162"/>
      <c r="U201" s="162">
        <v>75</v>
      </c>
      <c r="V201" s="162"/>
      <c r="W201" s="161"/>
      <c r="X201" s="161">
        <v>65</v>
      </c>
      <c r="Y201" s="161"/>
      <c r="Z201" s="162"/>
      <c r="AA201" s="162">
        <v>85</v>
      </c>
      <c r="AB201" s="162"/>
      <c r="AC201" s="164">
        <f t="shared" si="12"/>
        <v>556.11111111111109</v>
      </c>
      <c r="AD201" s="164">
        <f t="shared" si="13"/>
        <v>0</v>
      </c>
      <c r="AE201" s="164">
        <f t="shared" si="15"/>
        <v>556.11111111111109</v>
      </c>
      <c r="AF201" s="163">
        <f t="shared" si="14"/>
        <v>278.05555555555554</v>
      </c>
    </row>
    <row r="202" spans="1:32" x14ac:dyDescent="0.25">
      <c r="A202" s="165" t="s">
        <v>361</v>
      </c>
      <c r="B202" s="165" t="s">
        <v>856</v>
      </c>
      <c r="C202" s="165" t="s">
        <v>160</v>
      </c>
      <c r="D202" s="165" t="s">
        <v>615</v>
      </c>
      <c r="E202" s="165">
        <v>428</v>
      </c>
      <c r="F202" s="165" t="s">
        <v>632</v>
      </c>
      <c r="G202" s="165" t="s">
        <v>203</v>
      </c>
      <c r="H202" s="165">
        <v>0</v>
      </c>
      <c r="I202" s="165">
        <v>0</v>
      </c>
      <c r="J202" s="165">
        <v>0</v>
      </c>
      <c r="K202" s="161"/>
      <c r="L202" s="161">
        <v>90</v>
      </c>
      <c r="M202" s="161"/>
      <c r="N202" s="162"/>
      <c r="O202" s="162">
        <v>75</v>
      </c>
      <c r="P202" s="162"/>
      <c r="Q202" s="161"/>
      <c r="R202" s="161">
        <v>75</v>
      </c>
      <c r="S202" s="161"/>
      <c r="T202" s="162"/>
      <c r="U202" s="162">
        <v>80</v>
      </c>
      <c r="V202" s="162"/>
      <c r="W202" s="161"/>
      <c r="X202" s="161">
        <v>95</v>
      </c>
      <c r="Y202" s="161"/>
      <c r="Z202" s="162"/>
      <c r="AA202" s="162">
        <v>100</v>
      </c>
      <c r="AB202" s="162"/>
      <c r="AC202" s="164">
        <f t="shared" si="12"/>
        <v>587.22222222222229</v>
      </c>
      <c r="AD202" s="164">
        <f t="shared" si="13"/>
        <v>0</v>
      </c>
      <c r="AE202" s="164">
        <f t="shared" si="15"/>
        <v>587.22222222222229</v>
      </c>
      <c r="AF202" s="163">
        <f t="shared" si="14"/>
        <v>293.61111111111114</v>
      </c>
    </row>
    <row r="203" spans="1:32" x14ac:dyDescent="0.25">
      <c r="A203" s="165" t="s">
        <v>361</v>
      </c>
      <c r="B203" s="165" t="s">
        <v>856</v>
      </c>
      <c r="C203" s="165" t="s">
        <v>160</v>
      </c>
      <c r="D203" s="165" t="s">
        <v>615</v>
      </c>
      <c r="E203" s="165">
        <v>475</v>
      </c>
      <c r="F203" s="165" t="s">
        <v>206</v>
      </c>
      <c r="G203" s="165" t="s">
        <v>633</v>
      </c>
      <c r="H203" s="165">
        <v>0</v>
      </c>
      <c r="I203" s="165">
        <v>0</v>
      </c>
      <c r="J203" s="165">
        <v>0</v>
      </c>
      <c r="K203" s="161"/>
      <c r="L203" s="161">
        <v>25</v>
      </c>
      <c r="M203" s="161"/>
      <c r="N203" s="162"/>
      <c r="O203" s="162">
        <v>40</v>
      </c>
      <c r="P203" s="162"/>
      <c r="Q203" s="161"/>
      <c r="R203" s="161">
        <v>30</v>
      </c>
      <c r="S203" s="161"/>
      <c r="T203" s="162"/>
      <c r="U203" s="162">
        <v>35</v>
      </c>
      <c r="V203" s="162"/>
      <c r="W203" s="161"/>
      <c r="X203" s="161">
        <v>20</v>
      </c>
      <c r="Y203" s="161"/>
      <c r="Z203" s="162"/>
      <c r="AA203" s="162">
        <v>60</v>
      </c>
      <c r="AB203" s="162"/>
      <c r="AC203" s="164">
        <f t="shared" si="12"/>
        <v>237.2222222222222</v>
      </c>
      <c r="AD203" s="164">
        <f t="shared" si="13"/>
        <v>0</v>
      </c>
      <c r="AE203" s="164">
        <f t="shared" si="15"/>
        <v>237.2222222222222</v>
      </c>
      <c r="AF203" s="163">
        <f t="shared" si="14"/>
        <v>118.6111111111111</v>
      </c>
    </row>
    <row r="204" spans="1:32" x14ac:dyDescent="0.25">
      <c r="A204" s="165" t="s">
        <v>361</v>
      </c>
      <c r="B204" s="165" t="s">
        <v>856</v>
      </c>
      <c r="C204" s="165" t="s">
        <v>160</v>
      </c>
      <c r="D204" s="165" t="s">
        <v>615</v>
      </c>
      <c r="E204" s="165">
        <v>497</v>
      </c>
      <c r="F204" s="165" t="s">
        <v>70</v>
      </c>
      <c r="G204" s="165" t="s">
        <v>634</v>
      </c>
      <c r="H204" s="165">
        <v>0</v>
      </c>
      <c r="I204" s="165">
        <v>0</v>
      </c>
      <c r="J204" s="165">
        <v>0</v>
      </c>
      <c r="K204" s="161"/>
      <c r="L204" s="161">
        <v>30</v>
      </c>
      <c r="M204" s="161"/>
      <c r="N204" s="162"/>
      <c r="O204" s="162">
        <v>20</v>
      </c>
      <c r="P204" s="162"/>
      <c r="Q204" s="161"/>
      <c r="R204" s="161">
        <v>35</v>
      </c>
      <c r="S204" s="161"/>
      <c r="T204" s="162"/>
      <c r="U204" s="162">
        <v>30</v>
      </c>
      <c r="V204" s="162"/>
      <c r="W204" s="161"/>
      <c r="X204" s="161">
        <v>35</v>
      </c>
      <c r="Y204" s="161"/>
      <c r="Z204" s="162"/>
      <c r="AA204" s="162">
        <v>65</v>
      </c>
      <c r="AB204" s="162"/>
      <c r="AC204" s="164">
        <f t="shared" si="12"/>
        <v>233.33333333333337</v>
      </c>
      <c r="AD204" s="164">
        <f t="shared" si="13"/>
        <v>0</v>
      </c>
      <c r="AE204" s="164">
        <f t="shared" si="15"/>
        <v>233.33333333333337</v>
      </c>
      <c r="AF204" s="163">
        <f t="shared" si="14"/>
        <v>116.66666666666669</v>
      </c>
    </row>
    <row r="205" spans="1:32" x14ac:dyDescent="0.25">
      <c r="A205" s="165" t="s">
        <v>361</v>
      </c>
      <c r="B205" s="165" t="s">
        <v>856</v>
      </c>
      <c r="C205" s="165" t="s">
        <v>160</v>
      </c>
      <c r="D205" s="165" t="s">
        <v>615</v>
      </c>
      <c r="E205" s="165">
        <v>575</v>
      </c>
      <c r="F205" s="165" t="s">
        <v>69</v>
      </c>
      <c r="G205" s="165" t="s">
        <v>130</v>
      </c>
      <c r="H205" s="165">
        <v>0</v>
      </c>
      <c r="I205" s="165">
        <v>0</v>
      </c>
      <c r="J205" s="165">
        <v>0</v>
      </c>
      <c r="K205" s="161"/>
      <c r="L205" s="161">
        <v>40</v>
      </c>
      <c r="M205" s="161"/>
      <c r="N205" s="162"/>
      <c r="O205" s="162">
        <v>5</v>
      </c>
      <c r="P205" s="162"/>
      <c r="Q205" s="161"/>
      <c r="R205" s="161">
        <v>45</v>
      </c>
      <c r="S205" s="161"/>
      <c r="T205" s="162"/>
      <c r="U205" s="162">
        <v>30</v>
      </c>
      <c r="V205" s="162"/>
      <c r="W205" s="161"/>
      <c r="X205" s="161">
        <v>40</v>
      </c>
      <c r="Y205" s="161"/>
      <c r="Z205" s="162"/>
      <c r="AA205" s="162">
        <v>55</v>
      </c>
      <c r="AB205" s="162"/>
      <c r="AC205" s="164">
        <f t="shared" si="12"/>
        <v>237.2222222222222</v>
      </c>
      <c r="AD205" s="164">
        <f t="shared" si="13"/>
        <v>0</v>
      </c>
      <c r="AE205" s="164">
        <f t="shared" si="15"/>
        <v>237.2222222222222</v>
      </c>
      <c r="AF205" s="163">
        <f t="shared" si="14"/>
        <v>118.6111111111111</v>
      </c>
    </row>
    <row r="206" spans="1:32" x14ac:dyDescent="0.25">
      <c r="A206" s="165" t="s">
        <v>361</v>
      </c>
      <c r="B206" s="165" t="s">
        <v>856</v>
      </c>
      <c r="C206" s="165" t="s">
        <v>160</v>
      </c>
      <c r="D206" s="165" t="s">
        <v>615</v>
      </c>
      <c r="E206" s="165">
        <v>578</v>
      </c>
      <c r="F206" s="165" t="s">
        <v>635</v>
      </c>
      <c r="G206" s="165" t="s">
        <v>148</v>
      </c>
      <c r="H206" s="165">
        <v>0</v>
      </c>
      <c r="I206" s="165">
        <v>0</v>
      </c>
      <c r="J206" s="165">
        <v>0</v>
      </c>
      <c r="K206" s="161"/>
      <c r="L206" s="161">
        <v>55</v>
      </c>
      <c r="M206" s="161"/>
      <c r="N206" s="162"/>
      <c r="O206" s="162">
        <v>40</v>
      </c>
      <c r="P206" s="162"/>
      <c r="Q206" s="161"/>
      <c r="R206" s="161">
        <v>50</v>
      </c>
      <c r="S206" s="161"/>
      <c r="T206" s="162"/>
      <c r="U206" s="162">
        <v>65</v>
      </c>
      <c r="V206" s="162"/>
      <c r="W206" s="161"/>
      <c r="X206" s="161">
        <v>40</v>
      </c>
      <c r="Y206" s="161"/>
      <c r="Z206" s="162"/>
      <c r="AA206" s="162">
        <v>90</v>
      </c>
      <c r="AB206" s="162"/>
      <c r="AC206" s="164">
        <f t="shared" si="12"/>
        <v>377.22222222222223</v>
      </c>
      <c r="AD206" s="164">
        <f t="shared" si="13"/>
        <v>0</v>
      </c>
      <c r="AE206" s="164">
        <f t="shared" si="15"/>
        <v>377.22222222222223</v>
      </c>
      <c r="AF206" s="163">
        <f t="shared" si="14"/>
        <v>188.61111111111111</v>
      </c>
    </row>
    <row r="207" spans="1:32" x14ac:dyDescent="0.25">
      <c r="A207" s="165" t="s">
        <v>361</v>
      </c>
      <c r="B207" s="165" t="s">
        <v>856</v>
      </c>
      <c r="C207" s="165" t="s">
        <v>160</v>
      </c>
      <c r="D207" s="165" t="s">
        <v>636</v>
      </c>
      <c r="E207" s="165">
        <v>2</v>
      </c>
      <c r="F207" s="165" t="s">
        <v>637</v>
      </c>
      <c r="G207" s="165" t="s">
        <v>44</v>
      </c>
      <c r="H207" s="165">
        <v>0</v>
      </c>
      <c r="I207" s="165">
        <v>0</v>
      </c>
      <c r="J207" s="165">
        <v>0</v>
      </c>
      <c r="K207" s="161"/>
      <c r="L207" s="161">
        <v>85</v>
      </c>
      <c r="M207" s="161"/>
      <c r="N207" s="162"/>
      <c r="O207" s="162">
        <v>70</v>
      </c>
      <c r="P207" s="162"/>
      <c r="Q207" s="161"/>
      <c r="R207" s="161">
        <v>80</v>
      </c>
      <c r="S207" s="161"/>
      <c r="T207" s="162"/>
      <c r="U207" s="162">
        <v>80</v>
      </c>
      <c r="V207" s="162"/>
      <c r="W207" s="161"/>
      <c r="X207" s="161">
        <v>70</v>
      </c>
      <c r="Y207" s="161"/>
      <c r="Z207" s="162"/>
      <c r="AA207" s="162">
        <v>90</v>
      </c>
      <c r="AB207" s="162"/>
      <c r="AC207" s="164">
        <f t="shared" si="12"/>
        <v>552.22222222222217</v>
      </c>
      <c r="AD207" s="164">
        <f t="shared" si="13"/>
        <v>0</v>
      </c>
      <c r="AE207" s="164">
        <f t="shared" si="15"/>
        <v>552.22222222222217</v>
      </c>
      <c r="AF207" s="163">
        <f t="shared" si="14"/>
        <v>276.11111111111109</v>
      </c>
    </row>
    <row r="208" spans="1:32" x14ac:dyDescent="0.25">
      <c r="A208" s="165" t="s">
        <v>361</v>
      </c>
      <c r="B208" s="165" t="s">
        <v>856</v>
      </c>
      <c r="C208" s="165" t="s">
        <v>160</v>
      </c>
      <c r="D208" s="165" t="s">
        <v>636</v>
      </c>
      <c r="E208" s="165">
        <v>7</v>
      </c>
      <c r="F208" s="165" t="s">
        <v>67</v>
      </c>
      <c r="G208" s="165" t="s">
        <v>467</v>
      </c>
      <c r="H208" s="165">
        <v>0</v>
      </c>
      <c r="I208" s="165">
        <v>0</v>
      </c>
      <c r="J208" s="165">
        <v>0</v>
      </c>
      <c r="K208" s="161"/>
      <c r="L208" s="161">
        <v>60</v>
      </c>
      <c r="M208" s="161"/>
      <c r="N208" s="162"/>
      <c r="O208" s="162">
        <v>35</v>
      </c>
      <c r="P208" s="162"/>
      <c r="Q208" s="161"/>
      <c r="R208" s="161">
        <v>55</v>
      </c>
      <c r="S208" s="161"/>
      <c r="T208" s="162"/>
      <c r="U208" s="162">
        <v>40</v>
      </c>
      <c r="V208" s="162"/>
      <c r="W208" s="161"/>
      <c r="X208" s="161">
        <v>60</v>
      </c>
      <c r="Y208" s="161"/>
      <c r="Z208" s="162"/>
      <c r="AA208" s="162">
        <v>90</v>
      </c>
      <c r="AB208" s="162"/>
      <c r="AC208" s="164">
        <f t="shared" si="12"/>
        <v>381.11111111111109</v>
      </c>
      <c r="AD208" s="164">
        <f t="shared" si="13"/>
        <v>0</v>
      </c>
      <c r="AE208" s="164">
        <f t="shared" si="15"/>
        <v>381.11111111111109</v>
      </c>
      <c r="AF208" s="163">
        <f t="shared" si="14"/>
        <v>190.55555555555554</v>
      </c>
    </row>
    <row r="209" spans="1:32" x14ac:dyDescent="0.25">
      <c r="A209" s="165" t="s">
        <v>361</v>
      </c>
      <c r="B209" s="165" t="s">
        <v>856</v>
      </c>
      <c r="C209" s="165" t="s">
        <v>160</v>
      </c>
      <c r="D209" s="165" t="s">
        <v>636</v>
      </c>
      <c r="E209" s="165">
        <v>11</v>
      </c>
      <c r="F209" s="165" t="s">
        <v>60</v>
      </c>
      <c r="G209" s="165" t="s">
        <v>409</v>
      </c>
      <c r="H209" s="165">
        <v>0</v>
      </c>
      <c r="I209" s="165">
        <v>0</v>
      </c>
      <c r="J209" s="165">
        <v>0</v>
      </c>
      <c r="K209" s="161"/>
      <c r="L209" s="161">
        <v>35</v>
      </c>
      <c r="M209" s="161"/>
      <c r="N209" s="162"/>
      <c r="O209" s="162">
        <v>20</v>
      </c>
      <c r="P209" s="162"/>
      <c r="Q209" s="161"/>
      <c r="R209" s="161">
        <v>40</v>
      </c>
      <c r="S209" s="161"/>
      <c r="T209" s="162"/>
      <c r="U209" s="162">
        <v>25</v>
      </c>
      <c r="V209" s="162"/>
      <c r="W209" s="161"/>
      <c r="X209" s="161">
        <v>35</v>
      </c>
      <c r="Y209" s="161"/>
      <c r="Z209" s="162"/>
      <c r="AA209" s="162">
        <v>20</v>
      </c>
      <c r="AB209" s="162"/>
      <c r="AC209" s="164">
        <f t="shared" si="12"/>
        <v>210</v>
      </c>
      <c r="AD209" s="164">
        <f t="shared" si="13"/>
        <v>0</v>
      </c>
      <c r="AE209" s="164">
        <f t="shared" si="15"/>
        <v>210</v>
      </c>
      <c r="AF209" s="163">
        <f t="shared" si="14"/>
        <v>105</v>
      </c>
    </row>
    <row r="210" spans="1:32" x14ac:dyDescent="0.25">
      <c r="A210" s="165" t="s">
        <v>361</v>
      </c>
      <c r="B210" s="165" t="s">
        <v>856</v>
      </c>
      <c r="C210" s="165" t="s">
        <v>160</v>
      </c>
      <c r="D210" s="165" t="s">
        <v>636</v>
      </c>
      <c r="E210" s="165">
        <v>12</v>
      </c>
      <c r="F210" s="165" t="s">
        <v>222</v>
      </c>
      <c r="G210" s="165" t="s">
        <v>44</v>
      </c>
      <c r="H210" s="165">
        <v>0</v>
      </c>
      <c r="I210" s="165">
        <v>0</v>
      </c>
      <c r="J210" s="165">
        <v>0</v>
      </c>
      <c r="K210" s="161"/>
      <c r="L210" s="161">
        <v>85</v>
      </c>
      <c r="M210" s="161"/>
      <c r="N210" s="162"/>
      <c r="O210" s="162">
        <v>85</v>
      </c>
      <c r="P210" s="162"/>
      <c r="Q210" s="161"/>
      <c r="R210" s="161">
        <v>95</v>
      </c>
      <c r="S210" s="161"/>
      <c r="T210" s="162"/>
      <c r="U210" s="162">
        <v>85</v>
      </c>
      <c r="V210" s="162"/>
      <c r="W210" s="161"/>
      <c r="X210" s="161">
        <v>100</v>
      </c>
      <c r="Y210" s="161"/>
      <c r="Z210" s="162"/>
      <c r="AA210" s="162">
        <v>100</v>
      </c>
      <c r="AB210" s="162"/>
      <c r="AC210" s="164">
        <f t="shared" si="12"/>
        <v>633.88888888888891</v>
      </c>
      <c r="AD210" s="164">
        <f t="shared" si="13"/>
        <v>0</v>
      </c>
      <c r="AE210" s="164">
        <f t="shared" si="15"/>
        <v>633.88888888888891</v>
      </c>
      <c r="AF210" s="163">
        <f t="shared" si="14"/>
        <v>316.94444444444446</v>
      </c>
    </row>
    <row r="211" spans="1:32" x14ac:dyDescent="0.25">
      <c r="A211" s="165" t="s">
        <v>361</v>
      </c>
      <c r="B211" s="165" t="s">
        <v>856</v>
      </c>
      <c r="C211" s="165" t="s">
        <v>160</v>
      </c>
      <c r="D211" s="165" t="s">
        <v>636</v>
      </c>
      <c r="E211" s="165">
        <v>13</v>
      </c>
      <c r="F211" s="165" t="s">
        <v>638</v>
      </c>
      <c r="G211" s="165" t="s">
        <v>207</v>
      </c>
      <c r="H211" s="165">
        <v>0</v>
      </c>
      <c r="I211" s="165">
        <v>0</v>
      </c>
      <c r="J211" s="165">
        <v>0</v>
      </c>
      <c r="K211" s="161"/>
      <c r="L211" s="161">
        <v>25</v>
      </c>
      <c r="M211" s="161"/>
      <c r="N211" s="162"/>
      <c r="O211" s="162">
        <v>35</v>
      </c>
      <c r="P211" s="162"/>
      <c r="Q211" s="161"/>
      <c r="R211" s="161">
        <v>50</v>
      </c>
      <c r="S211" s="161"/>
      <c r="T211" s="162"/>
      <c r="U211" s="162">
        <v>30</v>
      </c>
      <c r="V211" s="162"/>
      <c r="W211" s="161"/>
      <c r="X211" s="161">
        <v>55</v>
      </c>
      <c r="Y211" s="161"/>
      <c r="Z211" s="162"/>
      <c r="AA211" s="162">
        <v>50</v>
      </c>
      <c r="AB211" s="162"/>
      <c r="AC211" s="164">
        <f t="shared" si="12"/>
        <v>276.11111111111109</v>
      </c>
      <c r="AD211" s="164">
        <f t="shared" si="13"/>
        <v>0</v>
      </c>
      <c r="AE211" s="164">
        <f t="shared" si="15"/>
        <v>276.11111111111109</v>
      </c>
      <c r="AF211" s="163">
        <f t="shared" si="14"/>
        <v>138.05555555555554</v>
      </c>
    </row>
    <row r="212" spans="1:32" x14ac:dyDescent="0.25">
      <c r="A212" s="165" t="s">
        <v>361</v>
      </c>
      <c r="B212" s="165" t="s">
        <v>856</v>
      </c>
      <c r="C212" s="165" t="s">
        <v>160</v>
      </c>
      <c r="D212" s="165" t="s">
        <v>636</v>
      </c>
      <c r="E212" s="165">
        <v>27</v>
      </c>
      <c r="F212" s="165" t="s">
        <v>639</v>
      </c>
      <c r="G212" s="165" t="s">
        <v>202</v>
      </c>
      <c r="H212" s="165">
        <v>0</v>
      </c>
      <c r="I212" s="165">
        <v>0</v>
      </c>
      <c r="J212" s="165">
        <v>0</v>
      </c>
      <c r="K212" s="161"/>
      <c r="L212" s="161">
        <v>30</v>
      </c>
      <c r="M212" s="161"/>
      <c r="N212" s="162"/>
      <c r="O212" s="162">
        <v>20</v>
      </c>
      <c r="P212" s="162"/>
      <c r="Q212" s="161"/>
      <c r="R212" s="161">
        <v>30</v>
      </c>
      <c r="S212" s="161"/>
      <c r="T212" s="162"/>
      <c r="U212" s="162">
        <v>25</v>
      </c>
      <c r="V212" s="162"/>
      <c r="W212" s="161"/>
      <c r="X212" s="161"/>
      <c r="Y212" s="161"/>
      <c r="Z212" s="162"/>
      <c r="AA212" s="162">
        <v>25</v>
      </c>
      <c r="AB212" s="162"/>
      <c r="AC212" s="164">
        <f t="shared" si="12"/>
        <v>183.75</v>
      </c>
      <c r="AD212" s="164">
        <f t="shared" si="13"/>
        <v>0</v>
      </c>
      <c r="AE212" s="164">
        <f t="shared" si="15"/>
        <v>183.75</v>
      </c>
      <c r="AF212" s="163">
        <f t="shared" si="14"/>
        <v>91.875</v>
      </c>
    </row>
    <row r="213" spans="1:32" x14ac:dyDescent="0.25">
      <c r="A213" s="165" t="s">
        <v>361</v>
      </c>
      <c r="B213" s="165" t="s">
        <v>856</v>
      </c>
      <c r="C213" s="165" t="s">
        <v>160</v>
      </c>
      <c r="D213" s="165" t="s">
        <v>636</v>
      </c>
      <c r="E213" s="165">
        <v>36</v>
      </c>
      <c r="F213" s="165" t="s">
        <v>640</v>
      </c>
      <c r="G213" s="165" t="s">
        <v>641</v>
      </c>
      <c r="H213" s="165">
        <v>0</v>
      </c>
      <c r="I213" s="165">
        <v>0</v>
      </c>
      <c r="J213" s="165">
        <v>0</v>
      </c>
      <c r="K213" s="161"/>
      <c r="L213" s="161">
        <v>90</v>
      </c>
      <c r="M213" s="161"/>
      <c r="N213" s="162"/>
      <c r="O213" s="162">
        <v>80</v>
      </c>
      <c r="P213" s="162"/>
      <c r="Q213" s="161"/>
      <c r="R213" s="161">
        <v>95</v>
      </c>
      <c r="S213" s="161"/>
      <c r="T213" s="162"/>
      <c r="U213" s="162">
        <v>90</v>
      </c>
      <c r="V213" s="162"/>
      <c r="W213" s="161"/>
      <c r="X213" s="161">
        <v>75</v>
      </c>
      <c r="Y213" s="161"/>
      <c r="Z213" s="162"/>
      <c r="AA213" s="162">
        <v>100</v>
      </c>
      <c r="AB213" s="162"/>
      <c r="AC213" s="164">
        <f t="shared" si="12"/>
        <v>618.33333333333326</v>
      </c>
      <c r="AD213" s="164">
        <f t="shared" si="13"/>
        <v>0</v>
      </c>
      <c r="AE213" s="164">
        <f t="shared" si="15"/>
        <v>618.33333333333326</v>
      </c>
      <c r="AF213" s="163">
        <f t="shared" si="14"/>
        <v>309.16666666666663</v>
      </c>
    </row>
    <row r="214" spans="1:32" x14ac:dyDescent="0.25">
      <c r="A214" s="165" t="s">
        <v>361</v>
      </c>
      <c r="B214" s="165" t="s">
        <v>856</v>
      </c>
      <c r="C214" s="165" t="s">
        <v>160</v>
      </c>
      <c r="D214" s="165" t="s">
        <v>636</v>
      </c>
      <c r="E214" s="165">
        <v>53</v>
      </c>
      <c r="F214" s="165" t="s">
        <v>642</v>
      </c>
      <c r="G214" s="165" t="s">
        <v>643</v>
      </c>
      <c r="H214" s="165">
        <v>0</v>
      </c>
      <c r="I214" s="165">
        <v>0</v>
      </c>
      <c r="J214" s="165">
        <v>0</v>
      </c>
      <c r="K214" s="161"/>
      <c r="L214" s="161">
        <v>80</v>
      </c>
      <c r="M214" s="161"/>
      <c r="N214" s="162"/>
      <c r="O214" s="162">
        <v>75</v>
      </c>
      <c r="P214" s="162"/>
      <c r="Q214" s="161"/>
      <c r="R214" s="161">
        <v>90</v>
      </c>
      <c r="S214" s="161"/>
      <c r="T214" s="162"/>
      <c r="U214" s="162">
        <v>100</v>
      </c>
      <c r="V214" s="162"/>
      <c r="W214" s="161"/>
      <c r="X214" s="161">
        <v>85</v>
      </c>
      <c r="Y214" s="161"/>
      <c r="Z214" s="162"/>
      <c r="AA214" s="162">
        <v>100</v>
      </c>
      <c r="AB214" s="162"/>
      <c r="AC214" s="164">
        <f t="shared" si="12"/>
        <v>602.77777777777783</v>
      </c>
      <c r="AD214" s="164">
        <f t="shared" si="13"/>
        <v>0</v>
      </c>
      <c r="AE214" s="164">
        <f t="shared" si="15"/>
        <v>602.77777777777783</v>
      </c>
      <c r="AF214" s="163">
        <f t="shared" si="14"/>
        <v>301.38888888888891</v>
      </c>
    </row>
    <row r="215" spans="1:32" x14ac:dyDescent="0.25">
      <c r="A215" s="165" t="s">
        <v>361</v>
      </c>
      <c r="B215" s="165" t="s">
        <v>856</v>
      </c>
      <c r="C215" s="165" t="s">
        <v>160</v>
      </c>
      <c r="D215" s="165" t="s">
        <v>636</v>
      </c>
      <c r="E215" s="165">
        <v>65</v>
      </c>
      <c r="F215" s="165" t="s">
        <v>644</v>
      </c>
      <c r="G215" s="165" t="s">
        <v>427</v>
      </c>
      <c r="H215" s="165">
        <v>0</v>
      </c>
      <c r="I215" s="165">
        <v>0</v>
      </c>
      <c r="J215" s="165">
        <v>0</v>
      </c>
      <c r="K215" s="161"/>
      <c r="L215" s="161">
        <v>50</v>
      </c>
      <c r="M215" s="161"/>
      <c r="N215" s="162"/>
      <c r="O215" s="162">
        <v>20</v>
      </c>
      <c r="P215" s="162"/>
      <c r="Q215" s="161"/>
      <c r="R215" s="161">
        <v>40</v>
      </c>
      <c r="S215" s="161"/>
      <c r="T215" s="162"/>
      <c r="U215" s="162">
        <v>60</v>
      </c>
      <c r="V215" s="162"/>
      <c r="W215" s="161"/>
      <c r="X215" s="161">
        <v>40</v>
      </c>
      <c r="Y215" s="161"/>
      <c r="Z215" s="162"/>
      <c r="AA215" s="162">
        <v>75</v>
      </c>
      <c r="AB215" s="162"/>
      <c r="AC215" s="164">
        <f t="shared" si="12"/>
        <v>307.22222222222223</v>
      </c>
      <c r="AD215" s="164">
        <f t="shared" si="13"/>
        <v>0</v>
      </c>
      <c r="AE215" s="164">
        <f t="shared" si="15"/>
        <v>307.22222222222223</v>
      </c>
      <c r="AF215" s="163">
        <f t="shared" si="14"/>
        <v>153.61111111111111</v>
      </c>
    </row>
    <row r="216" spans="1:32" x14ac:dyDescent="0.25">
      <c r="A216" s="165" t="s">
        <v>361</v>
      </c>
      <c r="B216" s="165" t="s">
        <v>856</v>
      </c>
      <c r="C216" s="165" t="s">
        <v>160</v>
      </c>
      <c r="D216" s="165" t="s">
        <v>636</v>
      </c>
      <c r="E216" s="165">
        <v>73</v>
      </c>
      <c r="F216" s="165" t="s">
        <v>193</v>
      </c>
      <c r="G216" s="165" t="s">
        <v>641</v>
      </c>
      <c r="H216" s="165">
        <v>0</v>
      </c>
      <c r="I216" s="165">
        <v>0</v>
      </c>
      <c r="J216" s="165">
        <v>0</v>
      </c>
      <c r="K216" s="161"/>
      <c r="L216" s="161">
        <v>85</v>
      </c>
      <c r="M216" s="161"/>
      <c r="N216" s="162"/>
      <c r="O216" s="162">
        <v>60</v>
      </c>
      <c r="P216" s="162"/>
      <c r="Q216" s="161"/>
      <c r="R216" s="161">
        <v>85</v>
      </c>
      <c r="S216" s="161"/>
      <c r="T216" s="162"/>
      <c r="U216" s="162">
        <v>60</v>
      </c>
      <c r="V216" s="162"/>
      <c r="W216" s="161"/>
      <c r="X216" s="161">
        <v>55</v>
      </c>
      <c r="Y216" s="161"/>
      <c r="Z216" s="162"/>
      <c r="AA216" s="162">
        <v>90</v>
      </c>
      <c r="AB216" s="162"/>
      <c r="AC216" s="164">
        <f t="shared" si="12"/>
        <v>517.22222222222217</v>
      </c>
      <c r="AD216" s="164">
        <f t="shared" si="13"/>
        <v>0</v>
      </c>
      <c r="AE216" s="164">
        <f t="shared" si="15"/>
        <v>517.22222222222217</v>
      </c>
      <c r="AF216" s="163">
        <f t="shared" si="14"/>
        <v>258.61111111111109</v>
      </c>
    </row>
    <row r="217" spans="1:32" x14ac:dyDescent="0.25">
      <c r="A217" s="165" t="s">
        <v>361</v>
      </c>
      <c r="B217" s="165" t="s">
        <v>856</v>
      </c>
      <c r="C217" s="165" t="s">
        <v>160</v>
      </c>
      <c r="D217" s="165" t="s">
        <v>636</v>
      </c>
      <c r="E217" s="165">
        <v>102</v>
      </c>
      <c r="F217" s="165" t="s">
        <v>112</v>
      </c>
      <c r="G217" s="165" t="s">
        <v>218</v>
      </c>
      <c r="H217" s="165">
        <v>0</v>
      </c>
      <c r="I217" s="165">
        <v>0</v>
      </c>
      <c r="J217" s="165">
        <v>0</v>
      </c>
      <c r="K217" s="161"/>
      <c r="L217" s="161">
        <v>85</v>
      </c>
      <c r="M217" s="161"/>
      <c r="N217" s="162"/>
      <c r="O217" s="162">
        <v>85</v>
      </c>
      <c r="P217" s="162"/>
      <c r="Q217" s="161"/>
      <c r="R217" s="161">
        <v>90</v>
      </c>
      <c r="S217" s="161"/>
      <c r="T217" s="162"/>
      <c r="U217" s="162">
        <v>95</v>
      </c>
      <c r="V217" s="162"/>
      <c r="W217" s="161"/>
      <c r="X217" s="161">
        <v>90</v>
      </c>
      <c r="Y217" s="161"/>
      <c r="Z217" s="162"/>
      <c r="AA217" s="162">
        <v>100</v>
      </c>
      <c r="AB217" s="162"/>
      <c r="AC217" s="164">
        <f t="shared" si="12"/>
        <v>626.11111111111109</v>
      </c>
      <c r="AD217" s="164">
        <f t="shared" si="13"/>
        <v>0</v>
      </c>
      <c r="AE217" s="164">
        <f t="shared" si="15"/>
        <v>626.11111111111109</v>
      </c>
      <c r="AF217" s="163">
        <f t="shared" si="14"/>
        <v>313.05555555555554</v>
      </c>
    </row>
    <row r="218" spans="1:32" x14ac:dyDescent="0.25">
      <c r="A218" s="165" t="s">
        <v>361</v>
      </c>
      <c r="B218" s="165" t="s">
        <v>856</v>
      </c>
      <c r="C218" s="165" t="s">
        <v>160</v>
      </c>
      <c r="D218" s="165" t="s">
        <v>636</v>
      </c>
      <c r="E218" s="165">
        <v>106</v>
      </c>
      <c r="F218" s="165" t="s">
        <v>645</v>
      </c>
      <c r="G218" s="165" t="s">
        <v>218</v>
      </c>
      <c r="H218" s="165">
        <v>0</v>
      </c>
      <c r="I218" s="165">
        <v>0</v>
      </c>
      <c r="J218" s="165">
        <v>0</v>
      </c>
      <c r="K218" s="161"/>
      <c r="L218" s="161">
        <v>75</v>
      </c>
      <c r="M218" s="161"/>
      <c r="N218" s="162"/>
      <c r="O218" s="162">
        <v>100</v>
      </c>
      <c r="P218" s="162"/>
      <c r="Q218" s="161"/>
      <c r="R218" s="161">
        <v>100</v>
      </c>
      <c r="S218" s="161"/>
      <c r="T218" s="162"/>
      <c r="U218" s="162">
        <v>65</v>
      </c>
      <c r="V218" s="162"/>
      <c r="W218" s="161"/>
      <c r="X218" s="161">
        <v>90</v>
      </c>
      <c r="Y218" s="161"/>
      <c r="Z218" s="162"/>
      <c r="AA218" s="162">
        <v>90</v>
      </c>
      <c r="AB218" s="162"/>
      <c r="AC218" s="164">
        <f t="shared" si="12"/>
        <v>618.33333333333326</v>
      </c>
      <c r="AD218" s="164">
        <f t="shared" si="13"/>
        <v>0</v>
      </c>
      <c r="AE218" s="164">
        <f t="shared" si="15"/>
        <v>618.33333333333326</v>
      </c>
      <c r="AF218" s="163">
        <f t="shared" si="14"/>
        <v>309.16666666666663</v>
      </c>
    </row>
    <row r="219" spans="1:32" x14ac:dyDescent="0.25">
      <c r="A219" s="165" t="s">
        <v>361</v>
      </c>
      <c r="B219" s="165" t="s">
        <v>856</v>
      </c>
      <c r="C219" s="165" t="s">
        <v>160</v>
      </c>
      <c r="D219" s="165" t="s">
        <v>636</v>
      </c>
      <c r="E219" s="165">
        <v>109</v>
      </c>
      <c r="F219" s="165" t="s">
        <v>646</v>
      </c>
      <c r="G219" s="165" t="s">
        <v>176</v>
      </c>
      <c r="H219" s="165">
        <v>0</v>
      </c>
      <c r="I219" s="165">
        <v>0</v>
      </c>
      <c r="J219" s="165">
        <v>0</v>
      </c>
      <c r="K219" s="161"/>
      <c r="L219" s="161">
        <v>100</v>
      </c>
      <c r="M219" s="161"/>
      <c r="N219" s="162"/>
      <c r="O219" s="162">
        <v>100</v>
      </c>
      <c r="P219" s="162"/>
      <c r="Q219" s="161"/>
      <c r="R219" s="161">
        <v>95</v>
      </c>
      <c r="S219" s="161"/>
      <c r="T219" s="162"/>
      <c r="U219" s="162">
        <v>95</v>
      </c>
      <c r="V219" s="162"/>
      <c r="W219" s="161"/>
      <c r="X219" s="161">
        <v>95</v>
      </c>
      <c r="Y219" s="161"/>
      <c r="Z219" s="162"/>
      <c r="AA219" s="162">
        <v>100</v>
      </c>
      <c r="AB219" s="162"/>
      <c r="AC219" s="164">
        <f t="shared" si="12"/>
        <v>684.44444444444446</v>
      </c>
      <c r="AD219" s="164">
        <f t="shared" si="13"/>
        <v>0</v>
      </c>
      <c r="AE219" s="164">
        <f t="shared" si="15"/>
        <v>684.44444444444446</v>
      </c>
      <c r="AF219" s="163">
        <f t="shared" si="14"/>
        <v>342.22222222222223</v>
      </c>
    </row>
    <row r="220" spans="1:32" x14ac:dyDescent="0.25">
      <c r="A220" s="165" t="s">
        <v>361</v>
      </c>
      <c r="B220" s="165" t="s">
        <v>856</v>
      </c>
      <c r="C220" s="165" t="s">
        <v>160</v>
      </c>
      <c r="D220" s="165" t="s">
        <v>636</v>
      </c>
      <c r="E220" s="165">
        <v>193</v>
      </c>
      <c r="F220" s="165" t="s">
        <v>647</v>
      </c>
      <c r="G220" s="165" t="s">
        <v>178</v>
      </c>
      <c r="H220" s="165">
        <v>0</v>
      </c>
      <c r="I220" s="165">
        <v>0</v>
      </c>
      <c r="J220" s="165">
        <v>0</v>
      </c>
      <c r="K220" s="161"/>
      <c r="L220" s="161">
        <v>70</v>
      </c>
      <c r="M220" s="161"/>
      <c r="N220" s="162"/>
      <c r="O220" s="162">
        <v>75</v>
      </c>
      <c r="P220" s="162"/>
      <c r="Q220" s="161"/>
      <c r="R220" s="161">
        <v>65</v>
      </c>
      <c r="S220" s="161"/>
      <c r="T220" s="162"/>
      <c r="U220" s="162">
        <v>45</v>
      </c>
      <c r="V220" s="162"/>
      <c r="W220" s="161"/>
      <c r="X220" s="161">
        <v>75</v>
      </c>
      <c r="Y220" s="161"/>
      <c r="Z220" s="162"/>
      <c r="AA220" s="162">
        <v>95</v>
      </c>
      <c r="AB220" s="162"/>
      <c r="AC220" s="164">
        <f t="shared" si="12"/>
        <v>493.88888888888891</v>
      </c>
      <c r="AD220" s="164">
        <f t="shared" si="13"/>
        <v>0</v>
      </c>
      <c r="AE220" s="164">
        <f t="shared" si="15"/>
        <v>493.88888888888891</v>
      </c>
      <c r="AF220" s="163">
        <f t="shared" si="14"/>
        <v>246.94444444444446</v>
      </c>
    </row>
    <row r="221" spans="1:32" x14ac:dyDescent="0.25">
      <c r="A221" s="165" t="s">
        <v>361</v>
      </c>
      <c r="B221" s="165" t="s">
        <v>856</v>
      </c>
      <c r="C221" s="165" t="s">
        <v>160</v>
      </c>
      <c r="D221" s="165" t="s">
        <v>636</v>
      </c>
      <c r="E221" s="165">
        <v>195</v>
      </c>
      <c r="F221" s="165" t="s">
        <v>648</v>
      </c>
      <c r="G221" s="165" t="s">
        <v>163</v>
      </c>
      <c r="H221" s="165">
        <v>0</v>
      </c>
      <c r="I221" s="165">
        <v>0</v>
      </c>
      <c r="J221" s="165">
        <v>0</v>
      </c>
      <c r="K221" s="161"/>
      <c r="L221" s="161">
        <v>90</v>
      </c>
      <c r="M221" s="161"/>
      <c r="N221" s="162"/>
      <c r="O221" s="162">
        <v>95</v>
      </c>
      <c r="P221" s="162"/>
      <c r="Q221" s="161"/>
      <c r="R221" s="161">
        <v>95</v>
      </c>
      <c r="S221" s="161"/>
      <c r="T221" s="162"/>
      <c r="U221" s="162">
        <v>90</v>
      </c>
      <c r="V221" s="162"/>
      <c r="W221" s="161"/>
      <c r="X221" s="161">
        <v>95</v>
      </c>
      <c r="Y221" s="161"/>
      <c r="Z221" s="162"/>
      <c r="AA221" s="162">
        <v>100</v>
      </c>
      <c r="AB221" s="162"/>
      <c r="AC221" s="164">
        <f t="shared" si="12"/>
        <v>657.22222222222217</v>
      </c>
      <c r="AD221" s="164">
        <f t="shared" si="13"/>
        <v>0</v>
      </c>
      <c r="AE221" s="164">
        <f t="shared" si="15"/>
        <v>657.22222222222217</v>
      </c>
      <c r="AF221" s="163">
        <f t="shared" si="14"/>
        <v>328.61111111111109</v>
      </c>
    </row>
    <row r="222" spans="1:32" x14ac:dyDescent="0.25">
      <c r="A222" s="165" t="s">
        <v>361</v>
      </c>
      <c r="B222" s="165" t="s">
        <v>856</v>
      </c>
      <c r="C222" s="165" t="s">
        <v>160</v>
      </c>
      <c r="D222" s="165" t="s">
        <v>636</v>
      </c>
      <c r="E222" s="165">
        <v>228</v>
      </c>
      <c r="F222" s="165" t="s">
        <v>649</v>
      </c>
      <c r="G222" s="165" t="s">
        <v>163</v>
      </c>
      <c r="H222" s="165">
        <v>0</v>
      </c>
      <c r="I222" s="165">
        <v>0</v>
      </c>
      <c r="J222" s="165">
        <v>0</v>
      </c>
      <c r="K222" s="161"/>
      <c r="L222" s="161">
        <v>35</v>
      </c>
      <c r="M222" s="161"/>
      <c r="N222" s="162"/>
      <c r="O222" s="162">
        <v>20</v>
      </c>
      <c r="P222" s="162"/>
      <c r="Q222" s="161"/>
      <c r="R222" s="161">
        <v>25</v>
      </c>
      <c r="S222" s="161"/>
      <c r="T222" s="162"/>
      <c r="U222" s="162">
        <v>30</v>
      </c>
      <c r="V222" s="162"/>
      <c r="W222" s="161"/>
      <c r="X222" s="161">
        <v>25</v>
      </c>
      <c r="Y222" s="161"/>
      <c r="Z222" s="162"/>
      <c r="AA222" s="162">
        <v>30</v>
      </c>
      <c r="AB222" s="162"/>
      <c r="AC222" s="164">
        <f t="shared" si="12"/>
        <v>190.55555555555554</v>
      </c>
      <c r="AD222" s="164">
        <f t="shared" si="13"/>
        <v>0</v>
      </c>
      <c r="AE222" s="164">
        <f t="shared" si="15"/>
        <v>190.55555555555554</v>
      </c>
      <c r="AF222" s="163">
        <f t="shared" si="14"/>
        <v>95.277777777777771</v>
      </c>
    </row>
    <row r="223" spans="1:32" x14ac:dyDescent="0.25">
      <c r="A223" s="165" t="s">
        <v>361</v>
      </c>
      <c r="B223" s="165" t="s">
        <v>856</v>
      </c>
      <c r="C223" s="165" t="s">
        <v>160</v>
      </c>
      <c r="D223" s="165" t="s">
        <v>636</v>
      </c>
      <c r="E223" s="165">
        <v>410</v>
      </c>
      <c r="F223" s="165" t="s">
        <v>650</v>
      </c>
      <c r="G223" s="165" t="s">
        <v>621</v>
      </c>
      <c r="H223" s="165">
        <v>0</v>
      </c>
      <c r="I223" s="165">
        <v>0</v>
      </c>
      <c r="J223" s="165">
        <v>0</v>
      </c>
      <c r="K223" s="161"/>
      <c r="L223" s="161">
        <v>40</v>
      </c>
      <c r="M223" s="161"/>
      <c r="N223" s="162"/>
      <c r="O223" s="162">
        <v>35</v>
      </c>
      <c r="P223" s="162"/>
      <c r="Q223" s="161"/>
      <c r="R223" s="161">
        <v>20</v>
      </c>
      <c r="S223" s="161"/>
      <c r="T223" s="162"/>
      <c r="U223" s="162">
        <v>20</v>
      </c>
      <c r="V223" s="162"/>
      <c r="W223" s="161"/>
      <c r="X223" s="161">
        <v>30</v>
      </c>
      <c r="Y223" s="161"/>
      <c r="Z223" s="162"/>
      <c r="AA223" s="162">
        <v>45</v>
      </c>
      <c r="AB223" s="162"/>
      <c r="AC223" s="164">
        <f t="shared" si="12"/>
        <v>221.66666666666666</v>
      </c>
      <c r="AD223" s="164">
        <f t="shared" si="13"/>
        <v>0</v>
      </c>
      <c r="AE223" s="164">
        <f t="shared" si="15"/>
        <v>221.66666666666666</v>
      </c>
      <c r="AF223" s="163">
        <f t="shared" si="14"/>
        <v>110.83333333333333</v>
      </c>
    </row>
    <row r="224" spans="1:32" x14ac:dyDescent="0.25">
      <c r="A224" s="165" t="s">
        <v>361</v>
      </c>
      <c r="B224" s="165" t="s">
        <v>856</v>
      </c>
      <c r="C224" s="165" t="s">
        <v>160</v>
      </c>
      <c r="D224" s="165" t="s">
        <v>636</v>
      </c>
      <c r="E224" s="165">
        <v>429</v>
      </c>
      <c r="F224" s="165" t="s">
        <v>651</v>
      </c>
      <c r="G224" s="165" t="s">
        <v>98</v>
      </c>
      <c r="H224" s="165">
        <v>0</v>
      </c>
      <c r="I224" s="165">
        <v>0</v>
      </c>
      <c r="J224" s="165">
        <v>0</v>
      </c>
      <c r="K224" s="161"/>
      <c r="L224" s="161">
        <v>60</v>
      </c>
      <c r="M224" s="161"/>
      <c r="N224" s="162"/>
      <c r="O224" s="162">
        <v>25</v>
      </c>
      <c r="P224" s="162"/>
      <c r="Q224" s="161"/>
      <c r="R224" s="161">
        <v>40</v>
      </c>
      <c r="S224" s="161"/>
      <c r="T224" s="162"/>
      <c r="U224" s="162">
        <v>35</v>
      </c>
      <c r="V224" s="162"/>
      <c r="W224" s="161"/>
      <c r="X224" s="161">
        <v>45</v>
      </c>
      <c r="Y224" s="161"/>
      <c r="Z224" s="162"/>
      <c r="AA224" s="162">
        <v>75</v>
      </c>
      <c r="AB224" s="162"/>
      <c r="AC224" s="164">
        <f t="shared" si="12"/>
        <v>315</v>
      </c>
      <c r="AD224" s="164">
        <f t="shared" si="13"/>
        <v>0</v>
      </c>
      <c r="AE224" s="164">
        <f t="shared" si="15"/>
        <v>315</v>
      </c>
      <c r="AF224" s="163">
        <f t="shared" si="14"/>
        <v>157.5</v>
      </c>
    </row>
    <row r="225" spans="1:32" x14ac:dyDescent="0.25">
      <c r="A225" s="165" t="s">
        <v>361</v>
      </c>
      <c r="B225" s="165" t="s">
        <v>856</v>
      </c>
      <c r="C225" s="165" t="s">
        <v>160</v>
      </c>
      <c r="D225" s="165" t="s">
        <v>636</v>
      </c>
      <c r="E225" s="165">
        <v>430</v>
      </c>
      <c r="F225" s="165" t="s">
        <v>652</v>
      </c>
      <c r="G225" s="165" t="s">
        <v>175</v>
      </c>
      <c r="H225" s="165">
        <v>0</v>
      </c>
      <c r="I225" s="165">
        <v>0</v>
      </c>
      <c r="J225" s="165">
        <v>0</v>
      </c>
      <c r="K225" s="161"/>
      <c r="L225" s="161">
        <v>70</v>
      </c>
      <c r="M225" s="161"/>
      <c r="N225" s="162"/>
      <c r="O225" s="162">
        <v>30</v>
      </c>
      <c r="P225" s="162"/>
      <c r="Q225" s="161"/>
      <c r="R225" s="161">
        <v>60</v>
      </c>
      <c r="S225" s="161"/>
      <c r="T225" s="162"/>
      <c r="U225" s="162">
        <v>60</v>
      </c>
      <c r="V225" s="162"/>
      <c r="W225" s="161"/>
      <c r="X225" s="161">
        <v>50</v>
      </c>
      <c r="Y225" s="161"/>
      <c r="Z225" s="162"/>
      <c r="AA225" s="162">
        <v>100</v>
      </c>
      <c r="AB225" s="162"/>
      <c r="AC225" s="164">
        <f t="shared" si="12"/>
        <v>412.22222222222223</v>
      </c>
      <c r="AD225" s="164">
        <f t="shared" si="13"/>
        <v>0</v>
      </c>
      <c r="AE225" s="164">
        <f t="shared" si="15"/>
        <v>412.22222222222223</v>
      </c>
      <c r="AF225" s="163">
        <f t="shared" si="14"/>
        <v>206.11111111111111</v>
      </c>
    </row>
    <row r="226" spans="1:32" x14ac:dyDescent="0.25">
      <c r="A226" s="165" t="s">
        <v>361</v>
      </c>
      <c r="B226" s="165" t="s">
        <v>856</v>
      </c>
      <c r="C226" s="165" t="s">
        <v>160</v>
      </c>
      <c r="D226" s="165" t="s">
        <v>653</v>
      </c>
      <c r="E226" s="165">
        <v>15</v>
      </c>
      <c r="F226" s="165" t="s">
        <v>654</v>
      </c>
      <c r="G226" s="165" t="s">
        <v>117</v>
      </c>
      <c r="H226" s="165">
        <v>0</v>
      </c>
      <c r="I226" s="165">
        <v>0</v>
      </c>
      <c r="J226" s="165">
        <v>0</v>
      </c>
      <c r="K226" s="161"/>
      <c r="L226" s="161">
        <v>85</v>
      </c>
      <c r="M226" s="161"/>
      <c r="N226" s="162"/>
      <c r="O226" s="162">
        <v>90</v>
      </c>
      <c r="P226" s="162"/>
      <c r="Q226" s="161"/>
      <c r="R226" s="161">
        <v>85</v>
      </c>
      <c r="S226" s="161"/>
      <c r="T226" s="162"/>
      <c r="U226" s="162">
        <v>80</v>
      </c>
      <c r="V226" s="162"/>
      <c r="W226" s="161"/>
      <c r="X226" s="161">
        <v>95</v>
      </c>
      <c r="Y226" s="161"/>
      <c r="Z226" s="162"/>
      <c r="AA226" s="162">
        <v>95</v>
      </c>
      <c r="AB226" s="162"/>
      <c r="AC226" s="164">
        <f t="shared" si="12"/>
        <v>614.44444444444446</v>
      </c>
      <c r="AD226" s="164">
        <f t="shared" si="13"/>
        <v>0</v>
      </c>
      <c r="AE226" s="164">
        <f t="shared" si="15"/>
        <v>614.44444444444446</v>
      </c>
      <c r="AF226" s="163">
        <f t="shared" si="14"/>
        <v>307.22222222222223</v>
      </c>
    </row>
    <row r="227" spans="1:32" x14ac:dyDescent="0.25">
      <c r="A227" s="165" t="s">
        <v>361</v>
      </c>
      <c r="B227" s="165" t="s">
        <v>856</v>
      </c>
      <c r="C227" s="165" t="s">
        <v>160</v>
      </c>
      <c r="D227" s="165" t="s">
        <v>653</v>
      </c>
      <c r="E227" s="165">
        <v>25</v>
      </c>
      <c r="F227" s="165" t="s">
        <v>655</v>
      </c>
      <c r="G227" s="165" t="s">
        <v>121</v>
      </c>
      <c r="H227" s="165">
        <v>0</v>
      </c>
      <c r="I227" s="165">
        <v>0</v>
      </c>
      <c r="J227" s="165">
        <v>0</v>
      </c>
      <c r="K227" s="161"/>
      <c r="L227" s="161">
        <v>75</v>
      </c>
      <c r="M227" s="161"/>
      <c r="N227" s="162"/>
      <c r="O227" s="162">
        <v>30</v>
      </c>
      <c r="P227" s="162"/>
      <c r="Q227" s="161"/>
      <c r="R227" s="161">
        <v>85</v>
      </c>
      <c r="S227" s="161"/>
      <c r="T227" s="162"/>
      <c r="U227" s="162">
        <v>85</v>
      </c>
      <c r="V227" s="162"/>
      <c r="W227" s="161"/>
      <c r="X227" s="161">
        <v>55</v>
      </c>
      <c r="Y227" s="161"/>
      <c r="Z227" s="162"/>
      <c r="AA227" s="162">
        <v>100</v>
      </c>
      <c r="AB227" s="162"/>
      <c r="AC227" s="164">
        <f t="shared" si="12"/>
        <v>482.22222222222223</v>
      </c>
      <c r="AD227" s="164">
        <f t="shared" si="13"/>
        <v>0</v>
      </c>
      <c r="AE227" s="164">
        <f t="shared" si="15"/>
        <v>482.22222222222223</v>
      </c>
      <c r="AF227" s="163">
        <f t="shared" si="14"/>
        <v>241.11111111111111</v>
      </c>
    </row>
    <row r="228" spans="1:32" x14ac:dyDescent="0.25">
      <c r="A228" s="165" t="s">
        <v>361</v>
      </c>
      <c r="B228" s="165" t="s">
        <v>856</v>
      </c>
      <c r="C228" s="165" t="s">
        <v>160</v>
      </c>
      <c r="D228" s="165" t="s">
        <v>653</v>
      </c>
      <c r="E228" s="165">
        <v>29</v>
      </c>
      <c r="F228" s="165" t="s">
        <v>73</v>
      </c>
      <c r="G228" s="165" t="s">
        <v>656</v>
      </c>
      <c r="H228" s="165">
        <v>0</v>
      </c>
      <c r="I228" s="165">
        <v>0</v>
      </c>
      <c r="J228" s="165">
        <v>0</v>
      </c>
      <c r="K228" s="161"/>
      <c r="L228" s="161">
        <v>90</v>
      </c>
      <c r="M228" s="161"/>
      <c r="N228" s="162"/>
      <c r="O228" s="162">
        <v>100</v>
      </c>
      <c r="P228" s="162"/>
      <c r="Q228" s="161"/>
      <c r="R228" s="161">
        <v>100</v>
      </c>
      <c r="S228" s="161"/>
      <c r="T228" s="162"/>
      <c r="U228" s="162">
        <v>100</v>
      </c>
      <c r="V228" s="162"/>
      <c r="W228" s="161"/>
      <c r="X228" s="161">
        <v>95</v>
      </c>
      <c r="Y228" s="161"/>
      <c r="Z228" s="162"/>
      <c r="AA228" s="162">
        <v>100</v>
      </c>
      <c r="AB228" s="162"/>
      <c r="AC228" s="164">
        <f t="shared" si="12"/>
        <v>680.55555555555566</v>
      </c>
      <c r="AD228" s="164">
        <f t="shared" si="13"/>
        <v>0</v>
      </c>
      <c r="AE228" s="164">
        <f t="shared" si="15"/>
        <v>680.55555555555566</v>
      </c>
      <c r="AF228" s="163">
        <f t="shared" si="14"/>
        <v>340.27777777777783</v>
      </c>
    </row>
    <row r="229" spans="1:32" x14ac:dyDescent="0.25">
      <c r="A229" s="165" t="s">
        <v>361</v>
      </c>
      <c r="B229" s="165" t="s">
        <v>856</v>
      </c>
      <c r="C229" s="165" t="s">
        <v>160</v>
      </c>
      <c r="D229" s="165" t="s">
        <v>653</v>
      </c>
      <c r="E229" s="165">
        <v>41</v>
      </c>
      <c r="F229" s="165" t="s">
        <v>657</v>
      </c>
      <c r="G229" s="165" t="s">
        <v>44</v>
      </c>
      <c r="H229" s="165">
        <v>0</v>
      </c>
      <c r="I229" s="165">
        <v>0</v>
      </c>
      <c r="J229" s="165">
        <v>0</v>
      </c>
      <c r="K229" s="161"/>
      <c r="L229" s="161">
        <v>95</v>
      </c>
      <c r="M229" s="161"/>
      <c r="N229" s="162"/>
      <c r="O229" s="162">
        <v>45</v>
      </c>
      <c r="P229" s="162"/>
      <c r="Q229" s="161"/>
      <c r="R229" s="161">
        <v>60</v>
      </c>
      <c r="S229" s="161"/>
      <c r="T229" s="162"/>
      <c r="U229" s="162">
        <v>65</v>
      </c>
      <c r="V229" s="162"/>
      <c r="W229" s="161"/>
      <c r="X229" s="161">
        <v>60</v>
      </c>
      <c r="Y229" s="161"/>
      <c r="Z229" s="162"/>
      <c r="AA229" s="162">
        <v>95</v>
      </c>
      <c r="AB229" s="162"/>
      <c r="AC229" s="164">
        <f t="shared" si="12"/>
        <v>482.22222222222223</v>
      </c>
      <c r="AD229" s="164">
        <f t="shared" si="13"/>
        <v>0</v>
      </c>
      <c r="AE229" s="164">
        <f t="shared" si="15"/>
        <v>482.22222222222223</v>
      </c>
      <c r="AF229" s="163">
        <f t="shared" si="14"/>
        <v>241.11111111111111</v>
      </c>
    </row>
    <row r="230" spans="1:32" x14ac:dyDescent="0.25">
      <c r="A230" s="165" t="s">
        <v>361</v>
      </c>
      <c r="B230" s="165" t="s">
        <v>856</v>
      </c>
      <c r="C230" s="165" t="s">
        <v>160</v>
      </c>
      <c r="D230" s="165" t="s">
        <v>653</v>
      </c>
      <c r="E230" s="165">
        <v>46</v>
      </c>
      <c r="F230" s="165" t="s">
        <v>473</v>
      </c>
      <c r="G230" s="165" t="s">
        <v>658</v>
      </c>
      <c r="H230" s="165">
        <v>0</v>
      </c>
      <c r="I230" s="165">
        <v>0</v>
      </c>
      <c r="J230" s="165">
        <v>0</v>
      </c>
      <c r="K230" s="161"/>
      <c r="L230" s="161">
        <v>75</v>
      </c>
      <c r="M230" s="161"/>
      <c r="N230" s="162"/>
      <c r="O230" s="162">
        <v>90</v>
      </c>
      <c r="P230" s="162"/>
      <c r="Q230" s="161"/>
      <c r="R230" s="161">
        <v>85</v>
      </c>
      <c r="S230" s="161"/>
      <c r="T230" s="162"/>
      <c r="U230" s="162">
        <v>95</v>
      </c>
      <c r="V230" s="162"/>
      <c r="W230" s="161"/>
      <c r="X230" s="161">
        <v>90</v>
      </c>
      <c r="Y230" s="161"/>
      <c r="Z230" s="162"/>
      <c r="AA230" s="162">
        <v>100</v>
      </c>
      <c r="AB230" s="162"/>
      <c r="AC230" s="164">
        <f t="shared" si="12"/>
        <v>610.55555555555554</v>
      </c>
      <c r="AD230" s="164">
        <f t="shared" si="13"/>
        <v>0</v>
      </c>
      <c r="AE230" s="164">
        <f t="shared" si="15"/>
        <v>610.55555555555554</v>
      </c>
      <c r="AF230" s="163">
        <f t="shared" si="14"/>
        <v>305.27777777777777</v>
      </c>
    </row>
    <row r="231" spans="1:32" x14ac:dyDescent="0.25">
      <c r="A231" s="165" t="s">
        <v>361</v>
      </c>
      <c r="B231" s="165" t="s">
        <v>856</v>
      </c>
      <c r="C231" s="165" t="s">
        <v>160</v>
      </c>
      <c r="D231" s="165" t="s">
        <v>653</v>
      </c>
      <c r="E231" s="165">
        <v>56</v>
      </c>
      <c r="F231" s="165" t="s">
        <v>119</v>
      </c>
      <c r="G231" s="165" t="s">
        <v>136</v>
      </c>
      <c r="H231" s="165">
        <v>0</v>
      </c>
      <c r="I231" s="165">
        <v>0</v>
      </c>
      <c r="J231" s="165">
        <v>0</v>
      </c>
      <c r="K231" s="161"/>
      <c r="L231" s="161">
        <v>75</v>
      </c>
      <c r="M231" s="161"/>
      <c r="N231" s="162"/>
      <c r="O231" s="162">
        <v>15</v>
      </c>
      <c r="P231" s="162"/>
      <c r="Q231" s="161"/>
      <c r="R231" s="161">
        <v>55</v>
      </c>
      <c r="S231" s="161"/>
      <c r="T231" s="162"/>
      <c r="U231" s="162">
        <v>55</v>
      </c>
      <c r="V231" s="162"/>
      <c r="W231" s="161"/>
      <c r="X231" s="161">
        <v>60</v>
      </c>
      <c r="Y231" s="161"/>
      <c r="Z231" s="162"/>
      <c r="AA231" s="162">
        <v>80</v>
      </c>
      <c r="AB231" s="162"/>
      <c r="AC231" s="164">
        <f t="shared" si="12"/>
        <v>377.22222222222223</v>
      </c>
      <c r="AD231" s="164">
        <f t="shared" si="13"/>
        <v>0</v>
      </c>
      <c r="AE231" s="164">
        <f t="shared" si="15"/>
        <v>377.22222222222223</v>
      </c>
      <c r="AF231" s="163">
        <f t="shared" si="14"/>
        <v>188.61111111111111</v>
      </c>
    </row>
    <row r="232" spans="1:32" x14ac:dyDescent="0.25">
      <c r="A232" s="165" t="s">
        <v>361</v>
      </c>
      <c r="B232" s="165" t="s">
        <v>856</v>
      </c>
      <c r="C232" s="165" t="s">
        <v>160</v>
      </c>
      <c r="D232" s="165" t="s">
        <v>653</v>
      </c>
      <c r="E232" s="165">
        <v>69</v>
      </c>
      <c r="F232" s="165" t="s">
        <v>425</v>
      </c>
      <c r="G232" s="165" t="s">
        <v>659</v>
      </c>
      <c r="H232" s="165">
        <v>0</v>
      </c>
      <c r="I232" s="165">
        <v>0</v>
      </c>
      <c r="J232" s="165">
        <v>0</v>
      </c>
      <c r="K232" s="161"/>
      <c r="L232" s="161">
        <v>95</v>
      </c>
      <c r="M232" s="161"/>
      <c r="N232" s="162"/>
      <c r="O232" s="162">
        <v>100</v>
      </c>
      <c r="P232" s="162"/>
      <c r="Q232" s="161"/>
      <c r="R232" s="161">
        <v>100</v>
      </c>
      <c r="S232" s="161"/>
      <c r="T232" s="162"/>
      <c r="U232" s="162">
        <v>90</v>
      </c>
      <c r="V232" s="162"/>
      <c r="W232" s="161"/>
      <c r="X232" s="161">
        <v>95</v>
      </c>
      <c r="Y232" s="161"/>
      <c r="Z232" s="162"/>
      <c r="AA232" s="162">
        <v>100</v>
      </c>
      <c r="AB232" s="162"/>
      <c r="AC232" s="164">
        <f t="shared" si="12"/>
        <v>680.55555555555566</v>
      </c>
      <c r="AD232" s="164">
        <f t="shared" si="13"/>
        <v>0</v>
      </c>
      <c r="AE232" s="164">
        <f t="shared" si="15"/>
        <v>680.55555555555566</v>
      </c>
      <c r="AF232" s="163">
        <f t="shared" si="14"/>
        <v>340.27777777777783</v>
      </c>
    </row>
    <row r="233" spans="1:32" x14ac:dyDescent="0.25">
      <c r="A233" s="165" t="s">
        <v>361</v>
      </c>
      <c r="B233" s="165" t="s">
        <v>856</v>
      </c>
      <c r="C233" s="165" t="s">
        <v>160</v>
      </c>
      <c r="D233" s="165" t="s">
        <v>653</v>
      </c>
      <c r="E233" s="165">
        <v>87</v>
      </c>
      <c r="F233" s="165" t="s">
        <v>660</v>
      </c>
      <c r="G233" s="165" t="s">
        <v>69</v>
      </c>
      <c r="H233" s="165">
        <v>0</v>
      </c>
      <c r="I233" s="165">
        <v>0</v>
      </c>
      <c r="J233" s="165">
        <v>0</v>
      </c>
      <c r="K233" s="161"/>
      <c r="L233" s="161">
        <v>95</v>
      </c>
      <c r="M233" s="161"/>
      <c r="N233" s="162"/>
      <c r="O233" s="162">
        <v>90</v>
      </c>
      <c r="P233" s="162"/>
      <c r="Q233" s="161"/>
      <c r="R233" s="161">
        <v>100</v>
      </c>
      <c r="S233" s="161"/>
      <c r="T233" s="162"/>
      <c r="U233" s="162">
        <v>100</v>
      </c>
      <c r="V233" s="162"/>
      <c r="W233" s="161"/>
      <c r="X233" s="161">
        <v>95</v>
      </c>
      <c r="Y233" s="161"/>
      <c r="Z233" s="162"/>
      <c r="AA233" s="162">
        <v>100</v>
      </c>
      <c r="AB233" s="162"/>
      <c r="AC233" s="164">
        <f t="shared" si="12"/>
        <v>672.77777777777783</v>
      </c>
      <c r="AD233" s="164">
        <f t="shared" si="13"/>
        <v>0</v>
      </c>
      <c r="AE233" s="164">
        <f t="shared" si="15"/>
        <v>672.77777777777783</v>
      </c>
      <c r="AF233" s="163">
        <f t="shared" si="14"/>
        <v>336.38888888888891</v>
      </c>
    </row>
    <row r="234" spans="1:32" x14ac:dyDescent="0.25">
      <c r="A234" s="165" t="s">
        <v>361</v>
      </c>
      <c r="B234" s="165" t="s">
        <v>856</v>
      </c>
      <c r="C234" s="165" t="s">
        <v>160</v>
      </c>
      <c r="D234" s="165" t="s">
        <v>653</v>
      </c>
      <c r="E234" s="165">
        <v>93</v>
      </c>
      <c r="F234" s="165" t="s">
        <v>642</v>
      </c>
      <c r="G234" s="165" t="s">
        <v>69</v>
      </c>
      <c r="H234" s="165">
        <v>0</v>
      </c>
      <c r="I234" s="165">
        <v>0</v>
      </c>
      <c r="J234" s="165">
        <v>0</v>
      </c>
      <c r="K234" s="161"/>
      <c r="L234" s="161">
        <v>95</v>
      </c>
      <c r="M234" s="161"/>
      <c r="N234" s="162"/>
      <c r="O234" s="162">
        <v>70</v>
      </c>
      <c r="P234" s="162"/>
      <c r="Q234" s="161"/>
      <c r="R234" s="161">
        <v>65</v>
      </c>
      <c r="S234" s="161"/>
      <c r="T234" s="162"/>
      <c r="U234" s="162">
        <v>95</v>
      </c>
      <c r="V234" s="162"/>
      <c r="W234" s="161"/>
      <c r="X234" s="161">
        <v>85</v>
      </c>
      <c r="Y234" s="161"/>
      <c r="Z234" s="162"/>
      <c r="AA234" s="162">
        <v>100</v>
      </c>
      <c r="AB234" s="162"/>
      <c r="AC234" s="164">
        <f t="shared" si="12"/>
        <v>575.55555555555566</v>
      </c>
      <c r="AD234" s="164">
        <f t="shared" si="13"/>
        <v>0</v>
      </c>
      <c r="AE234" s="164">
        <f t="shared" si="15"/>
        <v>575.55555555555566</v>
      </c>
      <c r="AF234" s="163">
        <f t="shared" si="14"/>
        <v>287.77777777777783</v>
      </c>
    </row>
    <row r="235" spans="1:32" x14ac:dyDescent="0.25">
      <c r="A235" s="165" t="s">
        <v>361</v>
      </c>
      <c r="B235" s="165" t="s">
        <v>856</v>
      </c>
      <c r="C235" s="165" t="s">
        <v>160</v>
      </c>
      <c r="D235" s="165" t="s">
        <v>653</v>
      </c>
      <c r="E235" s="165">
        <v>110</v>
      </c>
      <c r="F235" s="165" t="s">
        <v>164</v>
      </c>
      <c r="G235" s="165" t="s">
        <v>227</v>
      </c>
      <c r="H235" s="165">
        <v>0</v>
      </c>
      <c r="I235" s="165">
        <v>0</v>
      </c>
      <c r="J235" s="165">
        <v>0</v>
      </c>
      <c r="K235" s="161"/>
      <c r="L235" s="161">
        <v>65</v>
      </c>
      <c r="M235" s="161"/>
      <c r="N235" s="162"/>
      <c r="O235" s="162">
        <v>35</v>
      </c>
      <c r="P235" s="162"/>
      <c r="Q235" s="161"/>
      <c r="R235" s="161">
        <v>40</v>
      </c>
      <c r="S235" s="161"/>
      <c r="T235" s="162"/>
      <c r="U235" s="162">
        <v>50</v>
      </c>
      <c r="V235" s="162"/>
      <c r="W235" s="161"/>
      <c r="X235" s="161">
        <v>65</v>
      </c>
      <c r="Y235" s="161"/>
      <c r="Z235" s="162"/>
      <c r="AA235" s="162">
        <v>95</v>
      </c>
      <c r="AB235" s="162"/>
      <c r="AC235" s="164">
        <f t="shared" si="12"/>
        <v>381.11111111111109</v>
      </c>
      <c r="AD235" s="164">
        <f t="shared" si="13"/>
        <v>0</v>
      </c>
      <c r="AE235" s="164">
        <f t="shared" si="15"/>
        <v>381.11111111111109</v>
      </c>
      <c r="AF235" s="163">
        <f t="shared" si="14"/>
        <v>190.55555555555554</v>
      </c>
    </row>
    <row r="236" spans="1:32" x14ac:dyDescent="0.25">
      <c r="A236" s="165" t="s">
        <v>361</v>
      </c>
      <c r="B236" s="165" t="s">
        <v>856</v>
      </c>
      <c r="C236" s="165" t="s">
        <v>160</v>
      </c>
      <c r="D236" s="165" t="s">
        <v>653</v>
      </c>
      <c r="E236" s="165">
        <v>123</v>
      </c>
      <c r="F236" s="165" t="s">
        <v>109</v>
      </c>
      <c r="G236" s="165" t="s">
        <v>87</v>
      </c>
      <c r="H236" s="165">
        <v>0</v>
      </c>
      <c r="I236" s="165">
        <v>0</v>
      </c>
      <c r="J236" s="165">
        <v>0</v>
      </c>
      <c r="K236" s="161"/>
      <c r="L236" s="161">
        <v>90</v>
      </c>
      <c r="M236" s="161"/>
      <c r="N236" s="162"/>
      <c r="O236" s="162">
        <v>70</v>
      </c>
      <c r="P236" s="162"/>
      <c r="Q236" s="161"/>
      <c r="R236" s="161">
        <v>75</v>
      </c>
      <c r="S236" s="161"/>
      <c r="T236" s="162"/>
      <c r="U236" s="162">
        <v>70</v>
      </c>
      <c r="V236" s="162"/>
      <c r="W236" s="161"/>
      <c r="X236" s="161">
        <v>95</v>
      </c>
      <c r="Y236" s="161"/>
      <c r="Z236" s="162"/>
      <c r="AA236" s="162">
        <v>90</v>
      </c>
      <c r="AB236" s="162"/>
      <c r="AC236" s="164">
        <f t="shared" si="12"/>
        <v>563.88888888888891</v>
      </c>
      <c r="AD236" s="164">
        <f t="shared" si="13"/>
        <v>0</v>
      </c>
      <c r="AE236" s="164">
        <f t="shared" si="15"/>
        <v>563.88888888888891</v>
      </c>
      <c r="AF236" s="163">
        <f t="shared" si="14"/>
        <v>281.94444444444446</v>
      </c>
    </row>
    <row r="237" spans="1:32" x14ac:dyDescent="0.25">
      <c r="A237" s="165" t="s">
        <v>361</v>
      </c>
      <c r="B237" s="165" t="s">
        <v>856</v>
      </c>
      <c r="C237" s="165" t="s">
        <v>160</v>
      </c>
      <c r="D237" s="165" t="s">
        <v>653</v>
      </c>
      <c r="E237" s="165">
        <v>137</v>
      </c>
      <c r="F237" s="165" t="s">
        <v>70</v>
      </c>
      <c r="G237" s="165" t="s">
        <v>89</v>
      </c>
      <c r="H237" s="165">
        <v>0</v>
      </c>
      <c r="I237" s="165">
        <v>0</v>
      </c>
      <c r="J237" s="165">
        <v>0</v>
      </c>
      <c r="K237" s="161"/>
      <c r="L237" s="161">
        <v>75</v>
      </c>
      <c r="M237" s="161"/>
      <c r="N237" s="162"/>
      <c r="O237" s="162">
        <v>60</v>
      </c>
      <c r="P237" s="162"/>
      <c r="Q237" s="161"/>
      <c r="R237" s="161">
        <v>75</v>
      </c>
      <c r="S237" s="161"/>
      <c r="T237" s="162"/>
      <c r="U237" s="162">
        <v>90</v>
      </c>
      <c r="V237" s="162"/>
      <c r="W237" s="161"/>
      <c r="X237" s="161">
        <v>80</v>
      </c>
      <c r="Y237" s="161"/>
      <c r="Z237" s="162"/>
      <c r="AA237" s="162">
        <v>100</v>
      </c>
      <c r="AB237" s="162"/>
      <c r="AC237" s="164">
        <f t="shared" si="12"/>
        <v>536.66666666666674</v>
      </c>
      <c r="AD237" s="164">
        <f t="shared" si="13"/>
        <v>0</v>
      </c>
      <c r="AE237" s="164">
        <f t="shared" si="15"/>
        <v>536.66666666666674</v>
      </c>
      <c r="AF237" s="163">
        <f t="shared" si="14"/>
        <v>268.33333333333337</v>
      </c>
    </row>
    <row r="238" spans="1:32" x14ac:dyDescent="0.25">
      <c r="A238" s="165" t="s">
        <v>361</v>
      </c>
      <c r="B238" s="165" t="s">
        <v>856</v>
      </c>
      <c r="C238" s="165" t="s">
        <v>160</v>
      </c>
      <c r="D238" s="165" t="s">
        <v>653</v>
      </c>
      <c r="E238" s="165">
        <v>157</v>
      </c>
      <c r="F238" s="165" t="s">
        <v>661</v>
      </c>
      <c r="G238" s="165" t="s">
        <v>87</v>
      </c>
      <c r="H238" s="165">
        <v>0</v>
      </c>
      <c r="I238" s="165">
        <v>0</v>
      </c>
      <c r="J238" s="165">
        <v>0</v>
      </c>
      <c r="K238" s="161"/>
      <c r="L238" s="161">
        <v>75</v>
      </c>
      <c r="M238" s="161"/>
      <c r="N238" s="162"/>
      <c r="O238" s="162">
        <v>70</v>
      </c>
      <c r="P238" s="162"/>
      <c r="Q238" s="161"/>
      <c r="R238" s="161">
        <v>75</v>
      </c>
      <c r="S238" s="161"/>
      <c r="T238" s="162"/>
      <c r="U238" s="162">
        <v>90</v>
      </c>
      <c r="V238" s="162"/>
      <c r="W238" s="161"/>
      <c r="X238" s="161">
        <v>75</v>
      </c>
      <c r="Y238" s="161"/>
      <c r="Z238" s="162"/>
      <c r="AA238" s="162">
        <v>95</v>
      </c>
      <c r="AB238" s="162"/>
      <c r="AC238" s="164">
        <f t="shared" si="12"/>
        <v>544.44444444444434</v>
      </c>
      <c r="AD238" s="164">
        <f t="shared" si="13"/>
        <v>0</v>
      </c>
      <c r="AE238" s="164">
        <f t="shared" si="15"/>
        <v>544.44444444444434</v>
      </c>
      <c r="AF238" s="163">
        <f t="shared" si="14"/>
        <v>272.22222222222217</v>
      </c>
    </row>
    <row r="239" spans="1:32" x14ac:dyDescent="0.25">
      <c r="A239" s="165" t="s">
        <v>361</v>
      </c>
      <c r="B239" s="165" t="s">
        <v>856</v>
      </c>
      <c r="C239" s="165" t="s">
        <v>160</v>
      </c>
      <c r="D239" s="165" t="s">
        <v>653</v>
      </c>
      <c r="E239" s="165">
        <v>186</v>
      </c>
      <c r="F239" s="165" t="s">
        <v>64</v>
      </c>
      <c r="G239" s="165" t="s">
        <v>227</v>
      </c>
      <c r="H239" s="165">
        <v>0</v>
      </c>
      <c r="I239" s="165">
        <v>0</v>
      </c>
      <c r="J239" s="165">
        <v>0</v>
      </c>
      <c r="K239" s="161"/>
      <c r="L239" s="161">
        <v>20</v>
      </c>
      <c r="M239" s="161"/>
      <c r="N239" s="162"/>
      <c r="O239" s="162">
        <v>25</v>
      </c>
      <c r="P239" s="162"/>
      <c r="Q239" s="161"/>
      <c r="R239" s="161">
        <v>25</v>
      </c>
      <c r="S239" s="161"/>
      <c r="T239" s="162"/>
      <c r="U239" s="162">
        <v>20</v>
      </c>
      <c r="V239" s="162"/>
      <c r="W239" s="161"/>
      <c r="X239" s="161"/>
      <c r="Y239" s="161"/>
      <c r="Z239" s="162"/>
      <c r="AA239" s="162">
        <v>20</v>
      </c>
      <c r="AB239" s="162"/>
      <c r="AC239" s="164">
        <f t="shared" si="12"/>
        <v>157.5</v>
      </c>
      <c r="AD239" s="164">
        <f t="shared" si="13"/>
        <v>0</v>
      </c>
      <c r="AE239" s="164">
        <f t="shared" si="15"/>
        <v>157.5</v>
      </c>
      <c r="AF239" s="163">
        <f t="shared" si="14"/>
        <v>78.75</v>
      </c>
    </row>
    <row r="240" spans="1:32" x14ac:dyDescent="0.25">
      <c r="A240" s="165" t="s">
        <v>361</v>
      </c>
      <c r="B240" s="165" t="s">
        <v>856</v>
      </c>
      <c r="C240" s="165" t="s">
        <v>160</v>
      </c>
      <c r="D240" s="165" t="s">
        <v>653</v>
      </c>
      <c r="E240" s="165">
        <v>230</v>
      </c>
      <c r="F240" s="165" t="s">
        <v>129</v>
      </c>
      <c r="G240" s="165" t="s">
        <v>163</v>
      </c>
      <c r="H240" s="165">
        <v>0</v>
      </c>
      <c r="I240" s="165">
        <v>0</v>
      </c>
      <c r="J240" s="165">
        <v>0</v>
      </c>
      <c r="K240" s="161"/>
      <c r="L240" s="161">
        <v>100</v>
      </c>
      <c r="M240" s="161"/>
      <c r="N240" s="162"/>
      <c r="O240" s="162">
        <v>100</v>
      </c>
      <c r="P240" s="162"/>
      <c r="Q240" s="161"/>
      <c r="R240" s="161">
        <v>100</v>
      </c>
      <c r="S240" s="161"/>
      <c r="T240" s="162"/>
      <c r="U240" s="162">
        <v>100</v>
      </c>
      <c r="V240" s="162"/>
      <c r="W240" s="161"/>
      <c r="X240" s="161">
        <v>100</v>
      </c>
      <c r="Y240" s="161"/>
      <c r="Z240" s="162"/>
      <c r="AA240" s="162">
        <v>100</v>
      </c>
      <c r="AB240" s="162"/>
      <c r="AC240" s="164">
        <f t="shared" si="12"/>
        <v>700</v>
      </c>
      <c r="AD240" s="164">
        <f t="shared" si="13"/>
        <v>0</v>
      </c>
      <c r="AE240" s="164">
        <f t="shared" si="15"/>
        <v>700</v>
      </c>
      <c r="AF240" s="163">
        <f t="shared" si="14"/>
        <v>350</v>
      </c>
    </row>
    <row r="241" spans="1:32" x14ac:dyDescent="0.25">
      <c r="A241" s="165" t="s">
        <v>361</v>
      </c>
      <c r="B241" s="165" t="s">
        <v>856</v>
      </c>
      <c r="C241" s="165" t="s">
        <v>160</v>
      </c>
      <c r="D241" s="165" t="s">
        <v>653</v>
      </c>
      <c r="E241" s="165">
        <v>298</v>
      </c>
      <c r="F241" s="165" t="s">
        <v>660</v>
      </c>
      <c r="G241" s="165" t="s">
        <v>662</v>
      </c>
      <c r="H241" s="165">
        <v>0</v>
      </c>
      <c r="I241" s="165">
        <v>0</v>
      </c>
      <c r="J241" s="165">
        <v>0</v>
      </c>
      <c r="K241" s="161"/>
      <c r="L241" s="161">
        <v>60</v>
      </c>
      <c r="M241" s="161"/>
      <c r="N241" s="162"/>
      <c r="O241" s="162">
        <v>20</v>
      </c>
      <c r="P241" s="162"/>
      <c r="Q241" s="161"/>
      <c r="R241" s="161">
        <v>40</v>
      </c>
      <c r="S241" s="161"/>
      <c r="T241" s="162"/>
      <c r="U241" s="162">
        <v>25</v>
      </c>
      <c r="V241" s="162"/>
      <c r="W241" s="161"/>
      <c r="X241" s="161">
        <v>40</v>
      </c>
      <c r="Y241" s="161"/>
      <c r="Z241" s="162"/>
      <c r="AA241" s="162">
        <v>75</v>
      </c>
      <c r="AB241" s="162"/>
      <c r="AC241" s="164">
        <f t="shared" si="12"/>
        <v>295.55555555555554</v>
      </c>
      <c r="AD241" s="164">
        <f t="shared" si="13"/>
        <v>0</v>
      </c>
      <c r="AE241" s="164">
        <f t="shared" si="15"/>
        <v>295.55555555555554</v>
      </c>
      <c r="AF241" s="163">
        <f t="shared" si="14"/>
        <v>147.77777777777777</v>
      </c>
    </row>
    <row r="242" spans="1:32" x14ac:dyDescent="0.25">
      <c r="A242" s="165" t="s">
        <v>361</v>
      </c>
      <c r="B242" s="165" t="s">
        <v>856</v>
      </c>
      <c r="C242" s="165" t="s">
        <v>160</v>
      </c>
      <c r="D242" s="165" t="s">
        <v>653</v>
      </c>
      <c r="E242" s="165">
        <v>398</v>
      </c>
      <c r="F242" s="165" t="s">
        <v>580</v>
      </c>
      <c r="G242" s="165" t="s">
        <v>663</v>
      </c>
      <c r="H242" s="165">
        <v>0</v>
      </c>
      <c r="I242" s="165">
        <v>0</v>
      </c>
      <c r="J242" s="165">
        <v>0</v>
      </c>
      <c r="K242" s="161"/>
      <c r="L242" s="161">
        <v>90</v>
      </c>
      <c r="M242" s="161"/>
      <c r="N242" s="162"/>
      <c r="O242" s="162">
        <v>60</v>
      </c>
      <c r="P242" s="162"/>
      <c r="Q242" s="161"/>
      <c r="R242" s="161">
        <v>65</v>
      </c>
      <c r="S242" s="161"/>
      <c r="T242" s="162"/>
      <c r="U242" s="162">
        <v>90</v>
      </c>
      <c r="V242" s="162"/>
      <c r="W242" s="161"/>
      <c r="X242" s="161">
        <v>85</v>
      </c>
      <c r="Y242" s="161"/>
      <c r="Z242" s="162"/>
      <c r="AA242" s="162">
        <v>95</v>
      </c>
      <c r="AB242" s="162"/>
      <c r="AC242" s="164">
        <f t="shared" si="12"/>
        <v>544.44444444444434</v>
      </c>
      <c r="AD242" s="164">
        <f t="shared" si="13"/>
        <v>0</v>
      </c>
      <c r="AE242" s="164">
        <f t="shared" si="15"/>
        <v>544.44444444444434</v>
      </c>
      <c r="AF242" s="163">
        <f t="shared" si="14"/>
        <v>272.22222222222217</v>
      </c>
    </row>
    <row r="243" spans="1:32" x14ac:dyDescent="0.25">
      <c r="A243" s="165" t="s">
        <v>361</v>
      </c>
      <c r="B243" s="165" t="s">
        <v>856</v>
      </c>
      <c r="C243" s="165" t="s">
        <v>160</v>
      </c>
      <c r="D243" s="165" t="s">
        <v>653</v>
      </c>
      <c r="E243" s="165">
        <v>424</v>
      </c>
      <c r="F243" s="165" t="s">
        <v>664</v>
      </c>
      <c r="G243" s="165" t="s">
        <v>235</v>
      </c>
      <c r="H243" s="165">
        <v>0</v>
      </c>
      <c r="I243" s="165">
        <v>0</v>
      </c>
      <c r="J243" s="165">
        <v>0</v>
      </c>
      <c r="K243" s="161"/>
      <c r="L243" s="161">
        <v>35</v>
      </c>
      <c r="M243" s="161"/>
      <c r="N243" s="162"/>
      <c r="O243" s="162">
        <v>25</v>
      </c>
      <c r="P243" s="162"/>
      <c r="Q243" s="161"/>
      <c r="R243" s="161">
        <v>15</v>
      </c>
      <c r="S243" s="161"/>
      <c r="T243" s="162"/>
      <c r="U243" s="162">
        <v>50</v>
      </c>
      <c r="V243" s="162"/>
      <c r="W243" s="161"/>
      <c r="X243" s="161">
        <v>35</v>
      </c>
      <c r="Y243" s="161"/>
      <c r="Z243" s="162"/>
      <c r="AA243" s="162">
        <v>55</v>
      </c>
      <c r="AB243" s="162"/>
      <c r="AC243" s="164">
        <f t="shared" si="12"/>
        <v>225.55555555555554</v>
      </c>
      <c r="AD243" s="164">
        <f t="shared" si="13"/>
        <v>0</v>
      </c>
      <c r="AE243" s="164">
        <f t="shared" si="15"/>
        <v>225.55555555555554</v>
      </c>
      <c r="AF243" s="163">
        <f t="shared" si="14"/>
        <v>112.77777777777777</v>
      </c>
    </row>
    <row r="244" spans="1:32" x14ac:dyDescent="0.25">
      <c r="A244" s="165" t="s">
        <v>361</v>
      </c>
      <c r="B244" s="165" t="s">
        <v>856</v>
      </c>
      <c r="C244" s="165" t="s">
        <v>160</v>
      </c>
      <c r="D244" s="165" t="s">
        <v>653</v>
      </c>
      <c r="E244" s="165">
        <v>457</v>
      </c>
      <c r="F244" s="165" t="s">
        <v>470</v>
      </c>
      <c r="G244" s="165" t="s">
        <v>665</v>
      </c>
      <c r="H244" s="165">
        <v>0</v>
      </c>
      <c r="I244" s="165">
        <v>0</v>
      </c>
      <c r="J244" s="165">
        <v>0</v>
      </c>
      <c r="K244" s="161"/>
      <c r="L244" s="161">
        <v>65</v>
      </c>
      <c r="M244" s="161"/>
      <c r="N244" s="162"/>
      <c r="O244" s="162">
        <v>35</v>
      </c>
      <c r="P244" s="162"/>
      <c r="Q244" s="161"/>
      <c r="R244" s="161">
        <v>75</v>
      </c>
      <c r="S244" s="161"/>
      <c r="T244" s="162"/>
      <c r="U244" s="162">
        <v>65</v>
      </c>
      <c r="V244" s="162"/>
      <c r="W244" s="161"/>
      <c r="X244" s="161">
        <v>55</v>
      </c>
      <c r="Y244" s="161"/>
      <c r="Z244" s="162"/>
      <c r="AA244" s="162">
        <v>85</v>
      </c>
      <c r="AB244" s="162"/>
      <c r="AC244" s="164">
        <f t="shared" si="12"/>
        <v>431.66666666666669</v>
      </c>
      <c r="AD244" s="164">
        <f t="shared" si="13"/>
        <v>0</v>
      </c>
      <c r="AE244" s="164">
        <f t="shared" si="15"/>
        <v>431.66666666666669</v>
      </c>
      <c r="AF244" s="163">
        <f t="shared" si="14"/>
        <v>215.83333333333334</v>
      </c>
    </row>
    <row r="245" spans="1:32" x14ac:dyDescent="0.25">
      <c r="A245" s="165" t="s">
        <v>361</v>
      </c>
      <c r="B245" s="165" t="s">
        <v>856</v>
      </c>
      <c r="C245" s="165" t="s">
        <v>160</v>
      </c>
      <c r="D245" s="165" t="s">
        <v>653</v>
      </c>
      <c r="E245" s="165">
        <v>480</v>
      </c>
      <c r="F245" s="165" t="s">
        <v>666</v>
      </c>
      <c r="G245" s="165" t="s">
        <v>667</v>
      </c>
      <c r="H245" s="165">
        <v>0</v>
      </c>
      <c r="I245" s="165">
        <v>0</v>
      </c>
      <c r="J245" s="165">
        <v>0</v>
      </c>
      <c r="K245" s="161"/>
      <c r="L245" s="161">
        <v>35</v>
      </c>
      <c r="M245" s="161"/>
      <c r="N245" s="162"/>
      <c r="O245" s="162">
        <v>15</v>
      </c>
      <c r="P245" s="162"/>
      <c r="Q245" s="161"/>
      <c r="R245" s="161">
        <v>40</v>
      </c>
      <c r="S245" s="161"/>
      <c r="T245" s="162"/>
      <c r="U245" s="162">
        <v>30</v>
      </c>
      <c r="V245" s="162"/>
      <c r="W245" s="161"/>
      <c r="X245" s="161">
        <v>35</v>
      </c>
      <c r="Y245" s="161"/>
      <c r="Z245" s="162"/>
      <c r="AA245" s="162">
        <v>100</v>
      </c>
      <c r="AB245" s="162"/>
      <c r="AC245" s="164">
        <f t="shared" si="12"/>
        <v>268.33333333333337</v>
      </c>
      <c r="AD245" s="164">
        <f t="shared" si="13"/>
        <v>0</v>
      </c>
      <c r="AE245" s="164">
        <f t="shared" si="15"/>
        <v>268.33333333333337</v>
      </c>
      <c r="AF245" s="163">
        <f t="shared" si="14"/>
        <v>134.16666666666669</v>
      </c>
    </row>
    <row r="246" spans="1:32" x14ac:dyDescent="0.25">
      <c r="A246" s="165" t="s">
        <v>361</v>
      </c>
      <c r="B246" s="165" t="s">
        <v>856</v>
      </c>
      <c r="C246" s="165" t="s">
        <v>160</v>
      </c>
      <c r="D246" s="165" t="s">
        <v>653</v>
      </c>
      <c r="E246" s="165">
        <v>557</v>
      </c>
      <c r="F246" s="165" t="s">
        <v>89</v>
      </c>
      <c r="G246" s="165" t="s">
        <v>90</v>
      </c>
      <c r="H246" s="165">
        <v>0</v>
      </c>
      <c r="I246" s="165">
        <v>0</v>
      </c>
      <c r="J246" s="165">
        <v>0</v>
      </c>
      <c r="K246" s="161"/>
      <c r="L246" s="161">
        <v>60</v>
      </c>
      <c r="M246" s="161"/>
      <c r="N246" s="162"/>
      <c r="O246" s="162">
        <v>60</v>
      </c>
      <c r="P246" s="162"/>
      <c r="Q246" s="161"/>
      <c r="R246" s="161">
        <v>55</v>
      </c>
      <c r="S246" s="161"/>
      <c r="T246" s="162"/>
      <c r="U246" s="162">
        <v>60</v>
      </c>
      <c r="V246" s="162"/>
      <c r="W246" s="161"/>
      <c r="X246" s="161">
        <v>45</v>
      </c>
      <c r="Y246" s="161"/>
      <c r="Z246" s="162"/>
      <c r="AA246" s="162">
        <v>60</v>
      </c>
      <c r="AB246" s="162"/>
      <c r="AC246" s="164">
        <f t="shared" si="12"/>
        <v>400.55555555555554</v>
      </c>
      <c r="AD246" s="164">
        <f t="shared" si="13"/>
        <v>0</v>
      </c>
      <c r="AE246" s="164">
        <f t="shared" si="15"/>
        <v>400.55555555555554</v>
      </c>
      <c r="AF246" s="163">
        <f t="shared" si="14"/>
        <v>200.27777777777777</v>
      </c>
    </row>
    <row r="247" spans="1:32" x14ac:dyDescent="0.25">
      <c r="A247" s="165" t="s">
        <v>361</v>
      </c>
      <c r="B247" s="165" t="s">
        <v>856</v>
      </c>
      <c r="C247" s="165" t="s">
        <v>160</v>
      </c>
      <c r="D247" s="165" t="s">
        <v>653</v>
      </c>
      <c r="E247" s="165">
        <v>562</v>
      </c>
      <c r="F247" s="165" t="s">
        <v>102</v>
      </c>
      <c r="G247" s="165" t="s">
        <v>56</v>
      </c>
      <c r="H247" s="165">
        <v>0</v>
      </c>
      <c r="I247" s="165">
        <v>0</v>
      </c>
      <c r="J247" s="165">
        <v>0</v>
      </c>
      <c r="K247" s="161"/>
      <c r="L247" s="161">
        <v>45</v>
      </c>
      <c r="M247" s="161"/>
      <c r="N247" s="162"/>
      <c r="O247" s="162">
        <v>30</v>
      </c>
      <c r="P247" s="162"/>
      <c r="Q247" s="161"/>
      <c r="R247" s="161">
        <v>95</v>
      </c>
      <c r="S247" s="161"/>
      <c r="T247" s="162"/>
      <c r="U247" s="162">
        <v>80</v>
      </c>
      <c r="V247" s="162"/>
      <c r="W247" s="161"/>
      <c r="X247" s="161">
        <v>80</v>
      </c>
      <c r="Y247" s="161"/>
      <c r="Z247" s="162"/>
      <c r="AA247" s="162">
        <v>65</v>
      </c>
      <c r="AB247" s="162"/>
      <c r="AC247" s="164">
        <f t="shared" si="12"/>
        <v>439.44444444444446</v>
      </c>
      <c r="AD247" s="164">
        <f t="shared" si="13"/>
        <v>0</v>
      </c>
      <c r="AE247" s="164">
        <f t="shared" si="15"/>
        <v>439.44444444444446</v>
      </c>
      <c r="AF247" s="163">
        <f t="shared" si="14"/>
        <v>219.72222222222223</v>
      </c>
    </row>
    <row r="248" spans="1:32" x14ac:dyDescent="0.25">
      <c r="A248" s="165" t="s">
        <v>361</v>
      </c>
      <c r="B248" s="165" t="s">
        <v>856</v>
      </c>
      <c r="C248" s="165" t="s">
        <v>160</v>
      </c>
      <c r="D248" s="165" t="s">
        <v>653</v>
      </c>
      <c r="E248" s="165">
        <v>574</v>
      </c>
      <c r="F248" s="165" t="s">
        <v>325</v>
      </c>
      <c r="G248" s="165" t="s">
        <v>156</v>
      </c>
      <c r="H248" s="165">
        <v>0</v>
      </c>
      <c r="I248" s="165">
        <v>0</v>
      </c>
      <c r="J248" s="165">
        <v>0</v>
      </c>
      <c r="K248" s="161"/>
      <c r="L248" s="161">
        <v>90</v>
      </c>
      <c r="M248" s="161"/>
      <c r="N248" s="162"/>
      <c r="O248" s="162">
        <v>20</v>
      </c>
      <c r="P248" s="162"/>
      <c r="Q248" s="161"/>
      <c r="R248" s="161">
        <v>70</v>
      </c>
      <c r="S248" s="161"/>
      <c r="T248" s="162"/>
      <c r="U248" s="162">
        <v>80</v>
      </c>
      <c r="V248" s="162"/>
      <c r="W248" s="161"/>
      <c r="X248" s="161">
        <v>80</v>
      </c>
      <c r="Y248" s="161"/>
      <c r="Z248" s="162"/>
      <c r="AA248" s="162">
        <v>100</v>
      </c>
      <c r="AB248" s="162"/>
      <c r="AC248" s="164">
        <f t="shared" si="12"/>
        <v>482.22222222222223</v>
      </c>
      <c r="AD248" s="164">
        <f t="shared" si="13"/>
        <v>0</v>
      </c>
      <c r="AE248" s="164">
        <f t="shared" si="15"/>
        <v>482.22222222222223</v>
      </c>
      <c r="AF248" s="163">
        <f t="shared" si="14"/>
        <v>241.11111111111111</v>
      </c>
    </row>
    <row r="249" spans="1:32" x14ac:dyDescent="0.25">
      <c r="A249" s="165" t="s">
        <v>361</v>
      </c>
      <c r="B249" s="165" t="s">
        <v>856</v>
      </c>
      <c r="C249" s="165" t="s">
        <v>160</v>
      </c>
      <c r="D249" s="165" t="s">
        <v>668</v>
      </c>
      <c r="E249" s="165">
        <v>5</v>
      </c>
      <c r="F249" s="165" t="s">
        <v>669</v>
      </c>
      <c r="G249" s="165" t="s">
        <v>43</v>
      </c>
      <c r="H249" s="165">
        <v>0</v>
      </c>
      <c r="I249" s="165">
        <v>0</v>
      </c>
      <c r="J249" s="165">
        <v>0</v>
      </c>
      <c r="K249" s="161"/>
      <c r="L249" s="161">
        <v>95</v>
      </c>
      <c r="M249" s="161"/>
      <c r="N249" s="162"/>
      <c r="O249" s="162">
        <v>95</v>
      </c>
      <c r="P249" s="162"/>
      <c r="Q249" s="161"/>
      <c r="R249" s="161">
        <v>85</v>
      </c>
      <c r="S249" s="161"/>
      <c r="T249" s="162"/>
      <c r="U249" s="162">
        <v>95</v>
      </c>
      <c r="V249" s="162"/>
      <c r="W249" s="161"/>
      <c r="X249" s="161">
        <v>95</v>
      </c>
      <c r="Y249" s="161"/>
      <c r="Z249" s="162"/>
      <c r="AA249" s="162">
        <v>100</v>
      </c>
      <c r="AB249" s="162"/>
      <c r="AC249" s="164">
        <f t="shared" si="12"/>
        <v>653.33333333333326</v>
      </c>
      <c r="AD249" s="164">
        <f t="shared" si="13"/>
        <v>0</v>
      </c>
      <c r="AE249" s="164">
        <f t="shared" si="15"/>
        <v>653.33333333333326</v>
      </c>
      <c r="AF249" s="163">
        <f t="shared" si="14"/>
        <v>326.66666666666663</v>
      </c>
    </row>
    <row r="250" spans="1:32" x14ac:dyDescent="0.25">
      <c r="A250" s="165" t="s">
        <v>361</v>
      </c>
      <c r="B250" s="165" t="s">
        <v>856</v>
      </c>
      <c r="C250" s="165" t="s">
        <v>160</v>
      </c>
      <c r="D250" s="165" t="s">
        <v>668</v>
      </c>
      <c r="E250" s="165">
        <v>16</v>
      </c>
      <c r="F250" s="165" t="s">
        <v>670</v>
      </c>
      <c r="G250" s="165" t="s">
        <v>184</v>
      </c>
      <c r="H250" s="165">
        <v>0</v>
      </c>
      <c r="I250" s="165">
        <v>0</v>
      </c>
      <c r="J250" s="165">
        <v>0</v>
      </c>
      <c r="K250" s="161"/>
      <c r="L250" s="161">
        <v>65</v>
      </c>
      <c r="M250" s="161"/>
      <c r="N250" s="162"/>
      <c r="O250" s="162">
        <v>25</v>
      </c>
      <c r="P250" s="162"/>
      <c r="Q250" s="161"/>
      <c r="R250" s="161">
        <v>45</v>
      </c>
      <c r="S250" s="161"/>
      <c r="T250" s="162"/>
      <c r="U250" s="162">
        <v>45</v>
      </c>
      <c r="V250" s="162"/>
      <c r="W250" s="161"/>
      <c r="X250" s="161">
        <v>30</v>
      </c>
      <c r="Y250" s="161"/>
      <c r="Z250" s="162"/>
      <c r="AA250" s="162">
        <v>65</v>
      </c>
      <c r="AB250" s="162"/>
      <c r="AC250" s="164">
        <f t="shared" si="12"/>
        <v>318.88888888888886</v>
      </c>
      <c r="AD250" s="164">
        <f t="shared" si="13"/>
        <v>0</v>
      </c>
      <c r="AE250" s="164">
        <f t="shared" si="15"/>
        <v>318.88888888888886</v>
      </c>
      <c r="AF250" s="163">
        <f t="shared" si="14"/>
        <v>159.44444444444443</v>
      </c>
    </row>
    <row r="251" spans="1:32" x14ac:dyDescent="0.25">
      <c r="A251" s="165" t="s">
        <v>361</v>
      </c>
      <c r="B251" s="165" t="s">
        <v>856</v>
      </c>
      <c r="C251" s="165" t="s">
        <v>160</v>
      </c>
      <c r="D251" s="165" t="s">
        <v>668</v>
      </c>
      <c r="E251" s="165">
        <v>22</v>
      </c>
      <c r="F251" s="165" t="s">
        <v>70</v>
      </c>
      <c r="G251" s="165" t="s">
        <v>43</v>
      </c>
      <c r="H251" s="165">
        <v>0</v>
      </c>
      <c r="I251" s="165">
        <v>0</v>
      </c>
      <c r="J251" s="165">
        <v>0</v>
      </c>
      <c r="K251" s="161"/>
      <c r="L251" s="161">
        <v>95</v>
      </c>
      <c r="M251" s="161"/>
      <c r="N251" s="162"/>
      <c r="O251" s="162">
        <v>100</v>
      </c>
      <c r="P251" s="162"/>
      <c r="Q251" s="161"/>
      <c r="R251" s="161">
        <v>95</v>
      </c>
      <c r="S251" s="161"/>
      <c r="T251" s="162"/>
      <c r="U251" s="162">
        <v>90</v>
      </c>
      <c r="V251" s="162"/>
      <c r="W251" s="161"/>
      <c r="X251" s="161">
        <v>100</v>
      </c>
      <c r="Y251" s="161"/>
      <c r="Z251" s="162"/>
      <c r="AA251" s="162">
        <v>100</v>
      </c>
      <c r="AB251" s="162"/>
      <c r="AC251" s="164">
        <f t="shared" si="12"/>
        <v>676.66666666666663</v>
      </c>
      <c r="AD251" s="164">
        <f t="shared" si="13"/>
        <v>0</v>
      </c>
      <c r="AE251" s="164">
        <f t="shared" si="15"/>
        <v>676.66666666666663</v>
      </c>
      <c r="AF251" s="163">
        <f t="shared" si="14"/>
        <v>338.33333333333331</v>
      </c>
    </row>
    <row r="252" spans="1:32" x14ac:dyDescent="0.25">
      <c r="A252" s="165" t="s">
        <v>361</v>
      </c>
      <c r="B252" s="165" t="s">
        <v>856</v>
      </c>
      <c r="C252" s="165" t="s">
        <v>160</v>
      </c>
      <c r="D252" s="165" t="s">
        <v>668</v>
      </c>
      <c r="E252" s="165">
        <v>24</v>
      </c>
      <c r="F252" s="165" t="s">
        <v>671</v>
      </c>
      <c r="G252" s="165" t="s">
        <v>672</v>
      </c>
      <c r="H252" s="165">
        <v>0</v>
      </c>
      <c r="I252" s="165">
        <v>0</v>
      </c>
      <c r="J252" s="165">
        <v>0</v>
      </c>
      <c r="K252" s="161"/>
      <c r="L252" s="161">
        <v>90</v>
      </c>
      <c r="M252" s="161"/>
      <c r="N252" s="162"/>
      <c r="O252" s="162">
        <v>45</v>
      </c>
      <c r="P252" s="162"/>
      <c r="Q252" s="161"/>
      <c r="R252" s="161">
        <v>75</v>
      </c>
      <c r="S252" s="161"/>
      <c r="T252" s="162"/>
      <c r="U252" s="162">
        <v>85</v>
      </c>
      <c r="V252" s="162"/>
      <c r="W252" s="161"/>
      <c r="X252" s="161">
        <v>75</v>
      </c>
      <c r="Y252" s="161"/>
      <c r="Z252" s="162"/>
      <c r="AA252" s="162">
        <v>100</v>
      </c>
      <c r="AB252" s="162"/>
      <c r="AC252" s="164">
        <f t="shared" si="12"/>
        <v>528.88888888888891</v>
      </c>
      <c r="AD252" s="164">
        <f t="shared" si="13"/>
        <v>0</v>
      </c>
      <c r="AE252" s="164">
        <f t="shared" si="15"/>
        <v>528.88888888888891</v>
      </c>
      <c r="AF252" s="163">
        <f t="shared" si="14"/>
        <v>264.44444444444446</v>
      </c>
    </row>
    <row r="253" spans="1:32" x14ac:dyDescent="0.25">
      <c r="A253" s="165" t="s">
        <v>361</v>
      </c>
      <c r="B253" s="165" t="s">
        <v>856</v>
      </c>
      <c r="C253" s="165" t="s">
        <v>160</v>
      </c>
      <c r="D253" s="165" t="s">
        <v>668</v>
      </c>
      <c r="E253" s="165">
        <v>37</v>
      </c>
      <c r="F253" s="165" t="s">
        <v>73</v>
      </c>
      <c r="G253" s="165" t="s">
        <v>89</v>
      </c>
      <c r="H253" s="165">
        <v>0</v>
      </c>
      <c r="I253" s="165">
        <v>0</v>
      </c>
      <c r="J253" s="165">
        <v>0</v>
      </c>
      <c r="K253" s="161"/>
      <c r="L253" s="161">
        <v>80</v>
      </c>
      <c r="M253" s="161"/>
      <c r="N253" s="162"/>
      <c r="O253" s="162">
        <v>65</v>
      </c>
      <c r="P253" s="162"/>
      <c r="Q253" s="161"/>
      <c r="R253" s="161">
        <v>80</v>
      </c>
      <c r="S253" s="161"/>
      <c r="T253" s="162"/>
      <c r="U253" s="162">
        <v>90</v>
      </c>
      <c r="V253" s="162"/>
      <c r="W253" s="161"/>
      <c r="X253" s="161">
        <v>100</v>
      </c>
      <c r="Y253" s="161"/>
      <c r="Z253" s="162"/>
      <c r="AA253" s="162">
        <v>100</v>
      </c>
      <c r="AB253" s="162"/>
      <c r="AC253" s="164">
        <f t="shared" si="12"/>
        <v>575.55555555555566</v>
      </c>
      <c r="AD253" s="164">
        <f t="shared" si="13"/>
        <v>0</v>
      </c>
      <c r="AE253" s="164">
        <f t="shared" si="15"/>
        <v>575.55555555555566</v>
      </c>
      <c r="AF253" s="163">
        <f t="shared" si="14"/>
        <v>287.77777777777783</v>
      </c>
    </row>
    <row r="254" spans="1:32" x14ac:dyDescent="0.25">
      <c r="A254" s="165" t="s">
        <v>361</v>
      </c>
      <c r="B254" s="165" t="s">
        <v>856</v>
      </c>
      <c r="C254" s="165" t="s">
        <v>160</v>
      </c>
      <c r="D254" s="165" t="s">
        <v>668</v>
      </c>
      <c r="E254" s="165">
        <v>38</v>
      </c>
      <c r="F254" s="165" t="s">
        <v>673</v>
      </c>
      <c r="G254" s="165" t="s">
        <v>115</v>
      </c>
      <c r="H254" s="165">
        <v>0</v>
      </c>
      <c r="I254" s="165">
        <v>0</v>
      </c>
      <c r="J254" s="165">
        <v>0</v>
      </c>
      <c r="K254" s="161"/>
      <c r="L254" s="161">
        <v>100</v>
      </c>
      <c r="M254" s="161"/>
      <c r="N254" s="162"/>
      <c r="O254" s="162">
        <v>100</v>
      </c>
      <c r="P254" s="162"/>
      <c r="Q254" s="161"/>
      <c r="R254" s="161">
        <v>100</v>
      </c>
      <c r="S254" s="161"/>
      <c r="T254" s="162"/>
      <c r="U254" s="162">
        <v>100</v>
      </c>
      <c r="V254" s="162"/>
      <c r="W254" s="161"/>
      <c r="X254" s="161">
        <v>100</v>
      </c>
      <c r="Y254" s="161"/>
      <c r="Z254" s="162"/>
      <c r="AA254" s="162">
        <v>100</v>
      </c>
      <c r="AB254" s="162"/>
      <c r="AC254" s="164">
        <f t="shared" si="12"/>
        <v>700</v>
      </c>
      <c r="AD254" s="164">
        <f t="shared" si="13"/>
        <v>0</v>
      </c>
      <c r="AE254" s="164">
        <f t="shared" si="15"/>
        <v>700</v>
      </c>
      <c r="AF254" s="163">
        <f t="shared" si="14"/>
        <v>350</v>
      </c>
    </row>
    <row r="255" spans="1:32" x14ac:dyDescent="0.25">
      <c r="A255" s="165" t="s">
        <v>361</v>
      </c>
      <c r="B255" s="165" t="s">
        <v>856</v>
      </c>
      <c r="C255" s="165" t="s">
        <v>160</v>
      </c>
      <c r="D255" s="165" t="s">
        <v>668</v>
      </c>
      <c r="E255" s="165">
        <v>62</v>
      </c>
      <c r="F255" s="165" t="s">
        <v>674</v>
      </c>
      <c r="G255" s="165" t="s">
        <v>235</v>
      </c>
      <c r="H255" s="165">
        <v>0</v>
      </c>
      <c r="I255" s="165">
        <v>0</v>
      </c>
      <c r="J255" s="165">
        <v>0</v>
      </c>
      <c r="K255" s="161"/>
      <c r="L255" s="161">
        <v>85</v>
      </c>
      <c r="M255" s="161"/>
      <c r="N255" s="162"/>
      <c r="O255" s="162">
        <v>90</v>
      </c>
      <c r="P255" s="162"/>
      <c r="Q255" s="161"/>
      <c r="R255" s="161">
        <v>95</v>
      </c>
      <c r="S255" s="161"/>
      <c r="T255" s="162"/>
      <c r="U255" s="162">
        <v>90</v>
      </c>
      <c r="V255" s="162"/>
      <c r="W255" s="161"/>
      <c r="X255" s="161">
        <v>95</v>
      </c>
      <c r="Y255" s="161"/>
      <c r="Z255" s="162"/>
      <c r="AA255" s="162">
        <v>95</v>
      </c>
      <c r="AB255" s="162"/>
      <c r="AC255" s="164">
        <f t="shared" si="12"/>
        <v>637.77777777777771</v>
      </c>
      <c r="AD255" s="164">
        <f t="shared" si="13"/>
        <v>0</v>
      </c>
      <c r="AE255" s="164">
        <f t="shared" si="15"/>
        <v>637.77777777777771</v>
      </c>
      <c r="AF255" s="163">
        <f t="shared" si="14"/>
        <v>318.88888888888886</v>
      </c>
    </row>
    <row r="256" spans="1:32" x14ac:dyDescent="0.25">
      <c r="A256" s="165" t="s">
        <v>361</v>
      </c>
      <c r="B256" s="165" t="s">
        <v>856</v>
      </c>
      <c r="C256" s="165" t="s">
        <v>160</v>
      </c>
      <c r="D256" s="165" t="s">
        <v>668</v>
      </c>
      <c r="E256" s="165">
        <v>64</v>
      </c>
      <c r="F256" s="165" t="s">
        <v>675</v>
      </c>
      <c r="G256" s="165" t="s">
        <v>71</v>
      </c>
      <c r="H256" s="165">
        <v>0</v>
      </c>
      <c r="I256" s="165">
        <v>0</v>
      </c>
      <c r="J256" s="165">
        <v>0</v>
      </c>
      <c r="K256" s="161"/>
      <c r="L256" s="161">
        <v>70</v>
      </c>
      <c r="M256" s="161"/>
      <c r="N256" s="162"/>
      <c r="O256" s="162">
        <v>80</v>
      </c>
      <c r="P256" s="162"/>
      <c r="Q256" s="161"/>
      <c r="R256" s="161">
        <v>90</v>
      </c>
      <c r="S256" s="161"/>
      <c r="T256" s="162"/>
      <c r="U256" s="162">
        <v>70</v>
      </c>
      <c r="V256" s="162"/>
      <c r="W256" s="161"/>
      <c r="X256" s="161">
        <v>40</v>
      </c>
      <c r="Y256" s="161"/>
      <c r="Z256" s="162"/>
      <c r="AA256" s="162">
        <v>95</v>
      </c>
      <c r="AB256" s="162"/>
      <c r="AC256" s="164">
        <f t="shared" si="12"/>
        <v>532.77777777777783</v>
      </c>
      <c r="AD256" s="164">
        <f t="shared" si="13"/>
        <v>0</v>
      </c>
      <c r="AE256" s="164">
        <f t="shared" si="15"/>
        <v>532.77777777777783</v>
      </c>
      <c r="AF256" s="163">
        <f t="shared" si="14"/>
        <v>266.38888888888891</v>
      </c>
    </row>
    <row r="257" spans="1:32" x14ac:dyDescent="0.25">
      <c r="A257" s="165" t="s">
        <v>361</v>
      </c>
      <c r="B257" s="165" t="s">
        <v>856</v>
      </c>
      <c r="C257" s="165" t="s">
        <v>160</v>
      </c>
      <c r="D257" s="165" t="s">
        <v>668</v>
      </c>
      <c r="E257" s="165">
        <v>71</v>
      </c>
      <c r="F257" s="165" t="s">
        <v>676</v>
      </c>
      <c r="G257" s="165" t="s">
        <v>677</v>
      </c>
      <c r="H257" s="165">
        <v>0</v>
      </c>
      <c r="I257" s="165">
        <v>0</v>
      </c>
      <c r="J257" s="165">
        <v>0</v>
      </c>
      <c r="K257" s="161"/>
      <c r="L257" s="161">
        <v>95</v>
      </c>
      <c r="M257" s="161"/>
      <c r="N257" s="162"/>
      <c r="O257" s="162">
        <v>60</v>
      </c>
      <c r="P257" s="162"/>
      <c r="Q257" s="161"/>
      <c r="R257" s="161">
        <v>80</v>
      </c>
      <c r="S257" s="161"/>
      <c r="T257" s="162"/>
      <c r="U257" s="162">
        <v>70</v>
      </c>
      <c r="V257" s="162"/>
      <c r="W257" s="161"/>
      <c r="X257" s="161">
        <v>75</v>
      </c>
      <c r="Y257" s="161"/>
      <c r="Z257" s="162"/>
      <c r="AA257" s="162">
        <v>100</v>
      </c>
      <c r="AB257" s="162"/>
      <c r="AC257" s="164">
        <f t="shared" si="12"/>
        <v>556.11111111111109</v>
      </c>
      <c r="AD257" s="164">
        <f t="shared" si="13"/>
        <v>0</v>
      </c>
      <c r="AE257" s="164">
        <f t="shared" si="15"/>
        <v>556.11111111111109</v>
      </c>
      <c r="AF257" s="163">
        <f t="shared" si="14"/>
        <v>278.05555555555554</v>
      </c>
    </row>
    <row r="258" spans="1:32" x14ac:dyDescent="0.25">
      <c r="A258" s="165" t="s">
        <v>361</v>
      </c>
      <c r="B258" s="165" t="s">
        <v>856</v>
      </c>
      <c r="C258" s="165" t="s">
        <v>160</v>
      </c>
      <c r="D258" s="165" t="s">
        <v>668</v>
      </c>
      <c r="E258" s="165">
        <v>72</v>
      </c>
      <c r="F258" s="165" t="s">
        <v>678</v>
      </c>
      <c r="G258" s="165" t="s">
        <v>136</v>
      </c>
      <c r="H258" s="165">
        <v>0</v>
      </c>
      <c r="I258" s="165">
        <v>0</v>
      </c>
      <c r="J258" s="165">
        <v>0</v>
      </c>
      <c r="K258" s="161"/>
      <c r="L258" s="161">
        <v>90</v>
      </c>
      <c r="M258" s="161"/>
      <c r="N258" s="162"/>
      <c r="O258" s="162">
        <v>70</v>
      </c>
      <c r="P258" s="162"/>
      <c r="Q258" s="161"/>
      <c r="R258" s="161">
        <v>100</v>
      </c>
      <c r="S258" s="161"/>
      <c r="T258" s="162"/>
      <c r="U258" s="162">
        <v>80</v>
      </c>
      <c r="V258" s="162"/>
      <c r="W258" s="161"/>
      <c r="X258" s="161">
        <v>85</v>
      </c>
      <c r="Y258" s="161"/>
      <c r="Z258" s="162"/>
      <c r="AA258" s="162">
        <v>100</v>
      </c>
      <c r="AB258" s="162"/>
      <c r="AC258" s="164">
        <f t="shared" ref="AC258:AC321" si="16">IF(X258="",((L258*4)+(O258*4)+(R258*4)+(U258*2)+(AA258*2))/16/100*700,((L258*4)+(O258*4)+(R258*4)+(U258*2)+(X258*2)+(AA258*2))/18/100*700)</f>
        <v>610.55555555555554</v>
      </c>
      <c r="AD258" s="164">
        <f t="shared" ref="AD258:AD321" si="17">IF(Y258="",((M258*4)+(P258*4)+(S258*4)+(V258*2)+(AB258*2))/16/100*700,((M258*4)+(P258*4)+(S258*4)+(V258*2)+(Y258*2)+(AB258*2))/18/100*700)</f>
        <v>0</v>
      </c>
      <c r="AE258" s="164">
        <f t="shared" si="15"/>
        <v>610.55555555555554</v>
      </c>
      <c r="AF258" s="163">
        <f t="shared" ref="AF258:AF321" si="18">(H258+I258+J258+AE258)/2</f>
        <v>305.27777777777777</v>
      </c>
    </row>
    <row r="259" spans="1:32" x14ac:dyDescent="0.25">
      <c r="A259" s="165" t="s">
        <v>361</v>
      </c>
      <c r="B259" s="165" t="s">
        <v>856</v>
      </c>
      <c r="C259" s="165" t="s">
        <v>160</v>
      </c>
      <c r="D259" s="165" t="s">
        <v>668</v>
      </c>
      <c r="E259" s="165">
        <v>79</v>
      </c>
      <c r="F259" s="165" t="s">
        <v>679</v>
      </c>
      <c r="G259" s="165" t="s">
        <v>98</v>
      </c>
      <c r="H259" s="165">
        <v>0</v>
      </c>
      <c r="I259" s="165">
        <v>0</v>
      </c>
      <c r="J259" s="165">
        <v>0</v>
      </c>
      <c r="K259" s="161"/>
      <c r="L259" s="161">
        <v>15</v>
      </c>
      <c r="M259" s="161"/>
      <c r="N259" s="162"/>
      <c r="O259" s="162">
        <v>5</v>
      </c>
      <c r="P259" s="162"/>
      <c r="Q259" s="161"/>
      <c r="R259" s="161">
        <v>45</v>
      </c>
      <c r="S259" s="161"/>
      <c r="T259" s="162"/>
      <c r="U259" s="162">
        <v>25</v>
      </c>
      <c r="V259" s="162"/>
      <c r="W259" s="161"/>
      <c r="X259" s="161">
        <v>35</v>
      </c>
      <c r="Y259" s="161"/>
      <c r="Z259" s="162"/>
      <c r="AA259" s="162">
        <v>35</v>
      </c>
      <c r="AB259" s="162"/>
      <c r="AC259" s="164">
        <f t="shared" si="16"/>
        <v>175</v>
      </c>
      <c r="AD259" s="164">
        <f t="shared" si="17"/>
        <v>0</v>
      </c>
      <c r="AE259" s="164">
        <f t="shared" ref="AE259:AE322" si="19">IF(AD259=0,AC259,(AC259+AD259)/2)</f>
        <v>175</v>
      </c>
      <c r="AF259" s="163">
        <f t="shared" si="18"/>
        <v>87.5</v>
      </c>
    </row>
    <row r="260" spans="1:32" x14ac:dyDescent="0.25">
      <c r="A260" s="165" t="s">
        <v>361</v>
      </c>
      <c r="B260" s="165" t="s">
        <v>856</v>
      </c>
      <c r="C260" s="165" t="s">
        <v>160</v>
      </c>
      <c r="D260" s="165" t="s">
        <v>668</v>
      </c>
      <c r="E260" s="165">
        <v>85</v>
      </c>
      <c r="F260" s="165" t="s">
        <v>680</v>
      </c>
      <c r="G260" s="165" t="s">
        <v>601</v>
      </c>
      <c r="H260" s="165">
        <v>0</v>
      </c>
      <c r="I260" s="165">
        <v>0</v>
      </c>
      <c r="J260" s="165">
        <v>0</v>
      </c>
      <c r="K260" s="161"/>
      <c r="L260" s="161">
        <v>55</v>
      </c>
      <c r="M260" s="161"/>
      <c r="N260" s="162"/>
      <c r="O260" s="162">
        <v>45</v>
      </c>
      <c r="P260" s="162"/>
      <c r="Q260" s="161"/>
      <c r="R260" s="161">
        <v>65</v>
      </c>
      <c r="S260" s="161"/>
      <c r="T260" s="162"/>
      <c r="U260" s="162">
        <v>55</v>
      </c>
      <c r="V260" s="162"/>
      <c r="W260" s="161"/>
      <c r="X260" s="161">
        <v>55</v>
      </c>
      <c r="Y260" s="161"/>
      <c r="Z260" s="162"/>
      <c r="AA260" s="162">
        <v>90</v>
      </c>
      <c r="AB260" s="162"/>
      <c r="AC260" s="164">
        <f t="shared" si="16"/>
        <v>412.22222222222223</v>
      </c>
      <c r="AD260" s="164">
        <f t="shared" si="17"/>
        <v>0</v>
      </c>
      <c r="AE260" s="164">
        <f t="shared" si="19"/>
        <v>412.22222222222223</v>
      </c>
      <c r="AF260" s="163">
        <f t="shared" si="18"/>
        <v>206.11111111111111</v>
      </c>
    </row>
    <row r="261" spans="1:32" x14ac:dyDescent="0.25">
      <c r="A261" s="165" t="s">
        <v>361</v>
      </c>
      <c r="B261" s="165" t="s">
        <v>856</v>
      </c>
      <c r="C261" s="165" t="s">
        <v>160</v>
      </c>
      <c r="D261" s="165" t="s">
        <v>668</v>
      </c>
      <c r="E261" s="165">
        <v>88</v>
      </c>
      <c r="F261" s="165" t="s">
        <v>681</v>
      </c>
      <c r="G261" s="165" t="s">
        <v>142</v>
      </c>
      <c r="H261" s="165">
        <v>0</v>
      </c>
      <c r="I261" s="165">
        <v>0</v>
      </c>
      <c r="J261" s="165">
        <v>0</v>
      </c>
      <c r="K261" s="161"/>
      <c r="L261" s="161">
        <v>60</v>
      </c>
      <c r="M261" s="161"/>
      <c r="N261" s="162"/>
      <c r="O261" s="162">
        <v>45</v>
      </c>
      <c r="P261" s="162"/>
      <c r="Q261" s="161"/>
      <c r="R261" s="161">
        <v>70</v>
      </c>
      <c r="S261" s="161"/>
      <c r="T261" s="162"/>
      <c r="U261" s="162">
        <v>85</v>
      </c>
      <c r="V261" s="162"/>
      <c r="W261" s="161"/>
      <c r="X261" s="161">
        <v>35</v>
      </c>
      <c r="Y261" s="161"/>
      <c r="Z261" s="162"/>
      <c r="AA261" s="162">
        <v>95</v>
      </c>
      <c r="AB261" s="162"/>
      <c r="AC261" s="164">
        <f t="shared" si="16"/>
        <v>439.44444444444446</v>
      </c>
      <c r="AD261" s="164">
        <f t="shared" si="17"/>
        <v>0</v>
      </c>
      <c r="AE261" s="164">
        <f t="shared" si="19"/>
        <v>439.44444444444446</v>
      </c>
      <c r="AF261" s="163">
        <f t="shared" si="18"/>
        <v>219.72222222222223</v>
      </c>
    </row>
    <row r="262" spans="1:32" x14ac:dyDescent="0.25">
      <c r="A262" s="165" t="s">
        <v>361</v>
      </c>
      <c r="B262" s="165" t="s">
        <v>856</v>
      </c>
      <c r="C262" s="165" t="s">
        <v>160</v>
      </c>
      <c r="D262" s="165" t="s">
        <v>668</v>
      </c>
      <c r="E262" s="165">
        <v>134</v>
      </c>
      <c r="F262" s="165" t="s">
        <v>682</v>
      </c>
      <c r="G262" s="165" t="s">
        <v>218</v>
      </c>
      <c r="H262" s="165">
        <v>0</v>
      </c>
      <c r="I262" s="165">
        <v>0</v>
      </c>
      <c r="J262" s="165">
        <v>0</v>
      </c>
      <c r="K262" s="161"/>
      <c r="L262" s="161">
        <v>80</v>
      </c>
      <c r="M262" s="161"/>
      <c r="N262" s="162"/>
      <c r="O262" s="162">
        <v>45</v>
      </c>
      <c r="P262" s="162"/>
      <c r="Q262" s="161"/>
      <c r="R262" s="161">
        <v>45</v>
      </c>
      <c r="S262" s="161"/>
      <c r="T262" s="162"/>
      <c r="U262" s="162">
        <v>60</v>
      </c>
      <c r="V262" s="162"/>
      <c r="W262" s="161"/>
      <c r="X262" s="161">
        <v>65</v>
      </c>
      <c r="Y262" s="161"/>
      <c r="Z262" s="162"/>
      <c r="AA262" s="162">
        <v>100</v>
      </c>
      <c r="AB262" s="162"/>
      <c r="AC262" s="164">
        <f t="shared" si="16"/>
        <v>439.44444444444446</v>
      </c>
      <c r="AD262" s="164">
        <f t="shared" si="17"/>
        <v>0</v>
      </c>
      <c r="AE262" s="164">
        <f t="shared" si="19"/>
        <v>439.44444444444446</v>
      </c>
      <c r="AF262" s="163">
        <f t="shared" si="18"/>
        <v>219.72222222222223</v>
      </c>
    </row>
    <row r="263" spans="1:32" x14ac:dyDescent="0.25">
      <c r="A263" s="165" t="s">
        <v>361</v>
      </c>
      <c r="B263" s="165" t="s">
        <v>856</v>
      </c>
      <c r="C263" s="165" t="s">
        <v>160</v>
      </c>
      <c r="D263" s="165" t="s">
        <v>668</v>
      </c>
      <c r="E263" s="165">
        <v>155</v>
      </c>
      <c r="F263" s="165" t="s">
        <v>683</v>
      </c>
      <c r="G263" s="165" t="s">
        <v>592</v>
      </c>
      <c r="H263" s="165">
        <v>0</v>
      </c>
      <c r="I263" s="165">
        <v>0</v>
      </c>
      <c r="J263" s="165">
        <v>0</v>
      </c>
      <c r="K263" s="161"/>
      <c r="L263" s="161">
        <v>85</v>
      </c>
      <c r="M263" s="161"/>
      <c r="N263" s="162"/>
      <c r="O263" s="162">
        <v>55</v>
      </c>
      <c r="P263" s="162"/>
      <c r="Q263" s="161"/>
      <c r="R263" s="161">
        <v>80</v>
      </c>
      <c r="S263" s="161"/>
      <c r="T263" s="162"/>
      <c r="U263" s="162">
        <v>80</v>
      </c>
      <c r="V263" s="162"/>
      <c r="W263" s="161"/>
      <c r="X263" s="161">
        <v>80</v>
      </c>
      <c r="Y263" s="161"/>
      <c r="Z263" s="162"/>
      <c r="AA263" s="162">
        <v>100</v>
      </c>
      <c r="AB263" s="162"/>
      <c r="AC263" s="164">
        <f t="shared" si="16"/>
        <v>544.44444444444434</v>
      </c>
      <c r="AD263" s="164">
        <f t="shared" si="17"/>
        <v>0</v>
      </c>
      <c r="AE263" s="164">
        <f t="shared" si="19"/>
        <v>544.44444444444434</v>
      </c>
      <c r="AF263" s="163">
        <f t="shared" si="18"/>
        <v>272.22222222222217</v>
      </c>
    </row>
    <row r="264" spans="1:32" x14ac:dyDescent="0.25">
      <c r="A264" s="165" t="s">
        <v>361</v>
      </c>
      <c r="B264" s="165" t="s">
        <v>856</v>
      </c>
      <c r="C264" s="165" t="s">
        <v>160</v>
      </c>
      <c r="D264" s="165" t="s">
        <v>668</v>
      </c>
      <c r="E264" s="165">
        <v>194</v>
      </c>
      <c r="F264" s="165" t="s">
        <v>684</v>
      </c>
      <c r="G264" s="165" t="s">
        <v>685</v>
      </c>
      <c r="H264" s="165">
        <v>0</v>
      </c>
      <c r="I264" s="165">
        <v>0</v>
      </c>
      <c r="J264" s="165">
        <v>0</v>
      </c>
      <c r="K264" s="161"/>
      <c r="L264" s="161">
        <v>80</v>
      </c>
      <c r="M264" s="161"/>
      <c r="N264" s="162"/>
      <c r="O264" s="162">
        <v>100</v>
      </c>
      <c r="P264" s="162"/>
      <c r="Q264" s="161"/>
      <c r="R264" s="161">
        <v>90</v>
      </c>
      <c r="S264" s="161"/>
      <c r="T264" s="162"/>
      <c r="U264" s="162">
        <v>90</v>
      </c>
      <c r="V264" s="162"/>
      <c r="W264" s="161"/>
      <c r="X264" s="161">
        <v>100</v>
      </c>
      <c r="Y264" s="161"/>
      <c r="Z264" s="162"/>
      <c r="AA264" s="162">
        <v>95</v>
      </c>
      <c r="AB264" s="162"/>
      <c r="AC264" s="164">
        <f t="shared" si="16"/>
        <v>641.66666666666674</v>
      </c>
      <c r="AD264" s="164">
        <f t="shared" si="17"/>
        <v>0</v>
      </c>
      <c r="AE264" s="164">
        <f t="shared" si="19"/>
        <v>641.66666666666674</v>
      </c>
      <c r="AF264" s="163">
        <f t="shared" si="18"/>
        <v>320.83333333333337</v>
      </c>
    </row>
    <row r="265" spans="1:32" x14ac:dyDescent="0.25">
      <c r="A265" s="165" t="s">
        <v>361</v>
      </c>
      <c r="B265" s="165" t="s">
        <v>856</v>
      </c>
      <c r="C265" s="165" t="s">
        <v>160</v>
      </c>
      <c r="D265" s="165" t="s">
        <v>668</v>
      </c>
      <c r="E265" s="165">
        <v>406</v>
      </c>
      <c r="F265" s="165" t="s">
        <v>40</v>
      </c>
      <c r="G265" s="165" t="s">
        <v>686</v>
      </c>
      <c r="H265" s="165">
        <v>0</v>
      </c>
      <c r="I265" s="165">
        <v>0</v>
      </c>
      <c r="J265" s="165">
        <v>0</v>
      </c>
      <c r="K265" s="161"/>
      <c r="L265" s="161">
        <v>95</v>
      </c>
      <c r="M265" s="161"/>
      <c r="N265" s="162"/>
      <c r="O265" s="162">
        <v>100</v>
      </c>
      <c r="P265" s="162"/>
      <c r="Q265" s="161"/>
      <c r="R265" s="161">
        <v>90</v>
      </c>
      <c r="S265" s="161"/>
      <c r="T265" s="162"/>
      <c r="U265" s="162">
        <v>90</v>
      </c>
      <c r="V265" s="162"/>
      <c r="W265" s="161"/>
      <c r="X265" s="161">
        <v>90</v>
      </c>
      <c r="Y265" s="161"/>
      <c r="Z265" s="162"/>
      <c r="AA265" s="162">
        <v>100</v>
      </c>
      <c r="AB265" s="162"/>
      <c r="AC265" s="164">
        <f t="shared" si="16"/>
        <v>661.11111111111109</v>
      </c>
      <c r="AD265" s="164">
        <f t="shared" si="17"/>
        <v>0</v>
      </c>
      <c r="AE265" s="164">
        <f t="shared" si="19"/>
        <v>661.11111111111109</v>
      </c>
      <c r="AF265" s="163">
        <f t="shared" si="18"/>
        <v>330.55555555555554</v>
      </c>
    </row>
    <row r="266" spans="1:32" x14ac:dyDescent="0.25">
      <c r="A266" s="165" t="s">
        <v>361</v>
      </c>
      <c r="B266" s="165" t="s">
        <v>856</v>
      </c>
      <c r="C266" s="165" t="s">
        <v>160</v>
      </c>
      <c r="D266" s="165" t="s">
        <v>668</v>
      </c>
      <c r="E266" s="165">
        <v>431</v>
      </c>
      <c r="F266" s="165" t="s">
        <v>425</v>
      </c>
      <c r="G266" s="165" t="s">
        <v>687</v>
      </c>
      <c r="H266" s="165">
        <v>0</v>
      </c>
      <c r="I266" s="165">
        <v>0</v>
      </c>
      <c r="J266" s="165">
        <v>0</v>
      </c>
      <c r="K266" s="161"/>
      <c r="L266" s="161">
        <v>75</v>
      </c>
      <c r="M266" s="161"/>
      <c r="N266" s="162"/>
      <c r="O266" s="162">
        <v>40</v>
      </c>
      <c r="P266" s="162"/>
      <c r="Q266" s="161"/>
      <c r="R266" s="161">
        <v>45</v>
      </c>
      <c r="S266" s="161"/>
      <c r="T266" s="162"/>
      <c r="U266" s="162">
        <v>30</v>
      </c>
      <c r="V266" s="162"/>
      <c r="W266" s="161"/>
      <c r="X266" s="161">
        <v>35</v>
      </c>
      <c r="Y266" s="161"/>
      <c r="Z266" s="162"/>
      <c r="AA266" s="162">
        <v>95</v>
      </c>
      <c r="AB266" s="162"/>
      <c r="AC266" s="164">
        <f t="shared" si="16"/>
        <v>373.33333333333331</v>
      </c>
      <c r="AD266" s="164">
        <f t="shared" si="17"/>
        <v>0</v>
      </c>
      <c r="AE266" s="164">
        <f t="shared" si="19"/>
        <v>373.33333333333331</v>
      </c>
      <c r="AF266" s="163">
        <f t="shared" si="18"/>
        <v>186.66666666666666</v>
      </c>
    </row>
    <row r="267" spans="1:32" x14ac:dyDescent="0.25">
      <c r="A267" s="165" t="s">
        <v>361</v>
      </c>
      <c r="B267" s="165" t="s">
        <v>856</v>
      </c>
      <c r="C267" s="165" t="s">
        <v>160</v>
      </c>
      <c r="D267" s="165" t="s">
        <v>668</v>
      </c>
      <c r="E267" s="165">
        <v>434</v>
      </c>
      <c r="F267" s="165" t="s">
        <v>688</v>
      </c>
      <c r="G267" s="165" t="s">
        <v>689</v>
      </c>
      <c r="H267" s="165">
        <v>0</v>
      </c>
      <c r="I267" s="165">
        <v>0</v>
      </c>
      <c r="J267" s="165">
        <v>0</v>
      </c>
      <c r="K267" s="161"/>
      <c r="L267" s="161">
        <v>55</v>
      </c>
      <c r="M267" s="161"/>
      <c r="N267" s="162"/>
      <c r="O267" s="162">
        <v>30</v>
      </c>
      <c r="P267" s="162"/>
      <c r="Q267" s="161"/>
      <c r="R267" s="161">
        <v>55</v>
      </c>
      <c r="S267" s="161"/>
      <c r="T267" s="162"/>
      <c r="U267" s="162">
        <v>45</v>
      </c>
      <c r="V267" s="162"/>
      <c r="W267" s="161"/>
      <c r="X267" s="161">
        <v>25</v>
      </c>
      <c r="Y267" s="161"/>
      <c r="Z267" s="162"/>
      <c r="AA267" s="162">
        <v>80</v>
      </c>
      <c r="AB267" s="162"/>
      <c r="AC267" s="164">
        <f t="shared" si="16"/>
        <v>334.44444444444446</v>
      </c>
      <c r="AD267" s="164">
        <f t="shared" si="17"/>
        <v>0</v>
      </c>
      <c r="AE267" s="164">
        <f t="shared" si="19"/>
        <v>334.44444444444446</v>
      </c>
      <c r="AF267" s="163">
        <f t="shared" si="18"/>
        <v>167.22222222222223</v>
      </c>
    </row>
    <row r="268" spans="1:32" x14ac:dyDescent="0.25">
      <c r="A268" s="165" t="s">
        <v>361</v>
      </c>
      <c r="B268" s="165" t="s">
        <v>856</v>
      </c>
      <c r="C268" s="165" t="s">
        <v>160</v>
      </c>
      <c r="D268" s="165" t="s">
        <v>668</v>
      </c>
      <c r="E268" s="165">
        <v>506</v>
      </c>
      <c r="F268" s="165" t="s">
        <v>73</v>
      </c>
      <c r="G268" s="165" t="s">
        <v>148</v>
      </c>
      <c r="H268" s="165">
        <v>0</v>
      </c>
      <c r="I268" s="165">
        <v>0</v>
      </c>
      <c r="J268" s="165">
        <v>0</v>
      </c>
      <c r="K268" s="161"/>
      <c r="L268" s="161">
        <v>75</v>
      </c>
      <c r="M268" s="161"/>
      <c r="N268" s="162"/>
      <c r="O268" s="162">
        <v>50</v>
      </c>
      <c r="P268" s="162"/>
      <c r="Q268" s="161"/>
      <c r="R268" s="161">
        <v>60</v>
      </c>
      <c r="S268" s="161"/>
      <c r="T268" s="162"/>
      <c r="U268" s="162">
        <v>80</v>
      </c>
      <c r="V268" s="162"/>
      <c r="W268" s="161"/>
      <c r="X268" s="161">
        <v>70</v>
      </c>
      <c r="Y268" s="161"/>
      <c r="Z268" s="162"/>
      <c r="AA268" s="162">
        <v>100</v>
      </c>
      <c r="AB268" s="162"/>
      <c r="AC268" s="164">
        <f t="shared" si="16"/>
        <v>482.22222222222223</v>
      </c>
      <c r="AD268" s="164">
        <f t="shared" si="17"/>
        <v>0</v>
      </c>
      <c r="AE268" s="164">
        <f t="shared" si="19"/>
        <v>482.22222222222223</v>
      </c>
      <c r="AF268" s="163">
        <f t="shared" si="18"/>
        <v>241.11111111111111</v>
      </c>
    </row>
    <row r="269" spans="1:32" x14ac:dyDescent="0.25">
      <c r="A269" s="165" t="s">
        <v>361</v>
      </c>
      <c r="B269" s="165" t="s">
        <v>856</v>
      </c>
      <c r="C269" s="165" t="s">
        <v>160</v>
      </c>
      <c r="D269" s="165" t="s">
        <v>668</v>
      </c>
      <c r="E269" s="165">
        <v>559</v>
      </c>
      <c r="F269" s="165" t="s">
        <v>690</v>
      </c>
      <c r="G269" s="165" t="s">
        <v>691</v>
      </c>
      <c r="H269" s="165">
        <v>0</v>
      </c>
      <c r="I269" s="165">
        <v>0</v>
      </c>
      <c r="J269" s="165">
        <v>0</v>
      </c>
      <c r="K269" s="161"/>
      <c r="L269" s="161">
        <v>80</v>
      </c>
      <c r="M269" s="161"/>
      <c r="N269" s="162"/>
      <c r="O269" s="162">
        <v>30</v>
      </c>
      <c r="P269" s="162"/>
      <c r="Q269" s="161"/>
      <c r="R269" s="161">
        <v>85</v>
      </c>
      <c r="S269" s="161"/>
      <c r="T269" s="162"/>
      <c r="U269" s="162">
        <v>70</v>
      </c>
      <c r="V269" s="162"/>
      <c r="W269" s="161"/>
      <c r="X269" s="161">
        <v>25</v>
      </c>
      <c r="Y269" s="161"/>
      <c r="Z269" s="162"/>
      <c r="AA269" s="162">
        <v>100</v>
      </c>
      <c r="AB269" s="162"/>
      <c r="AC269" s="164">
        <f t="shared" si="16"/>
        <v>455</v>
      </c>
      <c r="AD269" s="164">
        <f t="shared" si="17"/>
        <v>0</v>
      </c>
      <c r="AE269" s="164">
        <f t="shared" si="19"/>
        <v>455</v>
      </c>
      <c r="AF269" s="163">
        <f t="shared" si="18"/>
        <v>227.5</v>
      </c>
    </row>
    <row r="270" spans="1:32" x14ac:dyDescent="0.25">
      <c r="A270" s="165" t="s">
        <v>361</v>
      </c>
      <c r="B270" s="165" t="s">
        <v>856</v>
      </c>
      <c r="C270" s="165" t="s">
        <v>160</v>
      </c>
      <c r="D270" s="165" t="s">
        <v>692</v>
      </c>
      <c r="E270" s="165">
        <v>21</v>
      </c>
      <c r="F270" s="165" t="s">
        <v>693</v>
      </c>
      <c r="G270" s="165" t="s">
        <v>47</v>
      </c>
      <c r="H270" s="165">
        <v>0</v>
      </c>
      <c r="I270" s="165">
        <v>0</v>
      </c>
      <c r="J270" s="165">
        <v>0</v>
      </c>
      <c r="K270" s="161"/>
      <c r="L270" s="161">
        <v>90</v>
      </c>
      <c r="M270" s="161"/>
      <c r="N270" s="162"/>
      <c r="O270" s="162">
        <v>35</v>
      </c>
      <c r="P270" s="162"/>
      <c r="Q270" s="161"/>
      <c r="R270" s="161">
        <v>60</v>
      </c>
      <c r="S270" s="161"/>
      <c r="T270" s="162"/>
      <c r="U270" s="162">
        <v>40</v>
      </c>
      <c r="V270" s="162"/>
      <c r="W270" s="161"/>
      <c r="X270" s="161">
        <v>70</v>
      </c>
      <c r="Y270" s="161"/>
      <c r="Z270" s="162"/>
      <c r="AA270" s="162">
        <v>85</v>
      </c>
      <c r="AB270" s="162"/>
      <c r="AC270" s="164">
        <f t="shared" si="16"/>
        <v>439.44444444444446</v>
      </c>
      <c r="AD270" s="164">
        <f t="shared" si="17"/>
        <v>0</v>
      </c>
      <c r="AE270" s="164">
        <f t="shared" si="19"/>
        <v>439.44444444444446</v>
      </c>
      <c r="AF270" s="163">
        <f t="shared" si="18"/>
        <v>219.72222222222223</v>
      </c>
    </row>
    <row r="271" spans="1:32" x14ac:dyDescent="0.25">
      <c r="A271" s="165" t="s">
        <v>361</v>
      </c>
      <c r="B271" s="165" t="s">
        <v>856</v>
      </c>
      <c r="C271" s="165" t="s">
        <v>160</v>
      </c>
      <c r="D271" s="165" t="s">
        <v>692</v>
      </c>
      <c r="E271" s="165">
        <v>23</v>
      </c>
      <c r="F271" s="165" t="s">
        <v>694</v>
      </c>
      <c r="G271" s="165" t="s">
        <v>128</v>
      </c>
      <c r="H271" s="165">
        <v>0</v>
      </c>
      <c r="I271" s="165">
        <v>0</v>
      </c>
      <c r="J271" s="165">
        <v>0</v>
      </c>
      <c r="K271" s="161"/>
      <c r="L271" s="161">
        <v>95</v>
      </c>
      <c r="M271" s="161"/>
      <c r="N271" s="162"/>
      <c r="O271" s="162">
        <v>90</v>
      </c>
      <c r="P271" s="162"/>
      <c r="Q271" s="161"/>
      <c r="R271" s="161">
        <v>100</v>
      </c>
      <c r="S271" s="161"/>
      <c r="T271" s="162"/>
      <c r="U271" s="162">
        <v>95</v>
      </c>
      <c r="V271" s="162"/>
      <c r="W271" s="161"/>
      <c r="X271" s="161">
        <v>90</v>
      </c>
      <c r="Y271" s="161"/>
      <c r="Z271" s="162"/>
      <c r="AA271" s="162">
        <v>95</v>
      </c>
      <c r="AB271" s="162"/>
      <c r="AC271" s="164">
        <f t="shared" si="16"/>
        <v>661.11111111111109</v>
      </c>
      <c r="AD271" s="164">
        <f t="shared" si="17"/>
        <v>0</v>
      </c>
      <c r="AE271" s="164">
        <f t="shared" si="19"/>
        <v>661.11111111111109</v>
      </c>
      <c r="AF271" s="163">
        <f t="shared" si="18"/>
        <v>330.55555555555554</v>
      </c>
    </row>
    <row r="272" spans="1:32" x14ac:dyDescent="0.25">
      <c r="A272" s="165" t="s">
        <v>361</v>
      </c>
      <c r="B272" s="165" t="s">
        <v>856</v>
      </c>
      <c r="C272" s="165" t="s">
        <v>160</v>
      </c>
      <c r="D272" s="165" t="s">
        <v>692</v>
      </c>
      <c r="E272" s="165">
        <v>30</v>
      </c>
      <c r="F272" s="165" t="s">
        <v>210</v>
      </c>
      <c r="G272" s="165" t="s">
        <v>163</v>
      </c>
      <c r="H272" s="165">
        <v>0</v>
      </c>
      <c r="I272" s="165">
        <v>0</v>
      </c>
      <c r="J272" s="165">
        <v>0</v>
      </c>
      <c r="K272" s="161"/>
      <c r="L272" s="161">
        <v>65</v>
      </c>
      <c r="M272" s="161"/>
      <c r="N272" s="162"/>
      <c r="O272" s="162">
        <v>75</v>
      </c>
      <c r="P272" s="162"/>
      <c r="Q272" s="161"/>
      <c r="R272" s="161">
        <v>65</v>
      </c>
      <c r="S272" s="161"/>
      <c r="T272" s="162"/>
      <c r="U272" s="162">
        <v>20</v>
      </c>
      <c r="V272" s="162"/>
      <c r="W272" s="161"/>
      <c r="X272" s="161">
        <v>30</v>
      </c>
      <c r="Y272" s="161"/>
      <c r="Z272" s="162"/>
      <c r="AA272" s="162">
        <v>85</v>
      </c>
      <c r="AB272" s="162"/>
      <c r="AC272" s="164">
        <f t="shared" si="16"/>
        <v>423.88888888888891</v>
      </c>
      <c r="AD272" s="164">
        <f t="shared" si="17"/>
        <v>0</v>
      </c>
      <c r="AE272" s="164">
        <f t="shared" si="19"/>
        <v>423.88888888888891</v>
      </c>
      <c r="AF272" s="163">
        <f t="shared" si="18"/>
        <v>211.94444444444446</v>
      </c>
    </row>
    <row r="273" spans="1:32" x14ac:dyDescent="0.25">
      <c r="A273" s="165" t="s">
        <v>361</v>
      </c>
      <c r="B273" s="165" t="s">
        <v>856</v>
      </c>
      <c r="C273" s="165" t="s">
        <v>160</v>
      </c>
      <c r="D273" s="165" t="s">
        <v>692</v>
      </c>
      <c r="E273" s="165">
        <v>32</v>
      </c>
      <c r="F273" s="165" t="s">
        <v>88</v>
      </c>
      <c r="G273" s="165" t="s">
        <v>409</v>
      </c>
      <c r="H273" s="165">
        <v>0</v>
      </c>
      <c r="I273" s="165">
        <v>0</v>
      </c>
      <c r="J273" s="165">
        <v>0</v>
      </c>
      <c r="K273" s="161"/>
      <c r="L273" s="161">
        <v>65</v>
      </c>
      <c r="M273" s="161"/>
      <c r="N273" s="162"/>
      <c r="O273" s="162">
        <v>45</v>
      </c>
      <c r="P273" s="162"/>
      <c r="Q273" s="161"/>
      <c r="R273" s="161">
        <v>80</v>
      </c>
      <c r="S273" s="161"/>
      <c r="T273" s="162"/>
      <c r="U273" s="162">
        <v>90</v>
      </c>
      <c r="V273" s="162"/>
      <c r="W273" s="161"/>
      <c r="X273" s="161">
        <v>65</v>
      </c>
      <c r="Y273" s="161"/>
      <c r="Z273" s="162"/>
      <c r="AA273" s="162">
        <v>95</v>
      </c>
      <c r="AB273" s="162"/>
      <c r="AC273" s="164">
        <f t="shared" si="16"/>
        <v>489.99999999999994</v>
      </c>
      <c r="AD273" s="164">
        <f t="shared" si="17"/>
        <v>0</v>
      </c>
      <c r="AE273" s="164">
        <f t="shared" si="19"/>
        <v>489.99999999999994</v>
      </c>
      <c r="AF273" s="163">
        <f t="shared" si="18"/>
        <v>244.99999999999997</v>
      </c>
    </row>
    <row r="274" spans="1:32" x14ac:dyDescent="0.25">
      <c r="A274" s="165" t="s">
        <v>361</v>
      </c>
      <c r="B274" s="165" t="s">
        <v>856</v>
      </c>
      <c r="C274" s="165" t="s">
        <v>160</v>
      </c>
      <c r="D274" s="165" t="s">
        <v>692</v>
      </c>
      <c r="E274" s="165">
        <v>43</v>
      </c>
      <c r="F274" s="165" t="s">
        <v>695</v>
      </c>
      <c r="G274" s="165" t="s">
        <v>93</v>
      </c>
      <c r="H274" s="165">
        <v>0</v>
      </c>
      <c r="I274" s="165">
        <v>0</v>
      </c>
      <c r="J274" s="165">
        <v>0</v>
      </c>
      <c r="K274" s="161"/>
      <c r="L274" s="161">
        <v>35</v>
      </c>
      <c r="M274" s="161"/>
      <c r="N274" s="162"/>
      <c r="O274" s="162">
        <v>45</v>
      </c>
      <c r="P274" s="162"/>
      <c r="Q274" s="161"/>
      <c r="R274" s="161">
        <v>35</v>
      </c>
      <c r="S274" s="161"/>
      <c r="T274" s="162"/>
      <c r="U274" s="162">
        <v>35</v>
      </c>
      <c r="V274" s="162"/>
      <c r="W274" s="161"/>
      <c r="X274" s="161">
        <v>65</v>
      </c>
      <c r="Y274" s="161"/>
      <c r="Z274" s="162"/>
      <c r="AA274" s="162">
        <v>30</v>
      </c>
      <c r="AB274" s="162"/>
      <c r="AC274" s="164">
        <f t="shared" si="16"/>
        <v>280</v>
      </c>
      <c r="AD274" s="164">
        <f t="shared" si="17"/>
        <v>0</v>
      </c>
      <c r="AE274" s="164">
        <f t="shared" si="19"/>
        <v>280</v>
      </c>
      <c r="AF274" s="163">
        <f t="shared" si="18"/>
        <v>140</v>
      </c>
    </row>
    <row r="275" spans="1:32" x14ac:dyDescent="0.25">
      <c r="A275" s="165" t="s">
        <v>361</v>
      </c>
      <c r="B275" s="165" t="s">
        <v>856</v>
      </c>
      <c r="C275" s="165" t="s">
        <v>160</v>
      </c>
      <c r="D275" s="165" t="s">
        <v>692</v>
      </c>
      <c r="E275" s="165">
        <v>44</v>
      </c>
      <c r="F275" s="165" t="s">
        <v>696</v>
      </c>
      <c r="G275" s="165" t="s">
        <v>228</v>
      </c>
      <c r="H275" s="165">
        <v>0</v>
      </c>
      <c r="I275" s="165">
        <v>0</v>
      </c>
      <c r="J275" s="165">
        <v>0</v>
      </c>
      <c r="K275" s="161"/>
      <c r="L275" s="161">
        <v>60</v>
      </c>
      <c r="M275" s="161"/>
      <c r="N275" s="162"/>
      <c r="O275" s="162">
        <v>40</v>
      </c>
      <c r="P275" s="162"/>
      <c r="Q275" s="161"/>
      <c r="R275" s="161">
        <v>65</v>
      </c>
      <c r="S275" s="161"/>
      <c r="T275" s="162"/>
      <c r="U275" s="162">
        <v>65</v>
      </c>
      <c r="V275" s="162"/>
      <c r="W275" s="161"/>
      <c r="X275" s="161">
        <v>40</v>
      </c>
      <c r="Y275" s="161"/>
      <c r="Z275" s="162"/>
      <c r="AA275" s="162">
        <v>90</v>
      </c>
      <c r="AB275" s="162"/>
      <c r="AC275" s="164">
        <f t="shared" si="16"/>
        <v>408.33333333333337</v>
      </c>
      <c r="AD275" s="164">
        <f t="shared" si="17"/>
        <v>0</v>
      </c>
      <c r="AE275" s="164">
        <f t="shared" si="19"/>
        <v>408.33333333333337</v>
      </c>
      <c r="AF275" s="163">
        <f t="shared" si="18"/>
        <v>204.16666666666669</v>
      </c>
    </row>
    <row r="276" spans="1:32" x14ac:dyDescent="0.25">
      <c r="A276" s="165" t="s">
        <v>361</v>
      </c>
      <c r="B276" s="165" t="s">
        <v>856</v>
      </c>
      <c r="C276" s="165" t="s">
        <v>160</v>
      </c>
      <c r="D276" s="165" t="s">
        <v>692</v>
      </c>
      <c r="E276" s="165">
        <v>48</v>
      </c>
      <c r="F276" s="165" t="s">
        <v>99</v>
      </c>
      <c r="G276" s="165" t="s">
        <v>225</v>
      </c>
      <c r="H276" s="165">
        <v>0</v>
      </c>
      <c r="I276" s="165">
        <v>0</v>
      </c>
      <c r="J276" s="165">
        <v>0</v>
      </c>
      <c r="K276" s="161"/>
      <c r="L276" s="161">
        <v>80</v>
      </c>
      <c r="M276" s="161"/>
      <c r="N276" s="162"/>
      <c r="O276" s="162">
        <v>60</v>
      </c>
      <c r="P276" s="162"/>
      <c r="Q276" s="161"/>
      <c r="R276" s="161">
        <v>95</v>
      </c>
      <c r="S276" s="161"/>
      <c r="T276" s="162"/>
      <c r="U276" s="162">
        <v>70</v>
      </c>
      <c r="V276" s="162"/>
      <c r="W276" s="161"/>
      <c r="X276" s="161">
        <v>85</v>
      </c>
      <c r="Y276" s="161"/>
      <c r="Z276" s="162"/>
      <c r="AA276" s="162">
        <v>95</v>
      </c>
      <c r="AB276" s="162"/>
      <c r="AC276" s="164">
        <f t="shared" si="16"/>
        <v>560</v>
      </c>
      <c r="AD276" s="164">
        <f t="shared" si="17"/>
        <v>0</v>
      </c>
      <c r="AE276" s="164">
        <f t="shared" si="19"/>
        <v>560</v>
      </c>
      <c r="AF276" s="163">
        <f t="shared" si="18"/>
        <v>280</v>
      </c>
    </row>
    <row r="277" spans="1:32" x14ac:dyDescent="0.25">
      <c r="A277" s="165" t="s">
        <v>361</v>
      </c>
      <c r="B277" s="165" t="s">
        <v>856</v>
      </c>
      <c r="C277" s="165" t="s">
        <v>160</v>
      </c>
      <c r="D277" s="165" t="s">
        <v>692</v>
      </c>
      <c r="E277" s="165">
        <v>51</v>
      </c>
      <c r="F277" s="165" t="s">
        <v>697</v>
      </c>
      <c r="G277" s="165" t="s">
        <v>698</v>
      </c>
      <c r="H277" s="165">
        <v>0</v>
      </c>
      <c r="I277" s="165">
        <v>0</v>
      </c>
      <c r="J277" s="165">
        <v>0</v>
      </c>
      <c r="K277" s="161"/>
      <c r="L277" s="161">
        <v>65</v>
      </c>
      <c r="M277" s="161"/>
      <c r="N277" s="162"/>
      <c r="O277" s="162">
        <v>45</v>
      </c>
      <c r="P277" s="162"/>
      <c r="Q277" s="161"/>
      <c r="R277" s="161">
        <v>70</v>
      </c>
      <c r="S277" s="161"/>
      <c r="T277" s="162"/>
      <c r="U277" s="162">
        <v>80</v>
      </c>
      <c r="V277" s="162"/>
      <c r="W277" s="161"/>
      <c r="X277" s="161">
        <v>40</v>
      </c>
      <c r="Y277" s="161"/>
      <c r="Z277" s="162"/>
      <c r="AA277" s="162">
        <v>80</v>
      </c>
      <c r="AB277" s="162"/>
      <c r="AC277" s="164">
        <f t="shared" si="16"/>
        <v>435.55555555555554</v>
      </c>
      <c r="AD277" s="164">
        <f t="shared" si="17"/>
        <v>0</v>
      </c>
      <c r="AE277" s="164">
        <f t="shared" si="19"/>
        <v>435.55555555555554</v>
      </c>
      <c r="AF277" s="163">
        <f t="shared" si="18"/>
        <v>217.77777777777777</v>
      </c>
    </row>
    <row r="278" spans="1:32" x14ac:dyDescent="0.25">
      <c r="A278" s="165" t="s">
        <v>361</v>
      </c>
      <c r="B278" s="165" t="s">
        <v>856</v>
      </c>
      <c r="C278" s="165" t="s">
        <v>160</v>
      </c>
      <c r="D278" s="165" t="s">
        <v>692</v>
      </c>
      <c r="E278" s="165">
        <v>57</v>
      </c>
      <c r="F278" s="165" t="s">
        <v>101</v>
      </c>
      <c r="G278" s="165" t="s">
        <v>186</v>
      </c>
      <c r="H278" s="165">
        <v>0</v>
      </c>
      <c r="I278" s="165">
        <v>0</v>
      </c>
      <c r="J278" s="165">
        <v>0</v>
      </c>
      <c r="K278" s="161"/>
      <c r="L278" s="161">
        <v>75</v>
      </c>
      <c r="M278" s="161"/>
      <c r="N278" s="162"/>
      <c r="O278" s="162">
        <v>75</v>
      </c>
      <c r="P278" s="162"/>
      <c r="Q278" s="161"/>
      <c r="R278" s="161">
        <v>95</v>
      </c>
      <c r="S278" s="161"/>
      <c r="T278" s="162"/>
      <c r="U278" s="162">
        <v>80</v>
      </c>
      <c r="V278" s="162"/>
      <c r="W278" s="161"/>
      <c r="X278" s="161">
        <v>75</v>
      </c>
      <c r="Y278" s="161"/>
      <c r="Z278" s="162"/>
      <c r="AA278" s="162">
        <v>95</v>
      </c>
      <c r="AB278" s="162"/>
      <c r="AC278" s="164">
        <f t="shared" si="16"/>
        <v>575.55555555555566</v>
      </c>
      <c r="AD278" s="164">
        <f t="shared" si="17"/>
        <v>0</v>
      </c>
      <c r="AE278" s="164">
        <f t="shared" si="19"/>
        <v>575.55555555555566</v>
      </c>
      <c r="AF278" s="163">
        <f t="shared" si="18"/>
        <v>287.77777777777783</v>
      </c>
    </row>
    <row r="279" spans="1:32" x14ac:dyDescent="0.25">
      <c r="A279" s="165" t="s">
        <v>361</v>
      </c>
      <c r="B279" s="165" t="s">
        <v>856</v>
      </c>
      <c r="C279" s="165" t="s">
        <v>160</v>
      </c>
      <c r="D279" s="165" t="s">
        <v>692</v>
      </c>
      <c r="E279" s="165">
        <v>58</v>
      </c>
      <c r="F279" s="165" t="s">
        <v>135</v>
      </c>
      <c r="G279" s="165" t="s">
        <v>47</v>
      </c>
      <c r="H279" s="165">
        <v>0</v>
      </c>
      <c r="I279" s="165">
        <v>0</v>
      </c>
      <c r="J279" s="165">
        <v>0</v>
      </c>
      <c r="K279" s="161"/>
      <c r="L279" s="161">
        <v>75</v>
      </c>
      <c r="M279" s="161"/>
      <c r="N279" s="162"/>
      <c r="O279" s="162">
        <v>40</v>
      </c>
      <c r="P279" s="162"/>
      <c r="Q279" s="161"/>
      <c r="R279" s="161">
        <v>60</v>
      </c>
      <c r="S279" s="161"/>
      <c r="T279" s="162"/>
      <c r="U279" s="162">
        <v>45</v>
      </c>
      <c r="V279" s="162"/>
      <c r="W279" s="161"/>
      <c r="X279" s="161">
        <v>70</v>
      </c>
      <c r="Y279" s="161"/>
      <c r="Z279" s="162"/>
      <c r="AA279" s="162">
        <v>85</v>
      </c>
      <c r="AB279" s="162"/>
      <c r="AC279" s="164">
        <f t="shared" si="16"/>
        <v>427.77777777777783</v>
      </c>
      <c r="AD279" s="164">
        <f t="shared" si="17"/>
        <v>0</v>
      </c>
      <c r="AE279" s="164">
        <f t="shared" si="19"/>
        <v>427.77777777777783</v>
      </c>
      <c r="AF279" s="163">
        <f t="shared" si="18"/>
        <v>213.88888888888891</v>
      </c>
    </row>
    <row r="280" spans="1:32" x14ac:dyDescent="0.25">
      <c r="A280" s="165" t="s">
        <v>361</v>
      </c>
      <c r="B280" s="165" t="s">
        <v>856</v>
      </c>
      <c r="C280" s="165" t="s">
        <v>160</v>
      </c>
      <c r="D280" s="165" t="s">
        <v>692</v>
      </c>
      <c r="E280" s="165">
        <v>66</v>
      </c>
      <c r="F280" s="165" t="s">
        <v>682</v>
      </c>
      <c r="G280" s="165" t="s">
        <v>179</v>
      </c>
      <c r="H280" s="165">
        <v>0</v>
      </c>
      <c r="I280" s="165">
        <v>0</v>
      </c>
      <c r="J280" s="165">
        <v>0</v>
      </c>
      <c r="K280" s="161"/>
      <c r="L280" s="161">
        <v>95</v>
      </c>
      <c r="M280" s="161"/>
      <c r="N280" s="162"/>
      <c r="O280" s="162">
        <v>90</v>
      </c>
      <c r="P280" s="162"/>
      <c r="Q280" s="161"/>
      <c r="R280" s="161">
        <v>90</v>
      </c>
      <c r="S280" s="161"/>
      <c r="T280" s="162"/>
      <c r="U280" s="162">
        <v>90</v>
      </c>
      <c r="V280" s="162"/>
      <c r="W280" s="161"/>
      <c r="X280" s="161">
        <v>80</v>
      </c>
      <c r="Y280" s="161"/>
      <c r="Z280" s="162"/>
      <c r="AA280" s="162">
        <v>95</v>
      </c>
      <c r="AB280" s="162"/>
      <c r="AC280" s="164">
        <f t="shared" si="16"/>
        <v>633.88888888888891</v>
      </c>
      <c r="AD280" s="164">
        <f t="shared" si="17"/>
        <v>0</v>
      </c>
      <c r="AE280" s="164">
        <f t="shared" si="19"/>
        <v>633.88888888888891</v>
      </c>
      <c r="AF280" s="163">
        <f t="shared" si="18"/>
        <v>316.94444444444446</v>
      </c>
    </row>
    <row r="281" spans="1:32" x14ac:dyDescent="0.25">
      <c r="A281" s="165" t="s">
        <v>361</v>
      </c>
      <c r="B281" s="165" t="s">
        <v>856</v>
      </c>
      <c r="C281" s="165" t="s">
        <v>160</v>
      </c>
      <c r="D281" s="165" t="s">
        <v>692</v>
      </c>
      <c r="E281" s="165">
        <v>92</v>
      </c>
      <c r="F281" s="165" t="s">
        <v>699</v>
      </c>
      <c r="G281" s="165" t="s">
        <v>190</v>
      </c>
      <c r="H281" s="165">
        <v>0</v>
      </c>
      <c r="I281" s="165">
        <v>0</v>
      </c>
      <c r="J281" s="165">
        <v>0</v>
      </c>
      <c r="K281" s="161"/>
      <c r="L281" s="161">
        <v>95</v>
      </c>
      <c r="M281" s="161"/>
      <c r="N281" s="162"/>
      <c r="O281" s="162">
        <v>85</v>
      </c>
      <c r="P281" s="162"/>
      <c r="Q281" s="161"/>
      <c r="R281" s="161">
        <v>90</v>
      </c>
      <c r="S281" s="161"/>
      <c r="T281" s="162"/>
      <c r="U281" s="162">
        <v>90</v>
      </c>
      <c r="V281" s="162"/>
      <c r="W281" s="161"/>
      <c r="X281" s="161">
        <v>95</v>
      </c>
      <c r="Y281" s="161"/>
      <c r="Z281" s="162"/>
      <c r="AA281" s="162">
        <v>100</v>
      </c>
      <c r="AB281" s="162"/>
      <c r="AC281" s="164">
        <f t="shared" si="16"/>
        <v>641.66666666666674</v>
      </c>
      <c r="AD281" s="164">
        <f t="shared" si="17"/>
        <v>0</v>
      </c>
      <c r="AE281" s="164">
        <f t="shared" si="19"/>
        <v>641.66666666666674</v>
      </c>
      <c r="AF281" s="163">
        <f t="shared" si="18"/>
        <v>320.83333333333337</v>
      </c>
    </row>
    <row r="282" spans="1:32" x14ac:dyDescent="0.25">
      <c r="A282" s="165" t="s">
        <v>361</v>
      </c>
      <c r="B282" s="165" t="s">
        <v>856</v>
      </c>
      <c r="C282" s="165" t="s">
        <v>160</v>
      </c>
      <c r="D282" s="165" t="s">
        <v>692</v>
      </c>
      <c r="E282" s="165">
        <v>113</v>
      </c>
      <c r="F282" s="165" t="s">
        <v>700</v>
      </c>
      <c r="G282" s="165" t="s">
        <v>87</v>
      </c>
      <c r="H282" s="165">
        <v>0</v>
      </c>
      <c r="I282" s="165">
        <v>0</v>
      </c>
      <c r="J282" s="165">
        <v>0</v>
      </c>
      <c r="K282" s="161"/>
      <c r="L282" s="161">
        <v>25</v>
      </c>
      <c r="M282" s="161"/>
      <c r="N282" s="162"/>
      <c r="O282" s="162">
        <v>20</v>
      </c>
      <c r="P282" s="162"/>
      <c r="Q282" s="161"/>
      <c r="R282" s="161">
        <v>60</v>
      </c>
      <c r="S282" s="161"/>
      <c r="T282" s="162"/>
      <c r="U282" s="162">
        <v>30</v>
      </c>
      <c r="V282" s="162"/>
      <c r="W282" s="161"/>
      <c r="X282" s="161">
        <v>25</v>
      </c>
      <c r="Y282" s="161"/>
      <c r="Z282" s="162"/>
      <c r="AA282" s="162">
        <v>80</v>
      </c>
      <c r="AB282" s="162"/>
      <c r="AC282" s="164">
        <f t="shared" si="16"/>
        <v>268.33333333333337</v>
      </c>
      <c r="AD282" s="164">
        <f t="shared" si="17"/>
        <v>0</v>
      </c>
      <c r="AE282" s="164">
        <f t="shared" si="19"/>
        <v>268.33333333333337</v>
      </c>
      <c r="AF282" s="163">
        <f t="shared" si="18"/>
        <v>134.16666666666669</v>
      </c>
    </row>
    <row r="283" spans="1:32" x14ac:dyDescent="0.25">
      <c r="A283" s="165" t="s">
        <v>361</v>
      </c>
      <c r="B283" s="165" t="s">
        <v>856</v>
      </c>
      <c r="C283" s="165" t="s">
        <v>160</v>
      </c>
      <c r="D283" s="165" t="s">
        <v>692</v>
      </c>
      <c r="E283" s="165">
        <v>138</v>
      </c>
      <c r="F283" s="165" t="s">
        <v>701</v>
      </c>
      <c r="G283" s="165" t="s">
        <v>179</v>
      </c>
      <c r="H283" s="165">
        <v>0</v>
      </c>
      <c r="I283" s="165">
        <v>0</v>
      </c>
      <c r="J283" s="165">
        <v>0</v>
      </c>
      <c r="K283" s="161"/>
      <c r="L283" s="161">
        <v>70</v>
      </c>
      <c r="M283" s="161"/>
      <c r="N283" s="162"/>
      <c r="O283" s="162">
        <v>65</v>
      </c>
      <c r="P283" s="162"/>
      <c r="Q283" s="161"/>
      <c r="R283" s="161">
        <v>35</v>
      </c>
      <c r="S283" s="161"/>
      <c r="T283" s="162"/>
      <c r="U283" s="162">
        <v>85</v>
      </c>
      <c r="V283" s="162"/>
      <c r="W283" s="161"/>
      <c r="X283" s="161">
        <v>60</v>
      </c>
      <c r="Y283" s="161"/>
      <c r="Z283" s="162"/>
      <c r="AA283" s="162">
        <v>80</v>
      </c>
      <c r="AB283" s="162"/>
      <c r="AC283" s="164">
        <f t="shared" si="16"/>
        <v>439.44444444444446</v>
      </c>
      <c r="AD283" s="164">
        <f t="shared" si="17"/>
        <v>0</v>
      </c>
      <c r="AE283" s="164">
        <f t="shared" si="19"/>
        <v>439.44444444444446</v>
      </c>
      <c r="AF283" s="163">
        <f t="shared" si="18"/>
        <v>219.72222222222223</v>
      </c>
    </row>
    <row r="284" spans="1:32" x14ac:dyDescent="0.25">
      <c r="A284" s="165" t="s">
        <v>361</v>
      </c>
      <c r="B284" s="165" t="s">
        <v>856</v>
      </c>
      <c r="C284" s="165" t="s">
        <v>160</v>
      </c>
      <c r="D284" s="165" t="s">
        <v>692</v>
      </c>
      <c r="E284" s="165">
        <v>214</v>
      </c>
      <c r="F284" s="165" t="s">
        <v>702</v>
      </c>
      <c r="G284" s="165" t="s">
        <v>225</v>
      </c>
      <c r="H284" s="165">
        <v>0</v>
      </c>
      <c r="I284" s="165">
        <v>0</v>
      </c>
      <c r="J284" s="165">
        <v>0</v>
      </c>
      <c r="K284" s="161"/>
      <c r="L284" s="161">
        <v>65</v>
      </c>
      <c r="M284" s="161"/>
      <c r="N284" s="162"/>
      <c r="O284" s="162">
        <v>25</v>
      </c>
      <c r="P284" s="162"/>
      <c r="Q284" s="161"/>
      <c r="R284" s="161">
        <v>30</v>
      </c>
      <c r="S284" s="161"/>
      <c r="T284" s="162"/>
      <c r="U284" s="162">
        <v>45</v>
      </c>
      <c r="V284" s="162"/>
      <c r="W284" s="161"/>
      <c r="X284" s="161">
        <v>45</v>
      </c>
      <c r="Y284" s="161"/>
      <c r="Z284" s="162"/>
      <c r="AA284" s="162">
        <v>60</v>
      </c>
      <c r="AB284" s="162"/>
      <c r="AC284" s="164">
        <f t="shared" si="16"/>
        <v>303.33333333333337</v>
      </c>
      <c r="AD284" s="164">
        <f t="shared" si="17"/>
        <v>0</v>
      </c>
      <c r="AE284" s="164">
        <f t="shared" si="19"/>
        <v>303.33333333333337</v>
      </c>
      <c r="AF284" s="163">
        <f t="shared" si="18"/>
        <v>151.66666666666669</v>
      </c>
    </row>
    <row r="285" spans="1:32" x14ac:dyDescent="0.25">
      <c r="A285" s="165" t="s">
        <v>361</v>
      </c>
      <c r="B285" s="165" t="s">
        <v>856</v>
      </c>
      <c r="C285" s="165" t="s">
        <v>160</v>
      </c>
      <c r="D285" s="165" t="s">
        <v>692</v>
      </c>
      <c r="E285" s="165">
        <v>225</v>
      </c>
      <c r="F285" s="165" t="s">
        <v>172</v>
      </c>
      <c r="G285" s="165" t="s">
        <v>207</v>
      </c>
      <c r="H285" s="165">
        <v>0</v>
      </c>
      <c r="I285" s="165">
        <v>0</v>
      </c>
      <c r="J285" s="165">
        <v>0</v>
      </c>
      <c r="K285" s="161"/>
      <c r="L285" s="161">
        <v>85</v>
      </c>
      <c r="M285" s="161"/>
      <c r="N285" s="162"/>
      <c r="O285" s="162">
        <v>95</v>
      </c>
      <c r="P285" s="162"/>
      <c r="Q285" s="161"/>
      <c r="R285" s="161">
        <v>95</v>
      </c>
      <c r="S285" s="161"/>
      <c r="T285" s="162"/>
      <c r="U285" s="162">
        <v>100</v>
      </c>
      <c r="V285" s="162"/>
      <c r="W285" s="161"/>
      <c r="X285" s="161">
        <v>85</v>
      </c>
      <c r="Y285" s="161"/>
      <c r="Z285" s="162"/>
      <c r="AA285" s="162">
        <v>100</v>
      </c>
      <c r="AB285" s="162"/>
      <c r="AC285" s="164">
        <f t="shared" si="16"/>
        <v>649.44444444444434</v>
      </c>
      <c r="AD285" s="164">
        <f t="shared" si="17"/>
        <v>0</v>
      </c>
      <c r="AE285" s="164">
        <f t="shared" si="19"/>
        <v>649.44444444444434</v>
      </c>
      <c r="AF285" s="163">
        <f t="shared" si="18"/>
        <v>324.72222222222217</v>
      </c>
    </row>
    <row r="286" spans="1:32" x14ac:dyDescent="0.25">
      <c r="A286" s="165" t="s">
        <v>361</v>
      </c>
      <c r="B286" s="165" t="s">
        <v>856</v>
      </c>
      <c r="C286" s="165" t="s">
        <v>160</v>
      </c>
      <c r="D286" s="165" t="s">
        <v>692</v>
      </c>
      <c r="E286" s="165">
        <v>288</v>
      </c>
      <c r="F286" s="165" t="s">
        <v>703</v>
      </c>
      <c r="G286" s="165" t="s">
        <v>704</v>
      </c>
      <c r="H286" s="165">
        <v>0</v>
      </c>
      <c r="I286" s="165">
        <v>0</v>
      </c>
      <c r="J286" s="165">
        <v>0</v>
      </c>
      <c r="K286" s="161"/>
      <c r="L286" s="161">
        <v>35</v>
      </c>
      <c r="M286" s="161"/>
      <c r="N286" s="162"/>
      <c r="O286" s="162">
        <v>30</v>
      </c>
      <c r="P286" s="162"/>
      <c r="Q286" s="161"/>
      <c r="R286" s="161">
        <v>30</v>
      </c>
      <c r="S286" s="161"/>
      <c r="T286" s="162"/>
      <c r="U286" s="162">
        <v>20</v>
      </c>
      <c r="V286" s="162"/>
      <c r="W286" s="161"/>
      <c r="X286" s="161">
        <v>30</v>
      </c>
      <c r="Y286" s="161"/>
      <c r="Z286" s="162"/>
      <c r="AA286" s="162">
        <v>20</v>
      </c>
      <c r="AB286" s="162"/>
      <c r="AC286" s="164">
        <f t="shared" si="16"/>
        <v>202.22222222222223</v>
      </c>
      <c r="AD286" s="164">
        <f t="shared" si="17"/>
        <v>0</v>
      </c>
      <c r="AE286" s="164">
        <f t="shared" si="19"/>
        <v>202.22222222222223</v>
      </c>
      <c r="AF286" s="163">
        <f t="shared" si="18"/>
        <v>101.11111111111111</v>
      </c>
    </row>
    <row r="287" spans="1:32" x14ac:dyDescent="0.25">
      <c r="A287" s="165" t="s">
        <v>361</v>
      </c>
      <c r="B287" s="165" t="s">
        <v>856</v>
      </c>
      <c r="C287" s="165" t="s">
        <v>160</v>
      </c>
      <c r="D287" s="165" t="s">
        <v>692</v>
      </c>
      <c r="E287" s="165">
        <v>289</v>
      </c>
      <c r="F287" s="165" t="s">
        <v>705</v>
      </c>
      <c r="G287" s="165" t="s">
        <v>704</v>
      </c>
      <c r="H287" s="165">
        <v>0</v>
      </c>
      <c r="I287" s="165">
        <v>0</v>
      </c>
      <c r="J287" s="165">
        <v>0</v>
      </c>
      <c r="K287" s="161"/>
      <c r="L287" s="161">
        <v>10</v>
      </c>
      <c r="M287" s="161"/>
      <c r="N287" s="162"/>
      <c r="O287" s="162">
        <v>20</v>
      </c>
      <c r="P287" s="162"/>
      <c r="Q287" s="161"/>
      <c r="R287" s="161">
        <v>30</v>
      </c>
      <c r="S287" s="161"/>
      <c r="T287" s="162"/>
      <c r="U287" s="162">
        <v>30</v>
      </c>
      <c r="V287" s="162"/>
      <c r="W287" s="161"/>
      <c r="X287" s="161">
        <v>20</v>
      </c>
      <c r="Y287" s="161"/>
      <c r="Z287" s="162"/>
      <c r="AA287" s="162">
        <v>25</v>
      </c>
      <c r="AB287" s="162"/>
      <c r="AC287" s="164">
        <f t="shared" si="16"/>
        <v>151.66666666666669</v>
      </c>
      <c r="AD287" s="164">
        <f t="shared" si="17"/>
        <v>0</v>
      </c>
      <c r="AE287" s="164">
        <f t="shared" si="19"/>
        <v>151.66666666666669</v>
      </c>
      <c r="AF287" s="163">
        <f t="shared" si="18"/>
        <v>75.833333333333343</v>
      </c>
    </row>
    <row r="288" spans="1:32" x14ac:dyDescent="0.25">
      <c r="A288" s="165" t="s">
        <v>361</v>
      </c>
      <c r="B288" s="165" t="s">
        <v>856</v>
      </c>
      <c r="C288" s="165" t="s">
        <v>160</v>
      </c>
      <c r="D288" s="165" t="s">
        <v>692</v>
      </c>
      <c r="E288" s="165">
        <v>415</v>
      </c>
      <c r="F288" s="165" t="s">
        <v>210</v>
      </c>
      <c r="G288" s="165" t="s">
        <v>56</v>
      </c>
      <c r="H288" s="165">
        <v>0</v>
      </c>
      <c r="I288" s="165">
        <v>0</v>
      </c>
      <c r="J288" s="165">
        <v>0</v>
      </c>
      <c r="K288" s="161"/>
      <c r="L288" s="161">
        <v>80</v>
      </c>
      <c r="M288" s="161"/>
      <c r="N288" s="162"/>
      <c r="O288" s="162">
        <v>70</v>
      </c>
      <c r="P288" s="162"/>
      <c r="Q288" s="161"/>
      <c r="R288" s="161">
        <v>80</v>
      </c>
      <c r="S288" s="161"/>
      <c r="T288" s="162"/>
      <c r="U288" s="162">
        <v>90</v>
      </c>
      <c r="V288" s="162"/>
      <c r="W288" s="161"/>
      <c r="X288" s="161">
        <v>35</v>
      </c>
      <c r="Y288" s="161"/>
      <c r="Z288" s="162"/>
      <c r="AA288" s="162">
        <v>90</v>
      </c>
      <c r="AB288" s="162"/>
      <c r="AC288" s="164">
        <f t="shared" si="16"/>
        <v>525</v>
      </c>
      <c r="AD288" s="164">
        <f t="shared" si="17"/>
        <v>0</v>
      </c>
      <c r="AE288" s="164">
        <f t="shared" si="19"/>
        <v>525</v>
      </c>
      <c r="AF288" s="163">
        <f t="shared" si="18"/>
        <v>262.5</v>
      </c>
    </row>
    <row r="289" spans="1:32" x14ac:dyDescent="0.25">
      <c r="A289" s="165" t="s">
        <v>361</v>
      </c>
      <c r="B289" s="165" t="s">
        <v>856</v>
      </c>
      <c r="C289" s="165" t="s">
        <v>160</v>
      </c>
      <c r="D289" s="165" t="s">
        <v>692</v>
      </c>
      <c r="E289" s="165">
        <v>471</v>
      </c>
      <c r="F289" s="165" t="s">
        <v>706</v>
      </c>
      <c r="G289" s="165" t="s">
        <v>103</v>
      </c>
      <c r="H289" s="165">
        <v>0</v>
      </c>
      <c r="I289" s="165">
        <v>0</v>
      </c>
      <c r="J289" s="165">
        <v>0</v>
      </c>
      <c r="K289" s="161"/>
      <c r="L289" s="161">
        <v>50</v>
      </c>
      <c r="M289" s="161"/>
      <c r="N289" s="162"/>
      <c r="O289" s="162">
        <v>10</v>
      </c>
      <c r="P289" s="162"/>
      <c r="Q289" s="161"/>
      <c r="R289" s="161">
        <v>75</v>
      </c>
      <c r="S289" s="161"/>
      <c r="T289" s="162"/>
      <c r="U289" s="162">
        <v>10</v>
      </c>
      <c r="V289" s="162"/>
      <c r="W289" s="161"/>
      <c r="X289" s="161">
        <v>50</v>
      </c>
      <c r="Y289" s="161"/>
      <c r="Z289" s="162"/>
      <c r="AA289" s="162">
        <v>50</v>
      </c>
      <c r="AB289" s="162"/>
      <c r="AC289" s="164">
        <f t="shared" si="16"/>
        <v>295.55555555555554</v>
      </c>
      <c r="AD289" s="164">
        <f t="shared" si="17"/>
        <v>0</v>
      </c>
      <c r="AE289" s="164">
        <f t="shared" si="19"/>
        <v>295.55555555555554</v>
      </c>
      <c r="AF289" s="163">
        <f t="shared" si="18"/>
        <v>147.77777777777777</v>
      </c>
    </row>
    <row r="290" spans="1:32" x14ac:dyDescent="0.25">
      <c r="A290" s="165" t="s">
        <v>361</v>
      </c>
      <c r="B290" s="165" t="s">
        <v>856</v>
      </c>
      <c r="C290" s="165" t="s">
        <v>160</v>
      </c>
      <c r="D290" s="165" t="s">
        <v>692</v>
      </c>
      <c r="E290" s="165">
        <v>472</v>
      </c>
      <c r="F290" s="165" t="s">
        <v>707</v>
      </c>
      <c r="G290" s="165" t="s">
        <v>187</v>
      </c>
      <c r="H290" s="165">
        <v>0</v>
      </c>
      <c r="I290" s="165">
        <v>0</v>
      </c>
      <c r="J290" s="165">
        <v>0</v>
      </c>
      <c r="K290" s="161"/>
      <c r="L290" s="161">
        <v>55</v>
      </c>
      <c r="M290" s="161"/>
      <c r="N290" s="162"/>
      <c r="O290" s="162">
        <v>20</v>
      </c>
      <c r="P290" s="162"/>
      <c r="Q290" s="161"/>
      <c r="R290" s="161">
        <v>30</v>
      </c>
      <c r="S290" s="161"/>
      <c r="T290" s="162"/>
      <c r="U290" s="162">
        <v>30</v>
      </c>
      <c r="V290" s="162"/>
      <c r="W290" s="161"/>
      <c r="X290" s="161">
        <v>35</v>
      </c>
      <c r="Y290" s="161"/>
      <c r="Z290" s="162"/>
      <c r="AA290" s="162">
        <v>65</v>
      </c>
      <c r="AB290" s="162"/>
      <c r="AC290" s="164">
        <f t="shared" si="16"/>
        <v>264.44444444444446</v>
      </c>
      <c r="AD290" s="164">
        <f t="shared" si="17"/>
        <v>0</v>
      </c>
      <c r="AE290" s="164">
        <f t="shared" si="19"/>
        <v>264.44444444444446</v>
      </c>
      <c r="AF290" s="163">
        <f t="shared" si="18"/>
        <v>132.22222222222223</v>
      </c>
    </row>
    <row r="291" spans="1:32" x14ac:dyDescent="0.25">
      <c r="A291" s="165" t="s">
        <v>361</v>
      </c>
      <c r="B291" s="165" t="s">
        <v>856</v>
      </c>
      <c r="C291" s="165" t="s">
        <v>160</v>
      </c>
      <c r="D291" s="165" t="s">
        <v>692</v>
      </c>
      <c r="E291" s="165">
        <v>564</v>
      </c>
      <c r="F291" s="165" t="s">
        <v>189</v>
      </c>
      <c r="G291" s="165" t="s">
        <v>43</v>
      </c>
      <c r="H291" s="165">
        <v>0</v>
      </c>
      <c r="I291" s="165">
        <v>0</v>
      </c>
      <c r="J291" s="165">
        <v>0</v>
      </c>
      <c r="K291" s="161"/>
      <c r="L291" s="161">
        <v>35</v>
      </c>
      <c r="M291" s="161"/>
      <c r="N291" s="162"/>
      <c r="O291" s="162">
        <v>25</v>
      </c>
      <c r="P291" s="162"/>
      <c r="Q291" s="161"/>
      <c r="R291" s="161">
        <v>30</v>
      </c>
      <c r="S291" s="161"/>
      <c r="T291" s="162"/>
      <c r="U291" s="162">
        <v>30</v>
      </c>
      <c r="V291" s="162"/>
      <c r="W291" s="161"/>
      <c r="X291" s="161">
        <v>30</v>
      </c>
      <c r="Y291" s="161"/>
      <c r="Z291" s="162"/>
      <c r="AA291" s="162">
        <v>45</v>
      </c>
      <c r="AB291" s="162"/>
      <c r="AC291" s="164">
        <f t="shared" si="16"/>
        <v>221.66666666666666</v>
      </c>
      <c r="AD291" s="164">
        <f t="shared" si="17"/>
        <v>0</v>
      </c>
      <c r="AE291" s="164">
        <f t="shared" si="19"/>
        <v>221.66666666666666</v>
      </c>
      <c r="AF291" s="163">
        <f t="shared" si="18"/>
        <v>110.83333333333333</v>
      </c>
    </row>
    <row r="292" spans="1:32" x14ac:dyDescent="0.25">
      <c r="A292" s="165" t="s">
        <v>361</v>
      </c>
      <c r="B292" s="165" t="s">
        <v>856</v>
      </c>
      <c r="C292" s="165" t="s">
        <v>160</v>
      </c>
      <c r="D292" s="165" t="s">
        <v>708</v>
      </c>
      <c r="E292" s="165">
        <v>4</v>
      </c>
      <c r="F292" s="165" t="s">
        <v>73</v>
      </c>
      <c r="G292" s="165" t="s">
        <v>709</v>
      </c>
      <c r="H292" s="165">
        <v>0</v>
      </c>
      <c r="I292" s="165">
        <v>0</v>
      </c>
      <c r="J292" s="165">
        <v>0</v>
      </c>
      <c r="K292" s="161"/>
      <c r="L292" s="161">
        <v>45</v>
      </c>
      <c r="M292" s="161"/>
      <c r="N292" s="162"/>
      <c r="O292" s="162">
        <v>20</v>
      </c>
      <c r="P292" s="162"/>
      <c r="Q292" s="161"/>
      <c r="R292" s="161">
        <v>65</v>
      </c>
      <c r="S292" s="161"/>
      <c r="T292" s="162"/>
      <c r="U292" s="162">
        <v>70</v>
      </c>
      <c r="V292" s="162"/>
      <c r="W292" s="161"/>
      <c r="X292" s="161">
        <v>75</v>
      </c>
      <c r="Y292" s="161"/>
      <c r="Z292" s="162"/>
      <c r="AA292" s="162">
        <v>80</v>
      </c>
      <c r="AB292" s="162"/>
      <c r="AC292" s="164">
        <f t="shared" si="16"/>
        <v>377.22222222222223</v>
      </c>
      <c r="AD292" s="164">
        <f t="shared" si="17"/>
        <v>0</v>
      </c>
      <c r="AE292" s="164">
        <f t="shared" si="19"/>
        <v>377.22222222222223</v>
      </c>
      <c r="AF292" s="163">
        <f t="shared" si="18"/>
        <v>188.61111111111111</v>
      </c>
    </row>
    <row r="293" spans="1:32" x14ac:dyDescent="0.25">
      <c r="A293" s="165" t="s">
        <v>361</v>
      </c>
      <c r="B293" s="165" t="s">
        <v>856</v>
      </c>
      <c r="C293" s="165" t="s">
        <v>160</v>
      </c>
      <c r="D293" s="165" t="s">
        <v>708</v>
      </c>
      <c r="E293" s="165">
        <v>8</v>
      </c>
      <c r="F293" s="165" t="s">
        <v>177</v>
      </c>
      <c r="G293" s="165" t="s">
        <v>416</v>
      </c>
      <c r="H293" s="165">
        <v>0</v>
      </c>
      <c r="I293" s="165">
        <v>0</v>
      </c>
      <c r="J293" s="165">
        <v>0</v>
      </c>
      <c r="K293" s="161"/>
      <c r="L293" s="161">
        <v>75</v>
      </c>
      <c r="M293" s="161"/>
      <c r="N293" s="162"/>
      <c r="O293" s="162">
        <v>40</v>
      </c>
      <c r="P293" s="162"/>
      <c r="Q293" s="161"/>
      <c r="R293" s="161">
        <v>60</v>
      </c>
      <c r="S293" s="161"/>
      <c r="T293" s="162"/>
      <c r="U293" s="162">
        <v>85</v>
      </c>
      <c r="V293" s="162"/>
      <c r="W293" s="161"/>
      <c r="X293" s="161">
        <v>75</v>
      </c>
      <c r="Y293" s="161"/>
      <c r="Z293" s="162"/>
      <c r="AA293" s="162">
        <v>95</v>
      </c>
      <c r="AB293" s="162"/>
      <c r="AC293" s="164">
        <f t="shared" si="16"/>
        <v>470.5555555555556</v>
      </c>
      <c r="AD293" s="164">
        <f t="shared" si="17"/>
        <v>0</v>
      </c>
      <c r="AE293" s="164">
        <f t="shared" si="19"/>
        <v>470.5555555555556</v>
      </c>
      <c r="AF293" s="163">
        <f t="shared" si="18"/>
        <v>235.2777777777778</v>
      </c>
    </row>
    <row r="294" spans="1:32" x14ac:dyDescent="0.25">
      <c r="A294" s="165" t="s">
        <v>361</v>
      </c>
      <c r="B294" s="165" t="s">
        <v>856</v>
      </c>
      <c r="C294" s="165" t="s">
        <v>160</v>
      </c>
      <c r="D294" s="165" t="s">
        <v>708</v>
      </c>
      <c r="E294" s="165">
        <v>9</v>
      </c>
      <c r="F294" s="165" t="s">
        <v>710</v>
      </c>
      <c r="G294" s="165" t="s">
        <v>711</v>
      </c>
      <c r="H294" s="165">
        <v>0</v>
      </c>
      <c r="I294" s="165">
        <v>0</v>
      </c>
      <c r="J294" s="165">
        <v>0</v>
      </c>
      <c r="K294" s="161"/>
      <c r="L294" s="161">
        <v>95</v>
      </c>
      <c r="M294" s="161"/>
      <c r="N294" s="162"/>
      <c r="O294" s="162">
        <v>80</v>
      </c>
      <c r="P294" s="162"/>
      <c r="Q294" s="161"/>
      <c r="R294" s="161">
        <v>95</v>
      </c>
      <c r="S294" s="161"/>
      <c r="T294" s="162"/>
      <c r="U294" s="162">
        <v>100</v>
      </c>
      <c r="V294" s="162"/>
      <c r="W294" s="161"/>
      <c r="X294" s="161">
        <v>95</v>
      </c>
      <c r="Y294" s="161"/>
      <c r="Z294" s="162"/>
      <c r="AA294" s="162">
        <v>100</v>
      </c>
      <c r="AB294" s="162"/>
      <c r="AC294" s="164">
        <f t="shared" si="16"/>
        <v>649.44444444444434</v>
      </c>
      <c r="AD294" s="164">
        <f t="shared" si="17"/>
        <v>0</v>
      </c>
      <c r="AE294" s="164">
        <f t="shared" si="19"/>
        <v>649.44444444444434</v>
      </c>
      <c r="AF294" s="163">
        <f t="shared" si="18"/>
        <v>324.72222222222217</v>
      </c>
    </row>
    <row r="295" spans="1:32" x14ac:dyDescent="0.25">
      <c r="A295" s="165" t="s">
        <v>361</v>
      </c>
      <c r="B295" s="165" t="s">
        <v>856</v>
      </c>
      <c r="C295" s="165" t="s">
        <v>160</v>
      </c>
      <c r="D295" s="165" t="s">
        <v>708</v>
      </c>
      <c r="E295" s="165">
        <v>14</v>
      </c>
      <c r="F295" s="165" t="s">
        <v>712</v>
      </c>
      <c r="G295" s="165" t="s">
        <v>125</v>
      </c>
      <c r="H295" s="165">
        <v>0</v>
      </c>
      <c r="I295" s="165">
        <v>0</v>
      </c>
      <c r="J295" s="165">
        <v>0</v>
      </c>
      <c r="K295" s="161"/>
      <c r="L295" s="161">
        <v>85</v>
      </c>
      <c r="M295" s="161"/>
      <c r="N295" s="162"/>
      <c r="O295" s="162">
        <v>90</v>
      </c>
      <c r="P295" s="162"/>
      <c r="Q295" s="161"/>
      <c r="R295" s="161">
        <v>80</v>
      </c>
      <c r="S295" s="161"/>
      <c r="T295" s="162"/>
      <c r="U295" s="162">
        <v>90</v>
      </c>
      <c r="V295" s="162"/>
      <c r="W295" s="161"/>
      <c r="X295" s="161">
        <v>85</v>
      </c>
      <c r="Y295" s="161"/>
      <c r="Z295" s="162"/>
      <c r="AA295" s="162">
        <v>100</v>
      </c>
      <c r="AB295" s="162"/>
      <c r="AC295" s="164">
        <f t="shared" si="16"/>
        <v>610.55555555555554</v>
      </c>
      <c r="AD295" s="164">
        <f t="shared" si="17"/>
        <v>0</v>
      </c>
      <c r="AE295" s="164">
        <f t="shared" si="19"/>
        <v>610.55555555555554</v>
      </c>
      <c r="AF295" s="163">
        <f t="shared" si="18"/>
        <v>305.27777777777777</v>
      </c>
    </row>
    <row r="296" spans="1:32" x14ac:dyDescent="0.25">
      <c r="A296" s="165" t="s">
        <v>361</v>
      </c>
      <c r="B296" s="165" t="s">
        <v>856</v>
      </c>
      <c r="C296" s="165" t="s">
        <v>160</v>
      </c>
      <c r="D296" s="165" t="s">
        <v>708</v>
      </c>
      <c r="E296" s="165">
        <v>26</v>
      </c>
      <c r="F296" s="165" t="s">
        <v>713</v>
      </c>
      <c r="G296" s="165" t="s">
        <v>424</v>
      </c>
      <c r="H296" s="165">
        <v>0</v>
      </c>
      <c r="I296" s="165">
        <v>0</v>
      </c>
      <c r="J296" s="165">
        <v>0</v>
      </c>
      <c r="K296" s="161"/>
      <c r="L296" s="161">
        <v>60</v>
      </c>
      <c r="M296" s="161"/>
      <c r="N296" s="162"/>
      <c r="O296" s="162">
        <v>70</v>
      </c>
      <c r="P296" s="162"/>
      <c r="Q296" s="161"/>
      <c r="R296" s="161">
        <v>55</v>
      </c>
      <c r="S296" s="161"/>
      <c r="T296" s="162"/>
      <c r="U296" s="162">
        <v>40</v>
      </c>
      <c r="V296" s="162"/>
      <c r="W296" s="161"/>
      <c r="X296" s="161">
        <v>70</v>
      </c>
      <c r="Y296" s="161"/>
      <c r="Z296" s="162"/>
      <c r="AA296" s="162">
        <v>100</v>
      </c>
      <c r="AB296" s="162"/>
      <c r="AC296" s="164">
        <f t="shared" si="16"/>
        <v>451.11111111111109</v>
      </c>
      <c r="AD296" s="164">
        <f t="shared" si="17"/>
        <v>0</v>
      </c>
      <c r="AE296" s="164">
        <f t="shared" si="19"/>
        <v>451.11111111111109</v>
      </c>
      <c r="AF296" s="163">
        <f t="shared" si="18"/>
        <v>225.55555555555554</v>
      </c>
    </row>
    <row r="297" spans="1:32" x14ac:dyDescent="0.25">
      <c r="A297" s="165" t="s">
        <v>361</v>
      </c>
      <c r="B297" s="165" t="s">
        <v>856</v>
      </c>
      <c r="C297" s="165" t="s">
        <v>160</v>
      </c>
      <c r="D297" s="165" t="s">
        <v>708</v>
      </c>
      <c r="E297" s="165">
        <v>55</v>
      </c>
      <c r="F297" s="165" t="s">
        <v>714</v>
      </c>
      <c r="G297" s="165" t="s">
        <v>133</v>
      </c>
      <c r="H297" s="165">
        <v>0</v>
      </c>
      <c r="I297" s="165">
        <v>0</v>
      </c>
      <c r="J297" s="165">
        <v>0</v>
      </c>
      <c r="K297" s="161"/>
      <c r="L297" s="161">
        <v>100</v>
      </c>
      <c r="M297" s="161"/>
      <c r="N297" s="162"/>
      <c r="O297" s="162">
        <v>90</v>
      </c>
      <c r="P297" s="162"/>
      <c r="Q297" s="161"/>
      <c r="R297" s="161">
        <v>100</v>
      </c>
      <c r="S297" s="161"/>
      <c r="T297" s="162"/>
      <c r="U297" s="162">
        <v>100</v>
      </c>
      <c r="V297" s="162"/>
      <c r="W297" s="161"/>
      <c r="X297" s="161">
        <v>90</v>
      </c>
      <c r="Y297" s="161"/>
      <c r="Z297" s="162"/>
      <c r="AA297" s="162">
        <v>95</v>
      </c>
      <c r="AB297" s="162"/>
      <c r="AC297" s="164">
        <f t="shared" si="16"/>
        <v>672.77777777777783</v>
      </c>
      <c r="AD297" s="164">
        <f t="shared" si="17"/>
        <v>0</v>
      </c>
      <c r="AE297" s="164">
        <f t="shared" si="19"/>
        <v>672.77777777777783</v>
      </c>
      <c r="AF297" s="163">
        <f t="shared" si="18"/>
        <v>336.38888888888891</v>
      </c>
    </row>
    <row r="298" spans="1:32" x14ac:dyDescent="0.25">
      <c r="A298" s="165" t="s">
        <v>361</v>
      </c>
      <c r="B298" s="165" t="s">
        <v>856</v>
      </c>
      <c r="C298" s="165" t="s">
        <v>160</v>
      </c>
      <c r="D298" s="165" t="s">
        <v>708</v>
      </c>
      <c r="E298" s="165">
        <v>75</v>
      </c>
      <c r="F298" s="165" t="s">
        <v>715</v>
      </c>
      <c r="G298" s="165" t="s">
        <v>168</v>
      </c>
      <c r="H298" s="165">
        <v>0</v>
      </c>
      <c r="I298" s="165">
        <v>0</v>
      </c>
      <c r="J298" s="165">
        <v>0</v>
      </c>
      <c r="K298" s="161"/>
      <c r="L298" s="161">
        <v>90</v>
      </c>
      <c r="M298" s="161"/>
      <c r="N298" s="162"/>
      <c r="O298" s="162">
        <v>65</v>
      </c>
      <c r="P298" s="162"/>
      <c r="Q298" s="161"/>
      <c r="R298" s="161">
        <v>95</v>
      </c>
      <c r="S298" s="161"/>
      <c r="T298" s="162"/>
      <c r="U298" s="162">
        <v>95</v>
      </c>
      <c r="V298" s="162"/>
      <c r="W298" s="161"/>
      <c r="X298" s="161">
        <v>85</v>
      </c>
      <c r="Y298" s="161"/>
      <c r="Z298" s="162"/>
      <c r="AA298" s="162">
        <v>95</v>
      </c>
      <c r="AB298" s="162"/>
      <c r="AC298" s="164">
        <f t="shared" si="16"/>
        <v>602.77777777777783</v>
      </c>
      <c r="AD298" s="164">
        <f t="shared" si="17"/>
        <v>0</v>
      </c>
      <c r="AE298" s="164">
        <f t="shared" si="19"/>
        <v>602.77777777777783</v>
      </c>
      <c r="AF298" s="163">
        <f t="shared" si="18"/>
        <v>301.38888888888891</v>
      </c>
    </row>
    <row r="299" spans="1:32" x14ac:dyDescent="0.25">
      <c r="A299" s="165" t="s">
        <v>361</v>
      </c>
      <c r="B299" s="165" t="s">
        <v>856</v>
      </c>
      <c r="C299" s="165" t="s">
        <v>160</v>
      </c>
      <c r="D299" s="165" t="s">
        <v>708</v>
      </c>
      <c r="E299" s="165">
        <v>83</v>
      </c>
      <c r="F299" s="165" t="s">
        <v>716</v>
      </c>
      <c r="G299" s="165" t="s">
        <v>185</v>
      </c>
      <c r="H299" s="165">
        <v>0</v>
      </c>
      <c r="I299" s="165">
        <v>0</v>
      </c>
      <c r="J299" s="165">
        <v>0</v>
      </c>
      <c r="K299" s="161"/>
      <c r="L299" s="161">
        <v>80</v>
      </c>
      <c r="M299" s="161"/>
      <c r="N299" s="162"/>
      <c r="O299" s="162">
        <v>90</v>
      </c>
      <c r="P299" s="162"/>
      <c r="Q299" s="161"/>
      <c r="R299" s="161">
        <v>80</v>
      </c>
      <c r="S299" s="161"/>
      <c r="T299" s="162"/>
      <c r="U299" s="162">
        <v>80</v>
      </c>
      <c r="V299" s="162"/>
      <c r="W299" s="161"/>
      <c r="X299" s="161">
        <v>70</v>
      </c>
      <c r="Y299" s="161"/>
      <c r="Z299" s="162"/>
      <c r="AA299" s="162">
        <v>95</v>
      </c>
      <c r="AB299" s="162"/>
      <c r="AC299" s="164">
        <f t="shared" si="16"/>
        <v>579.44444444444446</v>
      </c>
      <c r="AD299" s="164">
        <f t="shared" si="17"/>
        <v>0</v>
      </c>
      <c r="AE299" s="164">
        <f t="shared" si="19"/>
        <v>579.44444444444446</v>
      </c>
      <c r="AF299" s="163">
        <f t="shared" si="18"/>
        <v>289.72222222222223</v>
      </c>
    </row>
    <row r="300" spans="1:32" x14ac:dyDescent="0.25">
      <c r="A300" s="165" t="s">
        <v>361</v>
      </c>
      <c r="B300" s="165" t="s">
        <v>856</v>
      </c>
      <c r="C300" s="165" t="s">
        <v>160</v>
      </c>
      <c r="D300" s="165" t="s">
        <v>708</v>
      </c>
      <c r="E300" s="165">
        <v>89</v>
      </c>
      <c r="F300" s="165" t="s">
        <v>717</v>
      </c>
      <c r="G300" s="165" t="s">
        <v>718</v>
      </c>
      <c r="H300" s="165">
        <v>0</v>
      </c>
      <c r="I300" s="165">
        <v>0</v>
      </c>
      <c r="J300" s="165">
        <v>0</v>
      </c>
      <c r="K300" s="161"/>
      <c r="L300" s="161">
        <v>100</v>
      </c>
      <c r="M300" s="161"/>
      <c r="N300" s="162"/>
      <c r="O300" s="162">
        <v>100</v>
      </c>
      <c r="P300" s="162"/>
      <c r="Q300" s="161"/>
      <c r="R300" s="161">
        <v>100</v>
      </c>
      <c r="S300" s="161"/>
      <c r="T300" s="162"/>
      <c r="U300" s="162">
        <v>100</v>
      </c>
      <c r="V300" s="162"/>
      <c r="W300" s="161"/>
      <c r="X300" s="161">
        <v>100</v>
      </c>
      <c r="Y300" s="161"/>
      <c r="Z300" s="162"/>
      <c r="AA300" s="162">
        <v>100</v>
      </c>
      <c r="AB300" s="162"/>
      <c r="AC300" s="164">
        <f t="shared" si="16"/>
        <v>700</v>
      </c>
      <c r="AD300" s="164">
        <f t="shared" si="17"/>
        <v>0</v>
      </c>
      <c r="AE300" s="164">
        <f t="shared" si="19"/>
        <v>700</v>
      </c>
      <c r="AF300" s="163">
        <f t="shared" si="18"/>
        <v>350</v>
      </c>
    </row>
    <row r="301" spans="1:32" x14ac:dyDescent="0.25">
      <c r="A301" s="165" t="s">
        <v>361</v>
      </c>
      <c r="B301" s="165" t="s">
        <v>856</v>
      </c>
      <c r="C301" s="165" t="s">
        <v>160</v>
      </c>
      <c r="D301" s="165" t="s">
        <v>708</v>
      </c>
      <c r="E301" s="165">
        <v>90</v>
      </c>
      <c r="F301" s="165" t="s">
        <v>638</v>
      </c>
      <c r="G301" s="165" t="s">
        <v>87</v>
      </c>
      <c r="H301" s="165">
        <v>0</v>
      </c>
      <c r="I301" s="165">
        <v>0</v>
      </c>
      <c r="J301" s="165">
        <v>0</v>
      </c>
      <c r="K301" s="161"/>
      <c r="L301" s="161">
        <v>80</v>
      </c>
      <c r="M301" s="161"/>
      <c r="N301" s="162"/>
      <c r="O301" s="162">
        <v>55</v>
      </c>
      <c r="P301" s="162"/>
      <c r="Q301" s="161"/>
      <c r="R301" s="161">
        <v>100</v>
      </c>
      <c r="S301" s="161"/>
      <c r="T301" s="162"/>
      <c r="U301" s="162">
        <v>95</v>
      </c>
      <c r="V301" s="162"/>
      <c r="W301" s="161"/>
      <c r="X301" s="161">
        <v>80</v>
      </c>
      <c r="Y301" s="161"/>
      <c r="Z301" s="162"/>
      <c r="AA301" s="162">
        <v>90</v>
      </c>
      <c r="AB301" s="162"/>
      <c r="AC301" s="164">
        <f t="shared" si="16"/>
        <v>571.66666666666674</v>
      </c>
      <c r="AD301" s="164">
        <f t="shared" si="17"/>
        <v>0</v>
      </c>
      <c r="AE301" s="164">
        <f t="shared" si="19"/>
        <v>571.66666666666674</v>
      </c>
      <c r="AF301" s="163">
        <f t="shared" si="18"/>
        <v>285.83333333333337</v>
      </c>
    </row>
    <row r="302" spans="1:32" x14ac:dyDescent="0.25">
      <c r="A302" s="165" t="s">
        <v>361</v>
      </c>
      <c r="B302" s="165" t="s">
        <v>856</v>
      </c>
      <c r="C302" s="165" t="s">
        <v>160</v>
      </c>
      <c r="D302" s="165" t="s">
        <v>708</v>
      </c>
      <c r="E302" s="165">
        <v>105</v>
      </c>
      <c r="F302" s="165" t="s">
        <v>719</v>
      </c>
      <c r="G302" s="165" t="s">
        <v>485</v>
      </c>
      <c r="H302" s="165">
        <v>0</v>
      </c>
      <c r="I302" s="165">
        <v>0</v>
      </c>
      <c r="J302" s="165">
        <v>0</v>
      </c>
      <c r="K302" s="161"/>
      <c r="L302" s="161">
        <v>95</v>
      </c>
      <c r="M302" s="161"/>
      <c r="N302" s="162"/>
      <c r="O302" s="162">
        <v>100</v>
      </c>
      <c r="P302" s="162"/>
      <c r="Q302" s="161"/>
      <c r="R302" s="161">
        <v>85</v>
      </c>
      <c r="S302" s="161"/>
      <c r="T302" s="162"/>
      <c r="U302" s="162">
        <v>85</v>
      </c>
      <c r="V302" s="162"/>
      <c r="W302" s="161"/>
      <c r="X302" s="161">
        <v>85</v>
      </c>
      <c r="Y302" s="161"/>
      <c r="Z302" s="162"/>
      <c r="AA302" s="162">
        <v>100</v>
      </c>
      <c r="AB302" s="162"/>
      <c r="AC302" s="164">
        <f t="shared" si="16"/>
        <v>645.55555555555554</v>
      </c>
      <c r="AD302" s="164">
        <f t="shared" si="17"/>
        <v>0</v>
      </c>
      <c r="AE302" s="164">
        <f t="shared" si="19"/>
        <v>645.55555555555554</v>
      </c>
      <c r="AF302" s="163">
        <f t="shared" si="18"/>
        <v>322.77777777777777</v>
      </c>
    </row>
    <row r="303" spans="1:32" x14ac:dyDescent="0.25">
      <c r="A303" s="165" t="s">
        <v>361</v>
      </c>
      <c r="B303" s="165" t="s">
        <v>856</v>
      </c>
      <c r="C303" s="165" t="s">
        <v>160</v>
      </c>
      <c r="D303" s="165" t="s">
        <v>708</v>
      </c>
      <c r="E303" s="165">
        <v>114</v>
      </c>
      <c r="F303" s="165" t="s">
        <v>720</v>
      </c>
      <c r="G303" s="165" t="s">
        <v>103</v>
      </c>
      <c r="H303" s="165">
        <v>0</v>
      </c>
      <c r="I303" s="165">
        <v>0</v>
      </c>
      <c r="J303" s="165">
        <v>0</v>
      </c>
      <c r="K303" s="161"/>
      <c r="L303" s="161">
        <v>30</v>
      </c>
      <c r="M303" s="161"/>
      <c r="N303" s="162"/>
      <c r="O303" s="162">
        <v>20</v>
      </c>
      <c r="P303" s="162"/>
      <c r="Q303" s="161"/>
      <c r="R303" s="161">
        <v>30</v>
      </c>
      <c r="S303" s="161"/>
      <c r="T303" s="162"/>
      <c r="U303" s="162">
        <v>20</v>
      </c>
      <c r="V303" s="162"/>
      <c r="W303" s="161"/>
      <c r="X303" s="161"/>
      <c r="Y303" s="161"/>
      <c r="Z303" s="162"/>
      <c r="AA303" s="162">
        <v>30</v>
      </c>
      <c r="AB303" s="162"/>
      <c r="AC303" s="164">
        <f t="shared" si="16"/>
        <v>183.75</v>
      </c>
      <c r="AD303" s="164">
        <f t="shared" si="17"/>
        <v>0</v>
      </c>
      <c r="AE303" s="164">
        <f t="shared" si="19"/>
        <v>183.75</v>
      </c>
      <c r="AF303" s="163">
        <f t="shared" si="18"/>
        <v>91.875</v>
      </c>
    </row>
    <row r="304" spans="1:32" x14ac:dyDescent="0.25">
      <c r="A304" s="165" t="s">
        <v>361</v>
      </c>
      <c r="B304" s="165" t="s">
        <v>856</v>
      </c>
      <c r="C304" s="165" t="s">
        <v>160</v>
      </c>
      <c r="D304" s="165" t="s">
        <v>708</v>
      </c>
      <c r="E304" s="165">
        <v>117</v>
      </c>
      <c r="F304" s="165" t="s">
        <v>720</v>
      </c>
      <c r="G304" s="165" t="s">
        <v>225</v>
      </c>
      <c r="H304" s="165">
        <v>0</v>
      </c>
      <c r="I304" s="165">
        <v>0</v>
      </c>
      <c r="J304" s="165">
        <v>0</v>
      </c>
      <c r="K304" s="161"/>
      <c r="L304" s="161">
        <v>70</v>
      </c>
      <c r="M304" s="161"/>
      <c r="N304" s="162"/>
      <c r="O304" s="162">
        <v>65</v>
      </c>
      <c r="P304" s="162"/>
      <c r="Q304" s="161"/>
      <c r="R304" s="161">
        <v>90</v>
      </c>
      <c r="S304" s="161"/>
      <c r="T304" s="162"/>
      <c r="U304" s="162">
        <v>70</v>
      </c>
      <c r="V304" s="162"/>
      <c r="W304" s="161"/>
      <c r="X304" s="161">
        <v>95</v>
      </c>
      <c r="Y304" s="161"/>
      <c r="Z304" s="162"/>
      <c r="AA304" s="162">
        <v>35</v>
      </c>
      <c r="AB304" s="162"/>
      <c r="AC304" s="164">
        <f t="shared" si="16"/>
        <v>505.5555555555556</v>
      </c>
      <c r="AD304" s="164">
        <f t="shared" si="17"/>
        <v>0</v>
      </c>
      <c r="AE304" s="164">
        <f t="shared" si="19"/>
        <v>505.5555555555556</v>
      </c>
      <c r="AF304" s="163">
        <f t="shared" si="18"/>
        <v>252.7777777777778</v>
      </c>
    </row>
    <row r="305" spans="1:32" x14ac:dyDescent="0.25">
      <c r="A305" s="165" t="s">
        <v>361</v>
      </c>
      <c r="B305" s="165" t="s">
        <v>856</v>
      </c>
      <c r="C305" s="165" t="s">
        <v>160</v>
      </c>
      <c r="D305" s="165" t="s">
        <v>708</v>
      </c>
      <c r="E305" s="165">
        <v>119</v>
      </c>
      <c r="F305" s="165" t="s">
        <v>638</v>
      </c>
      <c r="G305" s="165" t="s">
        <v>721</v>
      </c>
      <c r="H305" s="165">
        <v>0</v>
      </c>
      <c r="I305" s="165">
        <v>0</v>
      </c>
      <c r="J305" s="165">
        <v>0</v>
      </c>
      <c r="K305" s="161"/>
      <c r="L305" s="161">
        <v>65</v>
      </c>
      <c r="M305" s="161"/>
      <c r="N305" s="162"/>
      <c r="O305" s="162">
        <v>35</v>
      </c>
      <c r="P305" s="162"/>
      <c r="Q305" s="161"/>
      <c r="R305" s="161">
        <v>65</v>
      </c>
      <c r="S305" s="161"/>
      <c r="T305" s="162"/>
      <c r="U305" s="162">
        <v>90</v>
      </c>
      <c r="V305" s="162"/>
      <c r="W305" s="161"/>
      <c r="X305" s="161">
        <v>90</v>
      </c>
      <c r="Y305" s="161"/>
      <c r="Z305" s="162"/>
      <c r="AA305" s="162">
        <v>85</v>
      </c>
      <c r="AB305" s="162"/>
      <c r="AC305" s="164">
        <f t="shared" si="16"/>
        <v>462.77777777777777</v>
      </c>
      <c r="AD305" s="164">
        <f t="shared" si="17"/>
        <v>0</v>
      </c>
      <c r="AE305" s="164">
        <f t="shared" si="19"/>
        <v>462.77777777777777</v>
      </c>
      <c r="AF305" s="163">
        <f t="shared" si="18"/>
        <v>231.38888888888889</v>
      </c>
    </row>
    <row r="306" spans="1:32" x14ac:dyDescent="0.25">
      <c r="A306" s="165" t="s">
        <v>361</v>
      </c>
      <c r="B306" s="165" t="s">
        <v>856</v>
      </c>
      <c r="C306" s="165" t="s">
        <v>160</v>
      </c>
      <c r="D306" s="165" t="s">
        <v>708</v>
      </c>
      <c r="E306" s="165">
        <v>120</v>
      </c>
      <c r="F306" s="165" t="s">
        <v>647</v>
      </c>
      <c r="G306" s="165" t="s">
        <v>721</v>
      </c>
      <c r="H306" s="165">
        <v>0</v>
      </c>
      <c r="I306" s="165">
        <v>0</v>
      </c>
      <c r="J306" s="165">
        <v>0</v>
      </c>
      <c r="K306" s="161"/>
      <c r="L306" s="161">
        <v>25</v>
      </c>
      <c r="M306" s="161"/>
      <c r="N306" s="162"/>
      <c r="O306" s="162">
        <v>15</v>
      </c>
      <c r="P306" s="162"/>
      <c r="Q306" s="161"/>
      <c r="R306" s="161">
        <v>65</v>
      </c>
      <c r="S306" s="161"/>
      <c r="T306" s="162"/>
      <c r="U306" s="162">
        <v>60</v>
      </c>
      <c r="V306" s="162"/>
      <c r="W306" s="161"/>
      <c r="X306" s="161">
        <v>20</v>
      </c>
      <c r="Y306" s="161"/>
      <c r="Z306" s="162"/>
      <c r="AA306" s="162">
        <v>65</v>
      </c>
      <c r="AB306" s="162"/>
      <c r="AC306" s="164">
        <f t="shared" si="16"/>
        <v>276.11111111111109</v>
      </c>
      <c r="AD306" s="164">
        <f t="shared" si="17"/>
        <v>0</v>
      </c>
      <c r="AE306" s="164">
        <f t="shared" si="19"/>
        <v>276.11111111111109</v>
      </c>
      <c r="AF306" s="163">
        <f t="shared" si="18"/>
        <v>138.05555555555554</v>
      </c>
    </row>
    <row r="307" spans="1:32" x14ac:dyDescent="0.25">
      <c r="A307" s="165" t="s">
        <v>361</v>
      </c>
      <c r="B307" s="165" t="s">
        <v>856</v>
      </c>
      <c r="C307" s="165" t="s">
        <v>160</v>
      </c>
      <c r="D307" s="165" t="s">
        <v>708</v>
      </c>
      <c r="E307" s="165">
        <v>124</v>
      </c>
      <c r="F307" s="165" t="s">
        <v>722</v>
      </c>
      <c r="G307" s="165" t="s">
        <v>212</v>
      </c>
      <c r="H307" s="165">
        <v>0</v>
      </c>
      <c r="I307" s="165">
        <v>0</v>
      </c>
      <c r="J307" s="165">
        <v>0</v>
      </c>
      <c r="K307" s="161"/>
      <c r="L307" s="161">
        <v>65</v>
      </c>
      <c r="M307" s="161"/>
      <c r="N307" s="162"/>
      <c r="O307" s="162">
        <v>95</v>
      </c>
      <c r="P307" s="162"/>
      <c r="Q307" s="161"/>
      <c r="R307" s="161">
        <v>90</v>
      </c>
      <c r="S307" s="161"/>
      <c r="T307" s="162"/>
      <c r="U307" s="162">
        <v>95</v>
      </c>
      <c r="V307" s="162"/>
      <c r="W307" s="161"/>
      <c r="X307" s="161">
        <v>95</v>
      </c>
      <c r="Y307" s="161"/>
      <c r="Z307" s="162"/>
      <c r="AA307" s="162">
        <v>90</v>
      </c>
      <c r="AB307" s="162"/>
      <c r="AC307" s="164">
        <f t="shared" si="16"/>
        <v>606.66666666666674</v>
      </c>
      <c r="AD307" s="164">
        <f t="shared" si="17"/>
        <v>0</v>
      </c>
      <c r="AE307" s="164">
        <f t="shared" si="19"/>
        <v>606.66666666666674</v>
      </c>
      <c r="AF307" s="163">
        <f t="shared" si="18"/>
        <v>303.33333333333337</v>
      </c>
    </row>
    <row r="308" spans="1:32" x14ac:dyDescent="0.25">
      <c r="A308" s="165" t="s">
        <v>361</v>
      </c>
      <c r="B308" s="165" t="s">
        <v>856</v>
      </c>
      <c r="C308" s="165" t="s">
        <v>160</v>
      </c>
      <c r="D308" s="165" t="s">
        <v>708</v>
      </c>
      <c r="E308" s="165">
        <v>131</v>
      </c>
      <c r="F308" s="165" t="s">
        <v>217</v>
      </c>
      <c r="G308" s="165" t="s">
        <v>723</v>
      </c>
      <c r="H308" s="165">
        <v>0</v>
      </c>
      <c r="I308" s="165">
        <v>0</v>
      </c>
      <c r="J308" s="165">
        <v>0</v>
      </c>
      <c r="K308" s="161"/>
      <c r="L308" s="161">
        <v>85</v>
      </c>
      <c r="M308" s="161"/>
      <c r="N308" s="162"/>
      <c r="O308" s="162">
        <v>90</v>
      </c>
      <c r="P308" s="162"/>
      <c r="Q308" s="161"/>
      <c r="R308" s="161">
        <v>90</v>
      </c>
      <c r="S308" s="161"/>
      <c r="T308" s="162"/>
      <c r="U308" s="162">
        <v>85</v>
      </c>
      <c r="V308" s="162"/>
      <c r="W308" s="161"/>
      <c r="X308" s="161">
        <v>70</v>
      </c>
      <c r="Y308" s="161"/>
      <c r="Z308" s="162"/>
      <c r="AA308" s="162">
        <v>95</v>
      </c>
      <c r="AB308" s="162"/>
      <c r="AC308" s="164">
        <f t="shared" si="16"/>
        <v>606.66666666666674</v>
      </c>
      <c r="AD308" s="164">
        <f t="shared" si="17"/>
        <v>0</v>
      </c>
      <c r="AE308" s="164">
        <f t="shared" si="19"/>
        <v>606.66666666666674</v>
      </c>
      <c r="AF308" s="163">
        <f t="shared" si="18"/>
        <v>303.33333333333337</v>
      </c>
    </row>
    <row r="309" spans="1:32" x14ac:dyDescent="0.25">
      <c r="A309" s="165" t="s">
        <v>361</v>
      </c>
      <c r="B309" s="165" t="s">
        <v>856</v>
      </c>
      <c r="C309" s="165" t="s">
        <v>160</v>
      </c>
      <c r="D309" s="165" t="s">
        <v>708</v>
      </c>
      <c r="E309" s="165">
        <v>170</v>
      </c>
      <c r="F309" s="165" t="s">
        <v>724</v>
      </c>
      <c r="G309" s="165" t="s">
        <v>175</v>
      </c>
      <c r="H309" s="165">
        <v>0</v>
      </c>
      <c r="I309" s="165">
        <v>0</v>
      </c>
      <c r="J309" s="165">
        <v>0</v>
      </c>
      <c r="K309" s="161"/>
      <c r="L309" s="161">
        <v>70</v>
      </c>
      <c r="M309" s="161"/>
      <c r="N309" s="162"/>
      <c r="O309" s="162">
        <v>30</v>
      </c>
      <c r="P309" s="162"/>
      <c r="Q309" s="161"/>
      <c r="R309" s="161">
        <v>65</v>
      </c>
      <c r="S309" s="161"/>
      <c r="T309" s="162"/>
      <c r="U309" s="162">
        <v>80</v>
      </c>
      <c r="V309" s="162"/>
      <c r="W309" s="161"/>
      <c r="X309" s="161">
        <v>40</v>
      </c>
      <c r="Y309" s="161"/>
      <c r="Z309" s="162"/>
      <c r="AA309" s="162">
        <v>65</v>
      </c>
      <c r="AB309" s="162"/>
      <c r="AC309" s="164">
        <f t="shared" si="16"/>
        <v>400.55555555555554</v>
      </c>
      <c r="AD309" s="164">
        <f t="shared" si="17"/>
        <v>0</v>
      </c>
      <c r="AE309" s="164">
        <f t="shared" si="19"/>
        <v>400.55555555555554</v>
      </c>
      <c r="AF309" s="163">
        <f t="shared" si="18"/>
        <v>200.27777777777777</v>
      </c>
    </row>
    <row r="310" spans="1:32" x14ac:dyDescent="0.25">
      <c r="A310" s="165" t="s">
        <v>361</v>
      </c>
      <c r="B310" s="165" t="s">
        <v>856</v>
      </c>
      <c r="C310" s="165" t="s">
        <v>160</v>
      </c>
      <c r="D310" s="165" t="s">
        <v>708</v>
      </c>
      <c r="E310" s="165">
        <v>240</v>
      </c>
      <c r="F310" s="165" t="s">
        <v>725</v>
      </c>
      <c r="G310" s="165" t="s">
        <v>507</v>
      </c>
      <c r="H310" s="165">
        <v>0</v>
      </c>
      <c r="I310" s="165">
        <v>0</v>
      </c>
      <c r="J310" s="165">
        <v>0</v>
      </c>
      <c r="K310" s="161"/>
      <c r="L310" s="161">
        <v>45</v>
      </c>
      <c r="M310" s="161"/>
      <c r="N310" s="162"/>
      <c r="O310" s="162">
        <v>20</v>
      </c>
      <c r="P310" s="162"/>
      <c r="Q310" s="161"/>
      <c r="R310" s="161">
        <v>35</v>
      </c>
      <c r="S310" s="161"/>
      <c r="T310" s="162"/>
      <c r="U310" s="162">
        <v>35</v>
      </c>
      <c r="V310" s="162"/>
      <c r="W310" s="161"/>
      <c r="X310" s="161">
        <v>55</v>
      </c>
      <c r="Y310" s="161"/>
      <c r="Z310" s="162"/>
      <c r="AA310" s="162">
        <v>50</v>
      </c>
      <c r="AB310" s="162"/>
      <c r="AC310" s="164">
        <f t="shared" si="16"/>
        <v>264.44444444444446</v>
      </c>
      <c r="AD310" s="164">
        <f t="shared" si="17"/>
        <v>0</v>
      </c>
      <c r="AE310" s="164">
        <f t="shared" si="19"/>
        <v>264.44444444444446</v>
      </c>
      <c r="AF310" s="163">
        <f t="shared" si="18"/>
        <v>132.22222222222223</v>
      </c>
    </row>
    <row r="311" spans="1:32" x14ac:dyDescent="0.25">
      <c r="A311" s="165" t="s">
        <v>361</v>
      </c>
      <c r="B311" s="165" t="s">
        <v>856</v>
      </c>
      <c r="C311" s="165" t="s">
        <v>160</v>
      </c>
      <c r="D311" s="165" t="s">
        <v>708</v>
      </c>
      <c r="E311" s="165">
        <v>264</v>
      </c>
      <c r="F311" s="165" t="s">
        <v>512</v>
      </c>
      <c r="G311" s="165" t="s">
        <v>726</v>
      </c>
      <c r="H311" s="165">
        <v>0</v>
      </c>
      <c r="I311" s="165">
        <v>0</v>
      </c>
      <c r="J311" s="165">
        <v>0</v>
      </c>
      <c r="K311" s="161"/>
      <c r="L311" s="161">
        <v>80</v>
      </c>
      <c r="M311" s="161"/>
      <c r="N311" s="162"/>
      <c r="O311" s="162">
        <v>65</v>
      </c>
      <c r="P311" s="162"/>
      <c r="Q311" s="161"/>
      <c r="R311" s="161">
        <v>90</v>
      </c>
      <c r="S311" s="161"/>
      <c r="T311" s="162"/>
      <c r="U311" s="162">
        <v>95</v>
      </c>
      <c r="V311" s="162"/>
      <c r="W311" s="161"/>
      <c r="X311" s="161">
        <v>90</v>
      </c>
      <c r="Y311" s="161"/>
      <c r="Z311" s="162"/>
      <c r="AA311" s="162">
        <v>95</v>
      </c>
      <c r="AB311" s="162"/>
      <c r="AC311" s="164">
        <f t="shared" si="16"/>
        <v>583.33333333333326</v>
      </c>
      <c r="AD311" s="164">
        <f t="shared" si="17"/>
        <v>0</v>
      </c>
      <c r="AE311" s="164">
        <f t="shared" si="19"/>
        <v>583.33333333333326</v>
      </c>
      <c r="AF311" s="163">
        <f t="shared" si="18"/>
        <v>291.66666666666663</v>
      </c>
    </row>
    <row r="312" spans="1:32" x14ac:dyDescent="0.25">
      <c r="A312" s="165" t="s">
        <v>361</v>
      </c>
      <c r="B312" s="165" t="s">
        <v>856</v>
      </c>
      <c r="C312" s="165" t="s">
        <v>160</v>
      </c>
      <c r="D312" s="165" t="s">
        <v>708</v>
      </c>
      <c r="E312" s="165">
        <v>420</v>
      </c>
      <c r="F312" s="165" t="s">
        <v>682</v>
      </c>
      <c r="G312" s="165" t="s">
        <v>727</v>
      </c>
      <c r="H312" s="165">
        <v>0</v>
      </c>
      <c r="I312" s="165">
        <v>0</v>
      </c>
      <c r="J312" s="165">
        <v>0</v>
      </c>
      <c r="K312" s="161"/>
      <c r="L312" s="161">
        <v>90</v>
      </c>
      <c r="M312" s="161"/>
      <c r="N312" s="162"/>
      <c r="O312" s="162">
        <v>75</v>
      </c>
      <c r="P312" s="162"/>
      <c r="Q312" s="161"/>
      <c r="R312" s="161">
        <v>95</v>
      </c>
      <c r="S312" s="161"/>
      <c r="T312" s="162"/>
      <c r="U312" s="162">
        <v>90</v>
      </c>
      <c r="V312" s="162"/>
      <c r="W312" s="161"/>
      <c r="X312" s="161">
        <v>80</v>
      </c>
      <c r="Y312" s="161"/>
      <c r="Z312" s="162"/>
      <c r="AA312" s="162">
        <v>100</v>
      </c>
      <c r="AB312" s="162"/>
      <c r="AC312" s="164">
        <f t="shared" si="16"/>
        <v>614.44444444444446</v>
      </c>
      <c r="AD312" s="164">
        <f t="shared" si="17"/>
        <v>0</v>
      </c>
      <c r="AE312" s="164">
        <f t="shared" si="19"/>
        <v>614.44444444444446</v>
      </c>
      <c r="AF312" s="163">
        <f t="shared" si="18"/>
        <v>307.22222222222223</v>
      </c>
    </row>
    <row r="313" spans="1:32" x14ac:dyDescent="0.25">
      <c r="A313" s="165" t="s">
        <v>361</v>
      </c>
      <c r="B313" s="165" t="s">
        <v>856</v>
      </c>
      <c r="C313" s="165" t="s">
        <v>160</v>
      </c>
      <c r="D313" s="165" t="s">
        <v>708</v>
      </c>
      <c r="E313" s="165">
        <v>432</v>
      </c>
      <c r="F313" s="165" t="s">
        <v>695</v>
      </c>
      <c r="G313" s="165" t="s">
        <v>68</v>
      </c>
      <c r="H313" s="165">
        <v>0</v>
      </c>
      <c r="I313" s="165">
        <v>0</v>
      </c>
      <c r="J313" s="165">
        <v>0</v>
      </c>
      <c r="K313" s="161"/>
      <c r="L313" s="161">
        <v>15</v>
      </c>
      <c r="M313" s="161"/>
      <c r="N313" s="162"/>
      <c r="O313" s="162">
        <v>10</v>
      </c>
      <c r="P313" s="162"/>
      <c r="Q313" s="161"/>
      <c r="R313" s="161">
        <v>35</v>
      </c>
      <c r="S313" s="161"/>
      <c r="T313" s="162"/>
      <c r="U313" s="162">
        <v>25</v>
      </c>
      <c r="V313" s="162"/>
      <c r="W313" s="161"/>
      <c r="X313" s="161">
        <v>25</v>
      </c>
      <c r="Y313" s="161"/>
      <c r="Z313" s="162"/>
      <c r="AA313" s="162">
        <v>35</v>
      </c>
      <c r="AB313" s="162"/>
      <c r="AC313" s="164">
        <f t="shared" si="16"/>
        <v>159.44444444444443</v>
      </c>
      <c r="AD313" s="164">
        <f t="shared" si="17"/>
        <v>0</v>
      </c>
      <c r="AE313" s="164">
        <f t="shared" si="19"/>
        <v>159.44444444444443</v>
      </c>
      <c r="AF313" s="163">
        <f t="shared" si="18"/>
        <v>79.722222222222214</v>
      </c>
    </row>
    <row r="314" spans="1:32" x14ac:dyDescent="0.25">
      <c r="A314" s="165" t="s">
        <v>361</v>
      </c>
      <c r="B314" s="165" t="s">
        <v>856</v>
      </c>
      <c r="C314" s="165" t="s">
        <v>160</v>
      </c>
      <c r="D314" s="165" t="s">
        <v>708</v>
      </c>
      <c r="E314" s="165">
        <v>461</v>
      </c>
      <c r="F314" s="165" t="s">
        <v>728</v>
      </c>
      <c r="G314" s="165" t="s">
        <v>57</v>
      </c>
      <c r="H314" s="165">
        <v>0</v>
      </c>
      <c r="I314" s="165">
        <v>0</v>
      </c>
      <c r="J314" s="165">
        <v>0</v>
      </c>
      <c r="K314" s="161"/>
      <c r="L314" s="161">
        <v>95</v>
      </c>
      <c r="M314" s="161"/>
      <c r="N314" s="162"/>
      <c r="O314" s="162">
        <v>100</v>
      </c>
      <c r="P314" s="162"/>
      <c r="Q314" s="161"/>
      <c r="R314" s="161">
        <v>95</v>
      </c>
      <c r="S314" s="161"/>
      <c r="T314" s="162"/>
      <c r="U314" s="162">
        <v>100</v>
      </c>
      <c r="V314" s="162"/>
      <c r="W314" s="161"/>
      <c r="X314" s="161">
        <v>80</v>
      </c>
      <c r="Y314" s="161"/>
      <c r="Z314" s="162"/>
      <c r="AA314" s="162">
        <v>95</v>
      </c>
      <c r="AB314" s="162"/>
      <c r="AC314" s="164">
        <f t="shared" si="16"/>
        <v>665</v>
      </c>
      <c r="AD314" s="164">
        <f t="shared" si="17"/>
        <v>0</v>
      </c>
      <c r="AE314" s="164">
        <f t="shared" si="19"/>
        <v>665</v>
      </c>
      <c r="AF314" s="163">
        <f t="shared" si="18"/>
        <v>332.5</v>
      </c>
    </row>
    <row r="315" spans="1:32" x14ac:dyDescent="0.25">
      <c r="A315" s="165" t="s">
        <v>361</v>
      </c>
      <c r="B315" s="165" t="s">
        <v>856</v>
      </c>
      <c r="C315" s="165" t="s">
        <v>160</v>
      </c>
      <c r="D315" s="165" t="s">
        <v>708</v>
      </c>
      <c r="E315" s="165">
        <v>550</v>
      </c>
      <c r="F315" s="165" t="s">
        <v>642</v>
      </c>
      <c r="G315" s="165" t="s">
        <v>729</v>
      </c>
      <c r="H315" s="165">
        <v>0</v>
      </c>
      <c r="I315" s="165">
        <v>0</v>
      </c>
      <c r="J315" s="165">
        <v>0</v>
      </c>
      <c r="K315" s="161"/>
      <c r="L315" s="161">
        <v>70</v>
      </c>
      <c r="M315" s="161"/>
      <c r="N315" s="162"/>
      <c r="O315" s="162">
        <v>50</v>
      </c>
      <c r="P315" s="162"/>
      <c r="Q315" s="161"/>
      <c r="R315" s="161">
        <v>75</v>
      </c>
      <c r="S315" s="161"/>
      <c r="T315" s="162"/>
      <c r="U315" s="162">
        <v>85</v>
      </c>
      <c r="V315" s="162"/>
      <c r="W315" s="161"/>
      <c r="X315" s="161">
        <v>50</v>
      </c>
      <c r="Y315" s="161"/>
      <c r="Z315" s="162"/>
      <c r="AA315" s="162">
        <v>100</v>
      </c>
      <c r="AB315" s="162"/>
      <c r="AC315" s="164">
        <f t="shared" si="16"/>
        <v>486.11111111111109</v>
      </c>
      <c r="AD315" s="164">
        <f t="shared" si="17"/>
        <v>0</v>
      </c>
      <c r="AE315" s="164">
        <f t="shared" si="19"/>
        <v>486.11111111111109</v>
      </c>
      <c r="AF315" s="163">
        <f t="shared" si="18"/>
        <v>243.05555555555554</v>
      </c>
    </row>
    <row r="316" spans="1:32" x14ac:dyDescent="0.25">
      <c r="A316" s="165" t="s">
        <v>361</v>
      </c>
      <c r="B316" s="165" t="s">
        <v>856</v>
      </c>
      <c r="C316" s="165" t="s">
        <v>226</v>
      </c>
      <c r="D316" s="165" t="s">
        <v>36</v>
      </c>
      <c r="E316" s="165">
        <v>30</v>
      </c>
      <c r="F316" s="165" t="s">
        <v>161</v>
      </c>
      <c r="G316" s="165" t="s">
        <v>788</v>
      </c>
      <c r="H316" s="165">
        <v>79.72</v>
      </c>
      <c r="I316" s="165">
        <v>84.12</v>
      </c>
      <c r="J316" s="165">
        <v>0</v>
      </c>
      <c r="K316" s="161"/>
      <c r="L316" s="161">
        <v>75</v>
      </c>
      <c r="M316" s="161"/>
      <c r="N316" s="162"/>
      <c r="O316" s="162">
        <v>45</v>
      </c>
      <c r="P316" s="162"/>
      <c r="Q316" s="161"/>
      <c r="R316" s="161">
        <v>55</v>
      </c>
      <c r="S316" s="161"/>
      <c r="T316" s="162"/>
      <c r="U316" s="162">
        <v>65</v>
      </c>
      <c r="V316" s="162"/>
      <c r="W316" s="161"/>
      <c r="X316" s="161">
        <v>55</v>
      </c>
      <c r="Y316" s="161"/>
      <c r="Z316" s="162"/>
      <c r="AA316" s="162">
        <v>100</v>
      </c>
      <c r="AB316" s="162"/>
      <c r="AC316" s="164">
        <f t="shared" si="16"/>
        <v>443.33333333333331</v>
      </c>
      <c r="AD316" s="164">
        <f t="shared" si="17"/>
        <v>0</v>
      </c>
      <c r="AE316" s="164">
        <f t="shared" si="19"/>
        <v>443.33333333333331</v>
      </c>
      <c r="AF316" s="163">
        <f t="shared" si="18"/>
        <v>303.58666666666664</v>
      </c>
    </row>
    <row r="317" spans="1:32" x14ac:dyDescent="0.25">
      <c r="A317" s="165" t="s">
        <v>361</v>
      </c>
      <c r="B317" s="165" t="s">
        <v>856</v>
      </c>
      <c r="C317" s="165" t="s">
        <v>226</v>
      </c>
      <c r="D317" s="165" t="s">
        <v>36</v>
      </c>
      <c r="E317" s="165">
        <v>50</v>
      </c>
      <c r="F317" s="165" t="s">
        <v>789</v>
      </c>
      <c r="G317" s="165" t="s">
        <v>790</v>
      </c>
      <c r="H317" s="165">
        <v>80</v>
      </c>
      <c r="I317" s="165">
        <v>84.43</v>
      </c>
      <c r="J317" s="165">
        <v>0</v>
      </c>
      <c r="K317" s="161"/>
      <c r="L317" s="161">
        <v>85</v>
      </c>
      <c r="M317" s="161"/>
      <c r="N317" s="162"/>
      <c r="O317" s="162">
        <v>35</v>
      </c>
      <c r="P317" s="162"/>
      <c r="Q317" s="161"/>
      <c r="R317" s="161">
        <v>80</v>
      </c>
      <c r="S317" s="161"/>
      <c r="T317" s="162"/>
      <c r="U317" s="162">
        <v>85</v>
      </c>
      <c r="V317" s="162"/>
      <c r="W317" s="161"/>
      <c r="X317" s="161">
        <v>65</v>
      </c>
      <c r="Y317" s="161"/>
      <c r="Z317" s="162"/>
      <c r="AA317" s="162">
        <v>100</v>
      </c>
      <c r="AB317" s="162"/>
      <c r="AC317" s="164">
        <f t="shared" si="16"/>
        <v>505.5555555555556</v>
      </c>
      <c r="AD317" s="164">
        <f t="shared" si="17"/>
        <v>0</v>
      </c>
      <c r="AE317" s="164">
        <f t="shared" si="19"/>
        <v>505.5555555555556</v>
      </c>
      <c r="AF317" s="163">
        <f t="shared" si="18"/>
        <v>334.9927777777778</v>
      </c>
    </row>
    <row r="318" spans="1:32" x14ac:dyDescent="0.25">
      <c r="A318" s="165" t="s">
        <v>361</v>
      </c>
      <c r="B318" s="165" t="s">
        <v>856</v>
      </c>
      <c r="C318" s="165" t="s">
        <v>226</v>
      </c>
      <c r="D318" s="165" t="s">
        <v>36</v>
      </c>
      <c r="E318" s="165">
        <v>68</v>
      </c>
      <c r="F318" s="165" t="s">
        <v>88</v>
      </c>
      <c r="G318" s="165" t="s">
        <v>216</v>
      </c>
      <c r="H318" s="165">
        <v>65.55</v>
      </c>
      <c r="I318" s="165">
        <v>71.650000000000006</v>
      </c>
      <c r="J318" s="165">
        <v>0</v>
      </c>
      <c r="K318" s="161"/>
      <c r="L318" s="161">
        <v>50</v>
      </c>
      <c r="M318" s="161"/>
      <c r="N318" s="162"/>
      <c r="O318" s="162">
        <v>35</v>
      </c>
      <c r="P318" s="162"/>
      <c r="Q318" s="161"/>
      <c r="R318" s="161">
        <v>75</v>
      </c>
      <c r="S318" s="161"/>
      <c r="T318" s="162"/>
      <c r="U318" s="162">
        <v>35</v>
      </c>
      <c r="V318" s="162"/>
      <c r="W318" s="161"/>
      <c r="X318" s="161">
        <v>75</v>
      </c>
      <c r="Y318" s="161"/>
      <c r="Z318" s="162"/>
      <c r="AA318" s="162">
        <v>80</v>
      </c>
      <c r="AB318" s="162"/>
      <c r="AC318" s="164">
        <f t="shared" si="16"/>
        <v>396.66666666666663</v>
      </c>
      <c r="AD318" s="164">
        <f t="shared" si="17"/>
        <v>0</v>
      </c>
      <c r="AE318" s="164">
        <f t="shared" si="19"/>
        <v>396.66666666666663</v>
      </c>
      <c r="AF318" s="163">
        <f t="shared" si="18"/>
        <v>266.93333333333328</v>
      </c>
    </row>
    <row r="319" spans="1:32" x14ac:dyDescent="0.25">
      <c r="A319" s="165" t="s">
        <v>361</v>
      </c>
      <c r="B319" s="165" t="s">
        <v>856</v>
      </c>
      <c r="C319" s="165" t="s">
        <v>226</v>
      </c>
      <c r="D319" s="165" t="s">
        <v>36</v>
      </c>
      <c r="E319" s="165">
        <v>82</v>
      </c>
      <c r="F319" s="165" t="s">
        <v>167</v>
      </c>
      <c r="G319" s="165" t="s">
        <v>231</v>
      </c>
      <c r="H319" s="165">
        <v>82.82</v>
      </c>
      <c r="I319" s="165">
        <v>87.07</v>
      </c>
      <c r="J319" s="165">
        <v>0</v>
      </c>
      <c r="K319" s="161"/>
      <c r="L319" s="161">
        <v>80</v>
      </c>
      <c r="M319" s="161"/>
      <c r="N319" s="162"/>
      <c r="O319" s="162">
        <v>65</v>
      </c>
      <c r="P319" s="162"/>
      <c r="Q319" s="161"/>
      <c r="R319" s="161">
        <v>70</v>
      </c>
      <c r="S319" s="161"/>
      <c r="T319" s="162"/>
      <c r="U319" s="162">
        <v>80</v>
      </c>
      <c r="V319" s="162"/>
      <c r="W319" s="161"/>
      <c r="X319" s="161">
        <v>80</v>
      </c>
      <c r="Y319" s="161"/>
      <c r="Z319" s="162"/>
      <c r="AA319" s="162">
        <v>95</v>
      </c>
      <c r="AB319" s="162"/>
      <c r="AC319" s="164">
        <f t="shared" si="16"/>
        <v>532.77777777777783</v>
      </c>
      <c r="AD319" s="164">
        <f t="shared" si="17"/>
        <v>0</v>
      </c>
      <c r="AE319" s="164">
        <f t="shared" si="19"/>
        <v>532.77777777777783</v>
      </c>
      <c r="AF319" s="163">
        <f t="shared" si="18"/>
        <v>351.33388888888891</v>
      </c>
    </row>
    <row r="320" spans="1:32" x14ac:dyDescent="0.25">
      <c r="A320" s="165" t="s">
        <v>361</v>
      </c>
      <c r="B320" s="165" t="s">
        <v>856</v>
      </c>
      <c r="C320" s="165" t="s">
        <v>226</v>
      </c>
      <c r="D320" s="165" t="s">
        <v>36</v>
      </c>
      <c r="E320" s="165">
        <v>133</v>
      </c>
      <c r="F320" s="165" t="s">
        <v>791</v>
      </c>
      <c r="G320" s="165" t="s">
        <v>201</v>
      </c>
      <c r="H320" s="165">
        <v>76.64</v>
      </c>
      <c r="I320" s="165">
        <v>85.47</v>
      </c>
      <c r="J320" s="165">
        <v>0</v>
      </c>
      <c r="K320" s="161"/>
      <c r="L320" s="161">
        <v>60</v>
      </c>
      <c r="M320" s="161"/>
      <c r="N320" s="162"/>
      <c r="O320" s="162">
        <v>45</v>
      </c>
      <c r="P320" s="162"/>
      <c r="Q320" s="161"/>
      <c r="R320" s="161">
        <v>80</v>
      </c>
      <c r="S320" s="161"/>
      <c r="T320" s="162"/>
      <c r="U320" s="162">
        <v>80</v>
      </c>
      <c r="V320" s="162"/>
      <c r="W320" s="161"/>
      <c r="X320" s="161">
        <v>75</v>
      </c>
      <c r="Y320" s="161"/>
      <c r="Z320" s="162"/>
      <c r="AA320" s="162">
        <v>100</v>
      </c>
      <c r="AB320" s="162"/>
      <c r="AC320" s="164">
        <f t="shared" si="16"/>
        <v>486.11111111111109</v>
      </c>
      <c r="AD320" s="164">
        <f t="shared" si="17"/>
        <v>0</v>
      </c>
      <c r="AE320" s="164">
        <f t="shared" si="19"/>
        <v>486.11111111111109</v>
      </c>
      <c r="AF320" s="163">
        <f t="shared" si="18"/>
        <v>324.11055555555555</v>
      </c>
    </row>
    <row r="321" spans="1:32" x14ac:dyDescent="0.25">
      <c r="A321" s="165" t="s">
        <v>361</v>
      </c>
      <c r="B321" s="165" t="s">
        <v>856</v>
      </c>
      <c r="C321" s="165" t="s">
        <v>226</v>
      </c>
      <c r="D321" s="165" t="s">
        <v>36</v>
      </c>
      <c r="E321" s="165">
        <v>162</v>
      </c>
      <c r="F321" s="165" t="s">
        <v>73</v>
      </c>
      <c r="G321" s="165" t="s">
        <v>792</v>
      </c>
      <c r="H321" s="165">
        <v>68.010000000000005</v>
      </c>
      <c r="I321" s="165">
        <v>67.09</v>
      </c>
      <c r="J321" s="165">
        <v>0</v>
      </c>
      <c r="K321" s="161"/>
      <c r="L321" s="161">
        <v>65</v>
      </c>
      <c r="M321" s="161"/>
      <c r="N321" s="162"/>
      <c r="O321" s="162">
        <v>35</v>
      </c>
      <c r="P321" s="162"/>
      <c r="Q321" s="161"/>
      <c r="R321" s="161">
        <v>70</v>
      </c>
      <c r="S321" s="161"/>
      <c r="T321" s="162"/>
      <c r="U321" s="162">
        <v>85</v>
      </c>
      <c r="V321" s="162"/>
      <c r="W321" s="161"/>
      <c r="X321" s="161">
        <v>35</v>
      </c>
      <c r="Y321" s="161"/>
      <c r="Z321" s="162"/>
      <c r="AA321" s="162">
        <v>100</v>
      </c>
      <c r="AB321" s="162"/>
      <c r="AC321" s="164">
        <f t="shared" si="16"/>
        <v>435.55555555555554</v>
      </c>
      <c r="AD321" s="164">
        <f t="shared" si="17"/>
        <v>0</v>
      </c>
      <c r="AE321" s="164">
        <f t="shared" si="19"/>
        <v>435.55555555555554</v>
      </c>
      <c r="AF321" s="163">
        <f t="shared" si="18"/>
        <v>285.32777777777778</v>
      </c>
    </row>
    <row r="322" spans="1:32" x14ac:dyDescent="0.25">
      <c r="A322" s="165" t="s">
        <v>361</v>
      </c>
      <c r="B322" s="165" t="s">
        <v>856</v>
      </c>
      <c r="C322" s="165" t="s">
        <v>226</v>
      </c>
      <c r="D322" s="165" t="s">
        <v>36</v>
      </c>
      <c r="E322" s="165">
        <v>165</v>
      </c>
      <c r="F322" s="165" t="s">
        <v>793</v>
      </c>
      <c r="G322" s="165" t="s">
        <v>138</v>
      </c>
      <c r="H322" s="165">
        <v>67.08</v>
      </c>
      <c r="I322" s="165">
        <v>78.5</v>
      </c>
      <c r="J322" s="165">
        <v>0</v>
      </c>
      <c r="K322" s="161"/>
      <c r="L322" s="161">
        <v>35</v>
      </c>
      <c r="M322" s="161"/>
      <c r="N322" s="162"/>
      <c r="O322" s="162">
        <v>30</v>
      </c>
      <c r="P322" s="162"/>
      <c r="Q322" s="161"/>
      <c r="R322" s="161">
        <v>70</v>
      </c>
      <c r="S322" s="161"/>
      <c r="T322" s="162"/>
      <c r="U322" s="162">
        <v>75</v>
      </c>
      <c r="V322" s="162"/>
      <c r="W322" s="161"/>
      <c r="X322" s="161">
        <v>70</v>
      </c>
      <c r="Y322" s="161"/>
      <c r="Z322" s="162"/>
      <c r="AA322" s="162">
        <v>65</v>
      </c>
      <c r="AB322" s="162"/>
      <c r="AC322" s="164">
        <f t="shared" ref="AC322:AC385" si="20">IF(X322="",((L322*4)+(O322*4)+(R322*4)+(U322*2)+(AA322*2))/16/100*700,((L322*4)+(O322*4)+(R322*4)+(U322*2)+(X322*2)+(AA322*2))/18/100*700)</f>
        <v>373.33333333333331</v>
      </c>
      <c r="AD322" s="164">
        <f t="shared" ref="AD322:AD385" si="21">IF(Y322="",((M322*4)+(P322*4)+(S322*4)+(V322*2)+(AB322*2))/16/100*700,((M322*4)+(P322*4)+(S322*4)+(V322*2)+(Y322*2)+(AB322*2))/18/100*700)</f>
        <v>0</v>
      </c>
      <c r="AE322" s="164">
        <f t="shared" si="19"/>
        <v>373.33333333333331</v>
      </c>
      <c r="AF322" s="163">
        <f t="shared" ref="AF322:AF385" si="22">(H322+I322+J322+AE322)/2</f>
        <v>259.45666666666665</v>
      </c>
    </row>
    <row r="323" spans="1:32" x14ac:dyDescent="0.25">
      <c r="A323" s="165" t="s">
        <v>361</v>
      </c>
      <c r="B323" s="165" t="s">
        <v>856</v>
      </c>
      <c r="C323" s="165" t="s">
        <v>226</v>
      </c>
      <c r="D323" s="165" t="s">
        <v>36</v>
      </c>
      <c r="E323" s="165">
        <v>190</v>
      </c>
      <c r="F323" s="165" t="s">
        <v>794</v>
      </c>
      <c r="G323" s="165" t="s">
        <v>795</v>
      </c>
      <c r="H323" s="165">
        <v>66.760000000000005</v>
      </c>
      <c r="I323" s="165">
        <v>70.28</v>
      </c>
      <c r="J323" s="165">
        <v>0</v>
      </c>
      <c r="K323" s="161"/>
      <c r="L323" s="161">
        <v>65</v>
      </c>
      <c r="M323" s="161"/>
      <c r="N323" s="162"/>
      <c r="O323" s="162">
        <v>40</v>
      </c>
      <c r="P323" s="162"/>
      <c r="Q323" s="161"/>
      <c r="R323" s="161">
        <v>50</v>
      </c>
      <c r="S323" s="161"/>
      <c r="T323" s="162"/>
      <c r="U323" s="162">
        <v>35</v>
      </c>
      <c r="V323" s="162"/>
      <c r="W323" s="161"/>
      <c r="X323" s="161">
        <v>50</v>
      </c>
      <c r="Y323" s="161"/>
      <c r="Z323" s="162"/>
      <c r="AA323" s="162">
        <v>80</v>
      </c>
      <c r="AB323" s="162"/>
      <c r="AC323" s="164">
        <f t="shared" si="20"/>
        <v>369.44444444444446</v>
      </c>
      <c r="AD323" s="164">
        <f t="shared" si="21"/>
        <v>0</v>
      </c>
      <c r="AE323" s="164">
        <f t="shared" ref="AE323:AE386" si="23">IF(AD323=0,AC323,(AC323+AD323)/2)</f>
        <v>369.44444444444446</v>
      </c>
      <c r="AF323" s="163">
        <f t="shared" si="22"/>
        <v>253.24222222222224</v>
      </c>
    </row>
    <row r="324" spans="1:32" x14ac:dyDescent="0.25">
      <c r="A324" s="165" t="s">
        <v>361</v>
      </c>
      <c r="B324" s="165" t="s">
        <v>856</v>
      </c>
      <c r="C324" s="165" t="s">
        <v>226</v>
      </c>
      <c r="D324" s="165" t="s">
        <v>36</v>
      </c>
      <c r="E324" s="165">
        <v>205</v>
      </c>
      <c r="F324" s="165" t="s">
        <v>116</v>
      </c>
      <c r="G324" s="165" t="s">
        <v>243</v>
      </c>
      <c r="H324" s="165">
        <v>62</v>
      </c>
      <c r="I324" s="165">
        <v>72.19</v>
      </c>
      <c r="J324" s="165">
        <v>0</v>
      </c>
      <c r="K324" s="161"/>
      <c r="L324" s="161">
        <v>40</v>
      </c>
      <c r="M324" s="161"/>
      <c r="N324" s="162"/>
      <c r="O324" s="162">
        <v>25</v>
      </c>
      <c r="P324" s="162"/>
      <c r="Q324" s="161"/>
      <c r="R324" s="161">
        <v>35</v>
      </c>
      <c r="S324" s="161"/>
      <c r="T324" s="162"/>
      <c r="U324" s="162">
        <v>50</v>
      </c>
      <c r="V324" s="162"/>
      <c r="W324" s="161"/>
      <c r="X324" s="161">
        <v>60</v>
      </c>
      <c r="Y324" s="161"/>
      <c r="Z324" s="162"/>
      <c r="AA324" s="162">
        <v>75</v>
      </c>
      <c r="AB324" s="162"/>
      <c r="AC324" s="164">
        <f t="shared" si="20"/>
        <v>299.44444444444446</v>
      </c>
      <c r="AD324" s="164">
        <f t="shared" si="21"/>
        <v>0</v>
      </c>
      <c r="AE324" s="164">
        <f t="shared" si="23"/>
        <v>299.44444444444446</v>
      </c>
      <c r="AF324" s="163">
        <f t="shared" si="22"/>
        <v>216.81722222222223</v>
      </c>
    </row>
    <row r="325" spans="1:32" x14ac:dyDescent="0.25">
      <c r="A325" s="165" t="s">
        <v>361</v>
      </c>
      <c r="B325" s="165" t="s">
        <v>856</v>
      </c>
      <c r="C325" s="165" t="s">
        <v>226</v>
      </c>
      <c r="D325" s="165" t="s">
        <v>36</v>
      </c>
      <c r="E325" s="165">
        <v>208</v>
      </c>
      <c r="F325" s="165" t="s">
        <v>513</v>
      </c>
      <c r="G325" s="165" t="s">
        <v>796</v>
      </c>
      <c r="H325" s="165">
        <v>56.22</v>
      </c>
      <c r="I325" s="165">
        <v>66.34</v>
      </c>
      <c r="J325" s="165">
        <v>0</v>
      </c>
      <c r="K325" s="161"/>
      <c r="L325" s="161">
        <v>45</v>
      </c>
      <c r="M325" s="161"/>
      <c r="N325" s="162"/>
      <c r="O325" s="162">
        <v>20</v>
      </c>
      <c r="P325" s="162"/>
      <c r="Q325" s="161"/>
      <c r="R325" s="161">
        <v>20</v>
      </c>
      <c r="S325" s="161"/>
      <c r="T325" s="162"/>
      <c r="U325" s="162">
        <v>30</v>
      </c>
      <c r="V325" s="162"/>
      <c r="W325" s="161"/>
      <c r="X325" s="161">
        <v>45</v>
      </c>
      <c r="Y325" s="161"/>
      <c r="Z325" s="162"/>
      <c r="AA325" s="162">
        <v>65</v>
      </c>
      <c r="AB325" s="162"/>
      <c r="AC325" s="164">
        <f t="shared" si="20"/>
        <v>241.11111111111111</v>
      </c>
      <c r="AD325" s="164">
        <f t="shared" si="21"/>
        <v>0</v>
      </c>
      <c r="AE325" s="164">
        <f t="shared" si="23"/>
        <v>241.11111111111111</v>
      </c>
      <c r="AF325" s="163">
        <f t="shared" si="22"/>
        <v>181.83555555555557</v>
      </c>
    </row>
    <row r="326" spans="1:32" x14ac:dyDescent="0.25">
      <c r="A326" s="165" t="s">
        <v>361</v>
      </c>
      <c r="B326" s="165" t="s">
        <v>856</v>
      </c>
      <c r="C326" s="165" t="s">
        <v>226</v>
      </c>
      <c r="D326" s="165" t="s">
        <v>36</v>
      </c>
      <c r="E326" s="165">
        <v>215</v>
      </c>
      <c r="F326" s="165" t="s">
        <v>797</v>
      </c>
      <c r="G326" s="165" t="s">
        <v>249</v>
      </c>
      <c r="H326" s="165">
        <v>60.84</v>
      </c>
      <c r="I326" s="165">
        <v>75.930000000000007</v>
      </c>
      <c r="J326" s="165">
        <v>0</v>
      </c>
      <c r="K326" s="161"/>
      <c r="L326" s="161">
        <v>55</v>
      </c>
      <c r="M326" s="161"/>
      <c r="N326" s="162"/>
      <c r="O326" s="162">
        <v>30</v>
      </c>
      <c r="P326" s="162"/>
      <c r="Q326" s="161"/>
      <c r="R326" s="161">
        <v>55</v>
      </c>
      <c r="S326" s="161"/>
      <c r="T326" s="162"/>
      <c r="U326" s="162">
        <v>65</v>
      </c>
      <c r="V326" s="162"/>
      <c r="W326" s="161"/>
      <c r="X326" s="161">
        <v>75</v>
      </c>
      <c r="Y326" s="161"/>
      <c r="Z326" s="162"/>
      <c r="AA326" s="162">
        <v>85</v>
      </c>
      <c r="AB326" s="162"/>
      <c r="AC326" s="164">
        <f t="shared" si="20"/>
        <v>392.77777777777777</v>
      </c>
      <c r="AD326" s="164">
        <f t="shared" si="21"/>
        <v>0</v>
      </c>
      <c r="AE326" s="164">
        <f t="shared" si="23"/>
        <v>392.77777777777777</v>
      </c>
      <c r="AF326" s="163">
        <f t="shared" si="22"/>
        <v>264.77388888888891</v>
      </c>
    </row>
    <row r="327" spans="1:32" x14ac:dyDescent="0.25">
      <c r="A327" s="165" t="s">
        <v>361</v>
      </c>
      <c r="B327" s="165" t="s">
        <v>856</v>
      </c>
      <c r="C327" s="165" t="s">
        <v>226</v>
      </c>
      <c r="D327" s="165" t="s">
        <v>36</v>
      </c>
      <c r="E327" s="165">
        <v>217</v>
      </c>
      <c r="F327" s="165" t="s">
        <v>798</v>
      </c>
      <c r="G327" s="165" t="s">
        <v>211</v>
      </c>
      <c r="H327" s="165">
        <v>75.58</v>
      </c>
      <c r="I327" s="165">
        <v>81.3</v>
      </c>
      <c r="J327" s="165">
        <v>0</v>
      </c>
      <c r="K327" s="161"/>
      <c r="L327" s="161">
        <v>60</v>
      </c>
      <c r="M327" s="161"/>
      <c r="N327" s="162"/>
      <c r="O327" s="162">
        <v>20</v>
      </c>
      <c r="P327" s="162"/>
      <c r="Q327" s="161"/>
      <c r="R327" s="161">
        <v>80</v>
      </c>
      <c r="S327" s="161"/>
      <c r="T327" s="162"/>
      <c r="U327" s="162">
        <v>100</v>
      </c>
      <c r="V327" s="162"/>
      <c r="W327" s="161"/>
      <c r="X327" s="161">
        <v>50</v>
      </c>
      <c r="Y327" s="161"/>
      <c r="Z327" s="162"/>
      <c r="AA327" s="162">
        <v>100</v>
      </c>
      <c r="AB327" s="162"/>
      <c r="AC327" s="164">
        <f t="shared" si="20"/>
        <v>443.33333333333331</v>
      </c>
      <c r="AD327" s="164">
        <f t="shared" si="21"/>
        <v>0</v>
      </c>
      <c r="AE327" s="164">
        <f t="shared" si="23"/>
        <v>443.33333333333331</v>
      </c>
      <c r="AF327" s="163">
        <f t="shared" si="22"/>
        <v>300.10666666666668</v>
      </c>
    </row>
    <row r="328" spans="1:32" x14ac:dyDescent="0.25">
      <c r="A328" s="165" t="s">
        <v>361</v>
      </c>
      <c r="B328" s="165" t="s">
        <v>856</v>
      </c>
      <c r="C328" s="165" t="s">
        <v>226</v>
      </c>
      <c r="D328" s="165" t="s">
        <v>36</v>
      </c>
      <c r="E328" s="165">
        <v>226</v>
      </c>
      <c r="F328" s="165" t="s">
        <v>199</v>
      </c>
      <c r="G328" s="165" t="s">
        <v>74</v>
      </c>
      <c r="H328" s="165">
        <v>84.13</v>
      </c>
      <c r="I328" s="165">
        <v>85.56</v>
      </c>
      <c r="J328" s="165">
        <v>0</v>
      </c>
      <c r="K328" s="161"/>
      <c r="L328" s="161">
        <v>80</v>
      </c>
      <c r="M328" s="161"/>
      <c r="N328" s="162"/>
      <c r="O328" s="162">
        <v>45</v>
      </c>
      <c r="P328" s="162"/>
      <c r="Q328" s="161"/>
      <c r="R328" s="161">
        <v>75</v>
      </c>
      <c r="S328" s="161"/>
      <c r="T328" s="162"/>
      <c r="U328" s="162">
        <v>50</v>
      </c>
      <c r="V328" s="162"/>
      <c r="W328" s="161"/>
      <c r="X328" s="161">
        <v>95</v>
      </c>
      <c r="Y328" s="161"/>
      <c r="Z328" s="162"/>
      <c r="AA328" s="162">
        <v>95</v>
      </c>
      <c r="AB328" s="162"/>
      <c r="AC328" s="164">
        <f t="shared" si="20"/>
        <v>497.77777777777777</v>
      </c>
      <c r="AD328" s="164">
        <f t="shared" si="21"/>
        <v>0</v>
      </c>
      <c r="AE328" s="164">
        <f t="shared" si="23"/>
        <v>497.77777777777777</v>
      </c>
      <c r="AF328" s="163">
        <f t="shared" si="22"/>
        <v>333.73388888888888</v>
      </c>
    </row>
    <row r="329" spans="1:32" x14ac:dyDescent="0.25">
      <c r="A329" s="165" t="s">
        <v>361</v>
      </c>
      <c r="B329" s="165" t="s">
        <v>856</v>
      </c>
      <c r="C329" s="165" t="s">
        <v>226</v>
      </c>
      <c r="D329" s="165" t="s">
        <v>36</v>
      </c>
      <c r="E329" s="165">
        <v>230</v>
      </c>
      <c r="F329" s="165" t="s">
        <v>522</v>
      </c>
      <c r="G329" s="165" t="s">
        <v>246</v>
      </c>
      <c r="H329" s="165">
        <v>56.41</v>
      </c>
      <c r="I329" s="165">
        <v>68.62</v>
      </c>
      <c r="J329" s="165">
        <v>0</v>
      </c>
      <c r="K329" s="161"/>
      <c r="L329" s="161">
        <v>40</v>
      </c>
      <c r="M329" s="161"/>
      <c r="N329" s="162"/>
      <c r="O329" s="162">
        <v>15</v>
      </c>
      <c r="P329" s="162"/>
      <c r="Q329" s="161"/>
      <c r="R329" s="161">
        <v>55</v>
      </c>
      <c r="S329" s="161"/>
      <c r="T329" s="162"/>
      <c r="U329" s="162">
        <v>50</v>
      </c>
      <c r="V329" s="162"/>
      <c r="W329" s="161"/>
      <c r="X329" s="161">
        <v>40</v>
      </c>
      <c r="Y329" s="161"/>
      <c r="Z329" s="162"/>
      <c r="AA329" s="162">
        <v>75</v>
      </c>
      <c r="AB329" s="162"/>
      <c r="AC329" s="164">
        <f t="shared" si="20"/>
        <v>299.44444444444446</v>
      </c>
      <c r="AD329" s="164">
        <f t="shared" si="21"/>
        <v>0</v>
      </c>
      <c r="AE329" s="164">
        <f t="shared" si="23"/>
        <v>299.44444444444446</v>
      </c>
      <c r="AF329" s="163">
        <f t="shared" si="22"/>
        <v>212.23722222222221</v>
      </c>
    </row>
    <row r="330" spans="1:32" x14ac:dyDescent="0.25">
      <c r="A330" s="165" t="s">
        <v>361</v>
      </c>
      <c r="B330" s="165" t="s">
        <v>856</v>
      </c>
      <c r="C330" s="165" t="s">
        <v>226</v>
      </c>
      <c r="D330" s="165" t="s">
        <v>36</v>
      </c>
      <c r="E330" s="165">
        <v>232</v>
      </c>
      <c r="F330" s="165" t="s">
        <v>799</v>
      </c>
      <c r="G330" s="165" t="s">
        <v>44</v>
      </c>
      <c r="H330" s="165">
        <v>65.989999999999995</v>
      </c>
      <c r="I330" s="165">
        <v>78.599999999999994</v>
      </c>
      <c r="J330" s="165">
        <v>0</v>
      </c>
      <c r="K330" s="161"/>
      <c r="L330" s="161">
        <v>30</v>
      </c>
      <c r="M330" s="161"/>
      <c r="N330" s="162"/>
      <c r="O330" s="162">
        <v>30</v>
      </c>
      <c r="P330" s="162"/>
      <c r="Q330" s="161"/>
      <c r="R330" s="161">
        <v>85</v>
      </c>
      <c r="S330" s="161"/>
      <c r="T330" s="162"/>
      <c r="U330" s="162">
        <v>65</v>
      </c>
      <c r="V330" s="162"/>
      <c r="W330" s="161"/>
      <c r="X330" s="161">
        <v>80</v>
      </c>
      <c r="Y330" s="161"/>
      <c r="Z330" s="162"/>
      <c r="AA330" s="162">
        <v>75</v>
      </c>
      <c r="AB330" s="162"/>
      <c r="AC330" s="164">
        <f t="shared" si="20"/>
        <v>396.66666666666663</v>
      </c>
      <c r="AD330" s="164">
        <f t="shared" si="21"/>
        <v>0</v>
      </c>
      <c r="AE330" s="164">
        <f t="shared" si="23"/>
        <v>396.66666666666663</v>
      </c>
      <c r="AF330" s="163">
        <f t="shared" si="22"/>
        <v>270.62833333333333</v>
      </c>
    </row>
    <row r="331" spans="1:32" x14ac:dyDescent="0.25">
      <c r="A331" s="165" t="s">
        <v>361</v>
      </c>
      <c r="B331" s="165" t="s">
        <v>856</v>
      </c>
      <c r="C331" s="165" t="s">
        <v>226</v>
      </c>
      <c r="D331" s="165" t="s">
        <v>36</v>
      </c>
      <c r="E331" s="165">
        <v>252</v>
      </c>
      <c r="F331" s="165" t="s">
        <v>519</v>
      </c>
      <c r="G331" s="165" t="s">
        <v>247</v>
      </c>
      <c r="H331" s="165">
        <v>72.86</v>
      </c>
      <c r="I331" s="165">
        <v>80.47</v>
      </c>
      <c r="J331" s="165">
        <v>0</v>
      </c>
      <c r="K331" s="161"/>
      <c r="L331" s="161">
        <v>95</v>
      </c>
      <c r="M331" s="161"/>
      <c r="N331" s="162"/>
      <c r="O331" s="162">
        <v>30</v>
      </c>
      <c r="P331" s="162"/>
      <c r="Q331" s="161"/>
      <c r="R331" s="161">
        <v>85</v>
      </c>
      <c r="S331" s="161"/>
      <c r="T331" s="162"/>
      <c r="U331" s="162">
        <v>95</v>
      </c>
      <c r="V331" s="162"/>
      <c r="W331" s="161"/>
      <c r="X331" s="161">
        <v>75</v>
      </c>
      <c r="Y331" s="161"/>
      <c r="Z331" s="162"/>
      <c r="AA331" s="162">
        <v>100</v>
      </c>
      <c r="AB331" s="162"/>
      <c r="AC331" s="164">
        <f t="shared" si="20"/>
        <v>536.66666666666674</v>
      </c>
      <c r="AD331" s="164">
        <f t="shared" si="21"/>
        <v>0</v>
      </c>
      <c r="AE331" s="164">
        <f t="shared" si="23"/>
        <v>536.66666666666674</v>
      </c>
      <c r="AF331" s="163">
        <f t="shared" si="22"/>
        <v>344.99833333333333</v>
      </c>
    </row>
    <row r="332" spans="1:32" x14ac:dyDescent="0.25">
      <c r="A332" s="165" t="s">
        <v>361</v>
      </c>
      <c r="B332" s="165" t="s">
        <v>856</v>
      </c>
      <c r="C332" s="165" t="s">
        <v>226</v>
      </c>
      <c r="D332" s="165" t="s">
        <v>36</v>
      </c>
      <c r="E332" s="165">
        <v>277</v>
      </c>
      <c r="F332" s="165" t="s">
        <v>800</v>
      </c>
      <c r="G332" s="165" t="s">
        <v>801</v>
      </c>
      <c r="H332" s="165">
        <v>68.599999999999994</v>
      </c>
      <c r="I332" s="165">
        <v>77.63</v>
      </c>
      <c r="J332" s="165">
        <v>0</v>
      </c>
      <c r="K332" s="161"/>
      <c r="L332" s="161">
        <v>70</v>
      </c>
      <c r="M332" s="161"/>
      <c r="N332" s="162"/>
      <c r="O332" s="162">
        <v>45</v>
      </c>
      <c r="P332" s="162"/>
      <c r="Q332" s="161"/>
      <c r="R332" s="161">
        <v>85</v>
      </c>
      <c r="S332" s="161"/>
      <c r="T332" s="162"/>
      <c r="U332" s="162">
        <v>70</v>
      </c>
      <c r="V332" s="162"/>
      <c r="W332" s="161"/>
      <c r="X332" s="161">
        <v>50</v>
      </c>
      <c r="Y332" s="161"/>
      <c r="Z332" s="162"/>
      <c r="AA332" s="162">
        <v>75</v>
      </c>
      <c r="AB332" s="162"/>
      <c r="AC332" s="164">
        <f t="shared" si="20"/>
        <v>462.77777777777777</v>
      </c>
      <c r="AD332" s="164">
        <f t="shared" si="21"/>
        <v>0</v>
      </c>
      <c r="AE332" s="164">
        <f t="shared" si="23"/>
        <v>462.77777777777777</v>
      </c>
      <c r="AF332" s="163">
        <f t="shared" si="22"/>
        <v>304.50388888888887</v>
      </c>
    </row>
    <row r="333" spans="1:32" x14ac:dyDescent="0.25">
      <c r="A333" s="165" t="s">
        <v>361</v>
      </c>
      <c r="B333" s="165" t="s">
        <v>856</v>
      </c>
      <c r="C333" s="165" t="s">
        <v>226</v>
      </c>
      <c r="D333" s="165" t="s">
        <v>36</v>
      </c>
      <c r="E333" s="165">
        <v>278</v>
      </c>
      <c r="F333" s="165" t="s">
        <v>802</v>
      </c>
      <c r="G333" s="165" t="s">
        <v>87</v>
      </c>
      <c r="H333" s="165">
        <v>54.97</v>
      </c>
      <c r="I333" s="165">
        <v>63.29</v>
      </c>
      <c r="J333" s="165">
        <v>0</v>
      </c>
      <c r="K333" s="161"/>
      <c r="L333" s="161">
        <v>70</v>
      </c>
      <c r="M333" s="161"/>
      <c r="N333" s="162"/>
      <c r="O333" s="162">
        <v>25</v>
      </c>
      <c r="P333" s="162"/>
      <c r="Q333" s="161"/>
      <c r="R333" s="161">
        <v>40</v>
      </c>
      <c r="S333" s="161"/>
      <c r="T333" s="162"/>
      <c r="U333" s="162">
        <v>25</v>
      </c>
      <c r="V333" s="162"/>
      <c r="W333" s="161"/>
      <c r="X333" s="161">
        <v>25</v>
      </c>
      <c r="Y333" s="161"/>
      <c r="Z333" s="162"/>
      <c r="AA333" s="162">
        <v>75</v>
      </c>
      <c r="AB333" s="162"/>
      <c r="AC333" s="164">
        <f t="shared" si="20"/>
        <v>307.22222222222223</v>
      </c>
      <c r="AD333" s="164">
        <f t="shared" si="21"/>
        <v>0</v>
      </c>
      <c r="AE333" s="164">
        <f t="shared" si="23"/>
        <v>307.22222222222223</v>
      </c>
      <c r="AF333" s="163">
        <f t="shared" si="22"/>
        <v>212.74111111111111</v>
      </c>
    </row>
    <row r="334" spans="1:32" x14ac:dyDescent="0.25">
      <c r="A334" s="165" t="s">
        <v>361</v>
      </c>
      <c r="B334" s="165" t="s">
        <v>856</v>
      </c>
      <c r="C334" s="165" t="s">
        <v>226</v>
      </c>
      <c r="D334" s="165" t="s">
        <v>36</v>
      </c>
      <c r="E334" s="165">
        <v>283</v>
      </c>
      <c r="F334" s="165" t="s">
        <v>803</v>
      </c>
      <c r="G334" s="165" t="s">
        <v>617</v>
      </c>
      <c r="H334" s="165">
        <v>68.61</v>
      </c>
      <c r="I334" s="165">
        <v>70.81</v>
      </c>
      <c r="J334" s="165">
        <v>0</v>
      </c>
      <c r="K334" s="161"/>
      <c r="L334" s="161">
        <v>60</v>
      </c>
      <c r="M334" s="161"/>
      <c r="N334" s="162"/>
      <c r="O334" s="162">
        <v>45</v>
      </c>
      <c r="P334" s="162"/>
      <c r="Q334" s="161"/>
      <c r="R334" s="161">
        <v>60</v>
      </c>
      <c r="S334" s="161"/>
      <c r="T334" s="162"/>
      <c r="U334" s="162">
        <v>80</v>
      </c>
      <c r="V334" s="162"/>
      <c r="W334" s="161"/>
      <c r="X334" s="161">
        <v>65</v>
      </c>
      <c r="Y334" s="161"/>
      <c r="Z334" s="162"/>
      <c r="AA334" s="162">
        <v>80</v>
      </c>
      <c r="AB334" s="162"/>
      <c r="AC334" s="164">
        <f t="shared" si="20"/>
        <v>431.66666666666669</v>
      </c>
      <c r="AD334" s="164">
        <f t="shared" si="21"/>
        <v>0</v>
      </c>
      <c r="AE334" s="164">
        <f t="shared" si="23"/>
        <v>431.66666666666669</v>
      </c>
      <c r="AF334" s="163">
        <f t="shared" si="22"/>
        <v>285.54333333333335</v>
      </c>
    </row>
    <row r="335" spans="1:32" x14ac:dyDescent="0.25">
      <c r="A335" s="165" t="s">
        <v>361</v>
      </c>
      <c r="B335" s="165" t="s">
        <v>856</v>
      </c>
      <c r="C335" s="165" t="s">
        <v>226</v>
      </c>
      <c r="D335" s="165" t="s">
        <v>36</v>
      </c>
      <c r="E335" s="165">
        <v>284</v>
      </c>
      <c r="F335" s="165" t="s">
        <v>737</v>
      </c>
      <c r="G335" s="165" t="s">
        <v>201</v>
      </c>
      <c r="H335" s="165">
        <v>81.97</v>
      </c>
      <c r="I335" s="165">
        <v>86.95</v>
      </c>
      <c r="J335" s="165">
        <v>0</v>
      </c>
      <c r="K335" s="161"/>
      <c r="L335" s="161">
        <v>85</v>
      </c>
      <c r="M335" s="161"/>
      <c r="N335" s="162"/>
      <c r="O335" s="162">
        <v>60</v>
      </c>
      <c r="P335" s="162"/>
      <c r="Q335" s="161"/>
      <c r="R335" s="161">
        <v>60</v>
      </c>
      <c r="S335" s="161"/>
      <c r="T335" s="162"/>
      <c r="U335" s="162">
        <v>80</v>
      </c>
      <c r="V335" s="162"/>
      <c r="W335" s="161"/>
      <c r="X335" s="161">
        <v>80</v>
      </c>
      <c r="Y335" s="161"/>
      <c r="Z335" s="162"/>
      <c r="AA335" s="162">
        <v>100</v>
      </c>
      <c r="AB335" s="162"/>
      <c r="AC335" s="164">
        <f t="shared" si="20"/>
        <v>521.11111111111109</v>
      </c>
      <c r="AD335" s="164">
        <f t="shared" si="21"/>
        <v>0</v>
      </c>
      <c r="AE335" s="164">
        <f t="shared" si="23"/>
        <v>521.11111111111109</v>
      </c>
      <c r="AF335" s="163">
        <f t="shared" si="22"/>
        <v>345.01555555555558</v>
      </c>
    </row>
    <row r="336" spans="1:32" x14ac:dyDescent="0.25">
      <c r="A336" s="165" t="s">
        <v>361</v>
      </c>
      <c r="B336" s="165" t="s">
        <v>856</v>
      </c>
      <c r="C336" s="165" t="s">
        <v>226</v>
      </c>
      <c r="D336" s="165" t="s">
        <v>36</v>
      </c>
      <c r="E336" s="165">
        <v>295</v>
      </c>
      <c r="F336" s="165" t="s">
        <v>804</v>
      </c>
      <c r="G336" s="165" t="s">
        <v>805</v>
      </c>
      <c r="H336" s="165">
        <v>52.24</v>
      </c>
      <c r="I336" s="165">
        <v>61.59</v>
      </c>
      <c r="J336" s="165">
        <v>0</v>
      </c>
      <c r="K336" s="161"/>
      <c r="L336" s="161">
        <v>45</v>
      </c>
      <c r="M336" s="161"/>
      <c r="N336" s="162"/>
      <c r="O336" s="162">
        <v>25</v>
      </c>
      <c r="P336" s="162"/>
      <c r="Q336" s="161"/>
      <c r="R336" s="161">
        <v>65</v>
      </c>
      <c r="S336" s="161"/>
      <c r="T336" s="162"/>
      <c r="U336" s="162">
        <v>35</v>
      </c>
      <c r="V336" s="162"/>
      <c r="W336" s="161"/>
      <c r="X336" s="161">
        <v>35</v>
      </c>
      <c r="Y336" s="161"/>
      <c r="Z336" s="162"/>
      <c r="AA336" s="162">
        <v>75</v>
      </c>
      <c r="AB336" s="162"/>
      <c r="AC336" s="164">
        <f t="shared" si="20"/>
        <v>322.77777777777777</v>
      </c>
      <c r="AD336" s="164">
        <f t="shared" si="21"/>
        <v>0</v>
      </c>
      <c r="AE336" s="164">
        <f t="shared" si="23"/>
        <v>322.77777777777777</v>
      </c>
      <c r="AF336" s="163">
        <f t="shared" si="22"/>
        <v>218.30388888888888</v>
      </c>
    </row>
    <row r="337" spans="1:32" x14ac:dyDescent="0.25">
      <c r="A337" s="165" t="s">
        <v>361</v>
      </c>
      <c r="B337" s="165" t="s">
        <v>856</v>
      </c>
      <c r="C337" s="165" t="s">
        <v>226</v>
      </c>
      <c r="D337" s="165" t="s">
        <v>36</v>
      </c>
      <c r="E337" s="165">
        <v>296</v>
      </c>
      <c r="F337" s="165" t="s">
        <v>806</v>
      </c>
      <c r="G337" s="165" t="s">
        <v>98</v>
      </c>
      <c r="H337" s="165">
        <v>58.62</v>
      </c>
      <c r="I337" s="165">
        <v>71.03</v>
      </c>
      <c r="J337" s="165">
        <v>0</v>
      </c>
      <c r="K337" s="161"/>
      <c r="L337" s="161">
        <v>40</v>
      </c>
      <c r="M337" s="161"/>
      <c r="N337" s="162"/>
      <c r="O337" s="162">
        <v>15</v>
      </c>
      <c r="P337" s="162"/>
      <c r="Q337" s="161"/>
      <c r="R337" s="161">
        <v>35</v>
      </c>
      <c r="S337" s="161"/>
      <c r="T337" s="162"/>
      <c r="U337" s="162">
        <v>55</v>
      </c>
      <c r="V337" s="162"/>
      <c r="W337" s="161"/>
      <c r="X337" s="161">
        <v>45</v>
      </c>
      <c r="Y337" s="161"/>
      <c r="Z337" s="162"/>
      <c r="AA337" s="162">
        <v>65</v>
      </c>
      <c r="AB337" s="162"/>
      <c r="AC337" s="164">
        <f t="shared" si="20"/>
        <v>268.33333333333337</v>
      </c>
      <c r="AD337" s="164">
        <f t="shared" si="21"/>
        <v>0</v>
      </c>
      <c r="AE337" s="164">
        <f t="shared" si="23"/>
        <v>268.33333333333337</v>
      </c>
      <c r="AF337" s="163">
        <f t="shared" si="22"/>
        <v>198.99166666666667</v>
      </c>
    </row>
    <row r="338" spans="1:32" x14ac:dyDescent="0.25">
      <c r="A338" s="165" t="s">
        <v>361</v>
      </c>
      <c r="B338" s="165" t="s">
        <v>856</v>
      </c>
      <c r="C338" s="165" t="s">
        <v>226</v>
      </c>
      <c r="D338" s="165" t="s">
        <v>36</v>
      </c>
      <c r="E338" s="165">
        <v>302</v>
      </c>
      <c r="F338" s="165" t="s">
        <v>807</v>
      </c>
      <c r="G338" s="165" t="s">
        <v>808</v>
      </c>
      <c r="H338" s="165">
        <v>62.47</v>
      </c>
      <c r="I338" s="165">
        <v>65.66</v>
      </c>
      <c r="J338" s="165">
        <v>0</v>
      </c>
      <c r="K338" s="161"/>
      <c r="L338" s="161">
        <v>60</v>
      </c>
      <c r="M338" s="161"/>
      <c r="N338" s="162"/>
      <c r="O338" s="162">
        <v>5</v>
      </c>
      <c r="P338" s="162"/>
      <c r="Q338" s="161"/>
      <c r="R338" s="161">
        <v>80</v>
      </c>
      <c r="S338" s="161"/>
      <c r="T338" s="162"/>
      <c r="U338" s="162">
        <v>60</v>
      </c>
      <c r="V338" s="162"/>
      <c r="W338" s="161"/>
      <c r="X338" s="161">
        <v>30</v>
      </c>
      <c r="Y338" s="161"/>
      <c r="Z338" s="162"/>
      <c r="AA338" s="162">
        <v>85</v>
      </c>
      <c r="AB338" s="162"/>
      <c r="AC338" s="164">
        <f t="shared" si="20"/>
        <v>361.66666666666663</v>
      </c>
      <c r="AD338" s="164">
        <f t="shared" si="21"/>
        <v>0</v>
      </c>
      <c r="AE338" s="164">
        <f t="shared" si="23"/>
        <v>361.66666666666663</v>
      </c>
      <c r="AF338" s="163">
        <f t="shared" si="22"/>
        <v>244.89833333333331</v>
      </c>
    </row>
    <row r="339" spans="1:32" x14ac:dyDescent="0.25">
      <c r="A339" s="165" t="s">
        <v>361</v>
      </c>
      <c r="B339" s="165" t="s">
        <v>856</v>
      </c>
      <c r="C339" s="165" t="s">
        <v>226</v>
      </c>
      <c r="D339" s="165" t="s">
        <v>36</v>
      </c>
      <c r="E339" s="165">
        <v>406</v>
      </c>
      <c r="F339" s="165" t="s">
        <v>193</v>
      </c>
      <c r="G339" s="165" t="s">
        <v>237</v>
      </c>
      <c r="H339" s="165">
        <v>52.21</v>
      </c>
      <c r="I339" s="165">
        <v>68.349999999999994</v>
      </c>
      <c r="J339" s="165">
        <v>0</v>
      </c>
      <c r="K339" s="161"/>
      <c r="L339" s="161">
        <v>30</v>
      </c>
      <c r="M339" s="161"/>
      <c r="N339" s="162"/>
      <c r="O339" s="162">
        <v>25</v>
      </c>
      <c r="P339" s="162"/>
      <c r="Q339" s="161"/>
      <c r="R339" s="161">
        <v>40</v>
      </c>
      <c r="S339" s="161"/>
      <c r="T339" s="162"/>
      <c r="U339" s="162">
        <v>55</v>
      </c>
      <c r="V339" s="162"/>
      <c r="W339" s="161"/>
      <c r="X339" s="161">
        <v>20</v>
      </c>
      <c r="Y339" s="161"/>
      <c r="Z339" s="162"/>
      <c r="AA339" s="162">
        <v>75</v>
      </c>
      <c r="AB339" s="162"/>
      <c r="AC339" s="164">
        <f t="shared" si="20"/>
        <v>264.44444444444446</v>
      </c>
      <c r="AD339" s="164">
        <f t="shared" si="21"/>
        <v>0</v>
      </c>
      <c r="AE339" s="164">
        <f t="shared" si="23"/>
        <v>264.44444444444446</v>
      </c>
      <c r="AF339" s="163">
        <f t="shared" si="22"/>
        <v>192.50222222222223</v>
      </c>
    </row>
    <row r="340" spans="1:32" x14ac:dyDescent="0.25">
      <c r="A340" s="165" t="s">
        <v>361</v>
      </c>
      <c r="B340" s="165" t="s">
        <v>856</v>
      </c>
      <c r="C340" s="165" t="s">
        <v>226</v>
      </c>
      <c r="D340" s="165" t="s">
        <v>36</v>
      </c>
      <c r="E340" s="165">
        <v>417</v>
      </c>
      <c r="F340" s="165" t="s">
        <v>99</v>
      </c>
      <c r="G340" s="165" t="s">
        <v>233</v>
      </c>
      <c r="H340" s="165">
        <v>66.400000000000006</v>
      </c>
      <c r="I340" s="165">
        <v>66.239999999999995</v>
      </c>
      <c r="J340" s="165">
        <v>0</v>
      </c>
      <c r="K340" s="161"/>
      <c r="L340" s="161">
        <v>80</v>
      </c>
      <c r="M340" s="161"/>
      <c r="N340" s="162"/>
      <c r="O340" s="162">
        <v>30</v>
      </c>
      <c r="P340" s="162"/>
      <c r="Q340" s="161"/>
      <c r="R340" s="161">
        <v>60</v>
      </c>
      <c r="S340" s="161"/>
      <c r="T340" s="162"/>
      <c r="U340" s="162">
        <v>65</v>
      </c>
      <c r="V340" s="162"/>
      <c r="W340" s="161"/>
      <c r="X340" s="161">
        <v>55</v>
      </c>
      <c r="Y340" s="161"/>
      <c r="Z340" s="162"/>
      <c r="AA340" s="162">
        <v>85</v>
      </c>
      <c r="AB340" s="162"/>
      <c r="AC340" s="164">
        <f t="shared" si="20"/>
        <v>423.88888888888891</v>
      </c>
      <c r="AD340" s="164">
        <f t="shared" si="21"/>
        <v>0</v>
      </c>
      <c r="AE340" s="164">
        <f t="shared" si="23"/>
        <v>423.88888888888891</v>
      </c>
      <c r="AF340" s="163">
        <f t="shared" si="22"/>
        <v>278.26444444444445</v>
      </c>
    </row>
    <row r="341" spans="1:32" x14ac:dyDescent="0.25">
      <c r="A341" s="165" t="s">
        <v>361</v>
      </c>
      <c r="B341" s="165" t="s">
        <v>856</v>
      </c>
      <c r="C341" s="165" t="s">
        <v>226</v>
      </c>
      <c r="D341" s="165" t="s">
        <v>36</v>
      </c>
      <c r="E341" s="165">
        <v>531</v>
      </c>
      <c r="F341" s="165" t="s">
        <v>683</v>
      </c>
      <c r="G341" s="165" t="s">
        <v>809</v>
      </c>
      <c r="H341" s="165">
        <v>51.95</v>
      </c>
      <c r="I341" s="165">
        <v>63.87</v>
      </c>
      <c r="J341" s="165">
        <v>0</v>
      </c>
      <c r="K341" s="161"/>
      <c r="L341" s="161">
        <v>55</v>
      </c>
      <c r="M341" s="161"/>
      <c r="N341" s="162"/>
      <c r="O341" s="162">
        <v>15</v>
      </c>
      <c r="P341" s="162"/>
      <c r="Q341" s="161"/>
      <c r="R341" s="161">
        <v>45</v>
      </c>
      <c r="S341" s="161"/>
      <c r="T341" s="162"/>
      <c r="U341" s="162">
        <v>25</v>
      </c>
      <c r="V341" s="162"/>
      <c r="W341" s="161"/>
      <c r="X341" s="161">
        <v>25</v>
      </c>
      <c r="Y341" s="161"/>
      <c r="Z341" s="162"/>
      <c r="AA341" s="162">
        <v>60</v>
      </c>
      <c r="AB341" s="162"/>
      <c r="AC341" s="164">
        <f t="shared" si="20"/>
        <v>264.44444444444446</v>
      </c>
      <c r="AD341" s="164">
        <f t="shared" si="21"/>
        <v>0</v>
      </c>
      <c r="AE341" s="164">
        <f t="shared" si="23"/>
        <v>264.44444444444446</v>
      </c>
      <c r="AF341" s="163">
        <f t="shared" si="22"/>
        <v>190.13222222222223</v>
      </c>
    </row>
    <row r="342" spans="1:32" x14ac:dyDescent="0.25">
      <c r="A342" s="165" t="s">
        <v>361</v>
      </c>
      <c r="B342" s="165" t="s">
        <v>856</v>
      </c>
      <c r="C342" s="165" t="s">
        <v>226</v>
      </c>
      <c r="D342" s="165" t="s">
        <v>139</v>
      </c>
      <c r="E342" s="165">
        <v>7</v>
      </c>
      <c r="F342" s="165" t="s">
        <v>81</v>
      </c>
      <c r="G342" s="165" t="s">
        <v>158</v>
      </c>
      <c r="H342" s="165">
        <v>51.35</v>
      </c>
      <c r="I342" s="165">
        <v>59.11</v>
      </c>
      <c r="J342" s="165">
        <v>0</v>
      </c>
      <c r="K342" s="161"/>
      <c r="L342" s="161">
        <v>35</v>
      </c>
      <c r="M342" s="161"/>
      <c r="N342" s="162"/>
      <c r="O342" s="162">
        <v>25</v>
      </c>
      <c r="P342" s="162"/>
      <c r="Q342" s="161"/>
      <c r="R342" s="161">
        <v>60</v>
      </c>
      <c r="S342" s="161"/>
      <c r="T342" s="162"/>
      <c r="U342" s="162">
        <v>40</v>
      </c>
      <c r="V342" s="162"/>
      <c r="W342" s="161"/>
      <c r="X342" s="161">
        <v>20</v>
      </c>
      <c r="Y342" s="161"/>
      <c r="Z342" s="162"/>
      <c r="AA342" s="162">
        <v>80</v>
      </c>
      <c r="AB342" s="162"/>
      <c r="AC342" s="164">
        <f t="shared" si="20"/>
        <v>295.55555555555554</v>
      </c>
      <c r="AD342" s="164">
        <f t="shared" si="21"/>
        <v>0</v>
      </c>
      <c r="AE342" s="164">
        <f t="shared" si="23"/>
        <v>295.55555555555554</v>
      </c>
      <c r="AF342" s="163">
        <f t="shared" si="22"/>
        <v>203.00777777777779</v>
      </c>
    </row>
    <row r="343" spans="1:32" x14ac:dyDescent="0.25">
      <c r="A343" s="165" t="s">
        <v>361</v>
      </c>
      <c r="B343" s="165" t="s">
        <v>856</v>
      </c>
      <c r="C343" s="165" t="s">
        <v>226</v>
      </c>
      <c r="D343" s="165" t="s">
        <v>139</v>
      </c>
      <c r="E343" s="165">
        <v>28</v>
      </c>
      <c r="F343" s="165" t="s">
        <v>509</v>
      </c>
      <c r="G343" s="165" t="s">
        <v>32</v>
      </c>
      <c r="H343" s="165">
        <v>58.25</v>
      </c>
      <c r="I343" s="165">
        <v>70</v>
      </c>
      <c r="J343" s="165">
        <v>0</v>
      </c>
      <c r="K343" s="161"/>
      <c r="L343" s="161">
        <v>55</v>
      </c>
      <c r="M343" s="161"/>
      <c r="N343" s="162"/>
      <c r="O343" s="162">
        <v>25</v>
      </c>
      <c r="P343" s="162"/>
      <c r="Q343" s="161"/>
      <c r="R343" s="161">
        <v>40</v>
      </c>
      <c r="S343" s="161"/>
      <c r="T343" s="162"/>
      <c r="U343" s="162">
        <v>30</v>
      </c>
      <c r="V343" s="162"/>
      <c r="W343" s="161"/>
      <c r="X343" s="161">
        <v>30</v>
      </c>
      <c r="Y343" s="161"/>
      <c r="Z343" s="162"/>
      <c r="AA343" s="162">
        <v>65</v>
      </c>
      <c r="AB343" s="162"/>
      <c r="AC343" s="164">
        <f t="shared" si="20"/>
        <v>283.88888888888891</v>
      </c>
      <c r="AD343" s="164">
        <f t="shared" si="21"/>
        <v>0</v>
      </c>
      <c r="AE343" s="164">
        <f t="shared" si="23"/>
        <v>283.88888888888891</v>
      </c>
      <c r="AF343" s="163">
        <f t="shared" si="22"/>
        <v>206.06944444444446</v>
      </c>
    </row>
    <row r="344" spans="1:32" x14ac:dyDescent="0.25">
      <c r="A344" s="165" t="s">
        <v>361</v>
      </c>
      <c r="B344" s="165" t="s">
        <v>856</v>
      </c>
      <c r="C344" s="165" t="s">
        <v>226</v>
      </c>
      <c r="D344" s="165" t="s">
        <v>139</v>
      </c>
      <c r="E344" s="165">
        <v>29</v>
      </c>
      <c r="F344" s="165" t="s">
        <v>707</v>
      </c>
      <c r="G344" s="165" t="s">
        <v>810</v>
      </c>
      <c r="H344" s="165">
        <v>78.39</v>
      </c>
      <c r="I344" s="165">
        <v>85.45</v>
      </c>
      <c r="J344" s="165">
        <v>0</v>
      </c>
      <c r="K344" s="161"/>
      <c r="L344" s="161">
        <v>90</v>
      </c>
      <c r="M344" s="161"/>
      <c r="N344" s="162"/>
      <c r="O344" s="162">
        <v>50</v>
      </c>
      <c r="P344" s="162"/>
      <c r="Q344" s="161"/>
      <c r="R344" s="161">
        <v>95</v>
      </c>
      <c r="S344" s="161"/>
      <c r="T344" s="162"/>
      <c r="U344" s="162">
        <v>90</v>
      </c>
      <c r="V344" s="162"/>
      <c r="W344" s="161"/>
      <c r="X344" s="161">
        <v>80</v>
      </c>
      <c r="Y344" s="161"/>
      <c r="Z344" s="162"/>
      <c r="AA344" s="162">
        <v>95</v>
      </c>
      <c r="AB344" s="162"/>
      <c r="AC344" s="164">
        <f t="shared" si="20"/>
        <v>571.66666666666674</v>
      </c>
      <c r="AD344" s="164">
        <f t="shared" si="21"/>
        <v>0</v>
      </c>
      <c r="AE344" s="164">
        <f t="shared" si="23"/>
        <v>571.66666666666674</v>
      </c>
      <c r="AF344" s="163">
        <f t="shared" si="22"/>
        <v>367.75333333333339</v>
      </c>
    </row>
    <row r="345" spans="1:32" x14ac:dyDescent="0.25">
      <c r="A345" s="165" t="s">
        <v>361</v>
      </c>
      <c r="B345" s="165" t="s">
        <v>856</v>
      </c>
      <c r="C345" s="165" t="s">
        <v>226</v>
      </c>
      <c r="D345" s="165" t="s">
        <v>139</v>
      </c>
      <c r="E345" s="165">
        <v>41</v>
      </c>
      <c r="F345" s="165" t="s">
        <v>443</v>
      </c>
      <c r="G345" s="165" t="s">
        <v>74</v>
      </c>
      <c r="H345" s="165">
        <v>33.32</v>
      </c>
      <c r="I345" s="165">
        <v>64.25</v>
      </c>
      <c r="J345" s="165">
        <v>0</v>
      </c>
      <c r="K345" s="161"/>
      <c r="L345" s="161">
        <v>55</v>
      </c>
      <c r="M345" s="161"/>
      <c r="N345" s="162"/>
      <c r="O345" s="162">
        <v>5</v>
      </c>
      <c r="P345" s="162"/>
      <c r="Q345" s="161"/>
      <c r="R345" s="161">
        <v>40</v>
      </c>
      <c r="S345" s="161"/>
      <c r="T345" s="162"/>
      <c r="U345" s="162">
        <v>35</v>
      </c>
      <c r="V345" s="162"/>
      <c r="W345" s="161"/>
      <c r="X345" s="161">
        <v>35</v>
      </c>
      <c r="Y345" s="161"/>
      <c r="Z345" s="162"/>
      <c r="AA345" s="162">
        <v>75</v>
      </c>
      <c r="AB345" s="162"/>
      <c r="AC345" s="164">
        <f t="shared" si="20"/>
        <v>268.33333333333337</v>
      </c>
      <c r="AD345" s="164">
        <f t="shared" si="21"/>
        <v>0</v>
      </c>
      <c r="AE345" s="164">
        <f t="shared" si="23"/>
        <v>268.33333333333337</v>
      </c>
      <c r="AF345" s="163">
        <f t="shared" si="22"/>
        <v>182.95166666666668</v>
      </c>
    </row>
    <row r="346" spans="1:32" x14ac:dyDescent="0.25">
      <c r="A346" s="165" t="s">
        <v>361</v>
      </c>
      <c r="B346" s="165" t="s">
        <v>856</v>
      </c>
      <c r="C346" s="165" t="s">
        <v>226</v>
      </c>
      <c r="D346" s="165" t="s">
        <v>139</v>
      </c>
      <c r="E346" s="165">
        <v>85</v>
      </c>
      <c r="F346" s="165" t="s">
        <v>811</v>
      </c>
      <c r="G346" s="165" t="s">
        <v>179</v>
      </c>
      <c r="H346" s="165">
        <v>61.48</v>
      </c>
      <c r="I346" s="165">
        <v>75.22</v>
      </c>
      <c r="J346" s="165">
        <v>0</v>
      </c>
      <c r="K346" s="161"/>
      <c r="L346" s="161">
        <v>55</v>
      </c>
      <c r="M346" s="161"/>
      <c r="N346" s="162"/>
      <c r="O346" s="162">
        <v>15</v>
      </c>
      <c r="P346" s="162"/>
      <c r="Q346" s="161"/>
      <c r="R346" s="161">
        <v>75</v>
      </c>
      <c r="S346" s="161"/>
      <c r="T346" s="162"/>
      <c r="U346" s="162">
        <v>90</v>
      </c>
      <c r="V346" s="162"/>
      <c r="W346" s="161"/>
      <c r="X346" s="161">
        <v>40</v>
      </c>
      <c r="Y346" s="161"/>
      <c r="Z346" s="162"/>
      <c r="AA346" s="162">
        <v>90</v>
      </c>
      <c r="AB346" s="162"/>
      <c r="AC346" s="164">
        <f t="shared" si="20"/>
        <v>396.66666666666663</v>
      </c>
      <c r="AD346" s="164">
        <f t="shared" si="21"/>
        <v>0</v>
      </c>
      <c r="AE346" s="164">
        <f t="shared" si="23"/>
        <v>396.66666666666663</v>
      </c>
      <c r="AF346" s="163">
        <f t="shared" si="22"/>
        <v>266.68333333333328</v>
      </c>
    </row>
    <row r="347" spans="1:32" x14ac:dyDescent="0.25">
      <c r="A347" s="165" t="s">
        <v>361</v>
      </c>
      <c r="B347" s="165" t="s">
        <v>856</v>
      </c>
      <c r="C347" s="165" t="s">
        <v>226</v>
      </c>
      <c r="D347" s="165" t="s">
        <v>139</v>
      </c>
      <c r="E347" s="165">
        <v>89</v>
      </c>
      <c r="F347" s="165" t="s">
        <v>275</v>
      </c>
      <c r="G347" s="165" t="s">
        <v>55</v>
      </c>
      <c r="H347" s="165">
        <v>47.76</v>
      </c>
      <c r="I347" s="165">
        <v>60.03</v>
      </c>
      <c r="J347" s="165">
        <v>0</v>
      </c>
      <c r="K347" s="161"/>
      <c r="L347" s="161">
        <v>35</v>
      </c>
      <c r="M347" s="161"/>
      <c r="N347" s="162"/>
      <c r="O347" s="162">
        <v>15</v>
      </c>
      <c r="P347" s="162"/>
      <c r="Q347" s="161"/>
      <c r="R347" s="161">
        <v>60</v>
      </c>
      <c r="S347" s="161"/>
      <c r="T347" s="162"/>
      <c r="U347" s="162">
        <v>25</v>
      </c>
      <c r="V347" s="162"/>
      <c r="W347" s="161"/>
      <c r="X347" s="161">
        <v>30</v>
      </c>
      <c r="Y347" s="161"/>
      <c r="Z347" s="162"/>
      <c r="AA347" s="162">
        <v>65</v>
      </c>
      <c r="AB347" s="162"/>
      <c r="AC347" s="164">
        <f t="shared" si="20"/>
        <v>264.44444444444446</v>
      </c>
      <c r="AD347" s="164">
        <f t="shared" si="21"/>
        <v>0</v>
      </c>
      <c r="AE347" s="164">
        <f t="shared" si="23"/>
        <v>264.44444444444446</v>
      </c>
      <c r="AF347" s="163">
        <f t="shared" si="22"/>
        <v>186.11722222222221</v>
      </c>
    </row>
    <row r="348" spans="1:32" x14ac:dyDescent="0.25">
      <c r="A348" s="165" t="s">
        <v>361</v>
      </c>
      <c r="B348" s="165" t="s">
        <v>856</v>
      </c>
      <c r="C348" s="165" t="s">
        <v>226</v>
      </c>
      <c r="D348" s="165" t="s">
        <v>139</v>
      </c>
      <c r="E348" s="165">
        <v>97</v>
      </c>
      <c r="F348" s="165" t="s">
        <v>812</v>
      </c>
      <c r="G348" s="165" t="s">
        <v>43</v>
      </c>
      <c r="H348" s="165">
        <v>44.99</v>
      </c>
      <c r="I348" s="165">
        <v>60.65</v>
      </c>
      <c r="J348" s="165">
        <v>0</v>
      </c>
      <c r="K348" s="161"/>
      <c r="L348" s="161">
        <v>40</v>
      </c>
      <c r="M348" s="161"/>
      <c r="N348" s="162"/>
      <c r="O348" s="162">
        <v>15</v>
      </c>
      <c r="P348" s="162"/>
      <c r="Q348" s="161"/>
      <c r="R348" s="161">
        <v>70</v>
      </c>
      <c r="S348" s="161"/>
      <c r="T348" s="162"/>
      <c r="U348" s="162">
        <v>35</v>
      </c>
      <c r="V348" s="162"/>
      <c r="W348" s="161"/>
      <c r="X348" s="161">
        <v>15</v>
      </c>
      <c r="Y348" s="161"/>
      <c r="Z348" s="162"/>
      <c r="AA348" s="162">
        <v>70</v>
      </c>
      <c r="AB348" s="162"/>
      <c r="AC348" s="164">
        <f t="shared" si="20"/>
        <v>287.77777777777783</v>
      </c>
      <c r="AD348" s="164">
        <f t="shared" si="21"/>
        <v>0</v>
      </c>
      <c r="AE348" s="164">
        <f t="shared" si="23"/>
        <v>287.77777777777783</v>
      </c>
      <c r="AF348" s="163">
        <f t="shared" si="22"/>
        <v>196.70888888888891</v>
      </c>
    </row>
    <row r="349" spans="1:32" x14ac:dyDescent="0.25">
      <c r="A349" s="165" t="s">
        <v>361</v>
      </c>
      <c r="B349" s="165" t="s">
        <v>856</v>
      </c>
      <c r="C349" s="165" t="s">
        <v>226</v>
      </c>
      <c r="D349" s="165" t="s">
        <v>139</v>
      </c>
      <c r="E349" s="165">
        <v>110</v>
      </c>
      <c r="F349" s="165" t="s">
        <v>813</v>
      </c>
      <c r="G349" s="165" t="s">
        <v>814</v>
      </c>
      <c r="H349" s="165">
        <v>76.73</v>
      </c>
      <c r="I349" s="165">
        <v>82.61</v>
      </c>
      <c r="J349" s="165">
        <v>0</v>
      </c>
      <c r="K349" s="161"/>
      <c r="L349" s="161">
        <v>75</v>
      </c>
      <c r="M349" s="161"/>
      <c r="N349" s="162"/>
      <c r="O349" s="162">
        <v>50</v>
      </c>
      <c r="P349" s="162"/>
      <c r="Q349" s="161"/>
      <c r="R349" s="161">
        <v>85</v>
      </c>
      <c r="S349" s="161"/>
      <c r="T349" s="162"/>
      <c r="U349" s="162">
        <v>80</v>
      </c>
      <c r="V349" s="162"/>
      <c r="W349" s="161"/>
      <c r="X349" s="161">
        <v>90</v>
      </c>
      <c r="Y349" s="161"/>
      <c r="Z349" s="162"/>
      <c r="AA349" s="162">
        <v>95</v>
      </c>
      <c r="AB349" s="162"/>
      <c r="AC349" s="164">
        <f t="shared" si="20"/>
        <v>532.77777777777783</v>
      </c>
      <c r="AD349" s="164">
        <f t="shared" si="21"/>
        <v>0</v>
      </c>
      <c r="AE349" s="164">
        <f t="shared" si="23"/>
        <v>532.77777777777783</v>
      </c>
      <c r="AF349" s="163">
        <f t="shared" si="22"/>
        <v>346.05888888888893</v>
      </c>
    </row>
    <row r="350" spans="1:32" x14ac:dyDescent="0.25">
      <c r="A350" s="165" t="s">
        <v>361</v>
      </c>
      <c r="B350" s="165" t="s">
        <v>856</v>
      </c>
      <c r="C350" s="165" t="s">
        <v>226</v>
      </c>
      <c r="D350" s="165" t="s">
        <v>139</v>
      </c>
      <c r="E350" s="165">
        <v>119</v>
      </c>
      <c r="F350" s="165" t="s">
        <v>815</v>
      </c>
      <c r="G350" s="165" t="s">
        <v>87</v>
      </c>
      <c r="H350" s="165">
        <v>70.510000000000005</v>
      </c>
      <c r="I350" s="165">
        <v>71.16</v>
      </c>
      <c r="J350" s="165">
        <v>0</v>
      </c>
      <c r="K350" s="161"/>
      <c r="L350" s="161">
        <v>50</v>
      </c>
      <c r="M350" s="161"/>
      <c r="N350" s="162"/>
      <c r="O350" s="162">
        <v>20</v>
      </c>
      <c r="P350" s="162"/>
      <c r="Q350" s="161"/>
      <c r="R350" s="161">
        <v>70</v>
      </c>
      <c r="S350" s="161"/>
      <c r="T350" s="162"/>
      <c r="U350" s="162">
        <v>45</v>
      </c>
      <c r="V350" s="162"/>
      <c r="W350" s="161"/>
      <c r="X350" s="161">
        <v>45</v>
      </c>
      <c r="Y350" s="161"/>
      <c r="Z350" s="162"/>
      <c r="AA350" s="162">
        <v>80</v>
      </c>
      <c r="AB350" s="162"/>
      <c r="AC350" s="164">
        <f t="shared" si="20"/>
        <v>350</v>
      </c>
      <c r="AD350" s="164">
        <f t="shared" si="21"/>
        <v>0</v>
      </c>
      <c r="AE350" s="164">
        <f t="shared" si="23"/>
        <v>350</v>
      </c>
      <c r="AF350" s="163">
        <f t="shared" si="22"/>
        <v>245.83500000000001</v>
      </c>
    </row>
    <row r="351" spans="1:32" x14ac:dyDescent="0.25">
      <c r="A351" s="165" t="s">
        <v>361</v>
      </c>
      <c r="B351" s="165" t="s">
        <v>856</v>
      </c>
      <c r="C351" s="165" t="s">
        <v>226</v>
      </c>
      <c r="D351" s="165" t="s">
        <v>139</v>
      </c>
      <c r="E351" s="165">
        <v>156</v>
      </c>
      <c r="F351" s="165" t="s">
        <v>220</v>
      </c>
      <c r="G351" s="165" t="s">
        <v>816</v>
      </c>
      <c r="H351" s="165">
        <v>92.11</v>
      </c>
      <c r="I351" s="165">
        <v>88.09</v>
      </c>
      <c r="J351" s="165">
        <v>0</v>
      </c>
      <c r="K351" s="161"/>
      <c r="L351" s="161">
        <v>75</v>
      </c>
      <c r="M351" s="161"/>
      <c r="N351" s="162"/>
      <c r="O351" s="162">
        <v>60</v>
      </c>
      <c r="P351" s="162"/>
      <c r="Q351" s="161"/>
      <c r="R351" s="161">
        <v>90</v>
      </c>
      <c r="S351" s="161"/>
      <c r="T351" s="162"/>
      <c r="U351" s="162">
        <v>80</v>
      </c>
      <c r="V351" s="162"/>
      <c r="W351" s="161"/>
      <c r="X351" s="161">
        <v>80</v>
      </c>
      <c r="Y351" s="161"/>
      <c r="Z351" s="162"/>
      <c r="AA351" s="162">
        <v>100</v>
      </c>
      <c r="AB351" s="162"/>
      <c r="AC351" s="164">
        <f t="shared" si="20"/>
        <v>552.22222222222217</v>
      </c>
      <c r="AD351" s="164">
        <f t="shared" si="21"/>
        <v>0</v>
      </c>
      <c r="AE351" s="164">
        <f t="shared" si="23"/>
        <v>552.22222222222217</v>
      </c>
      <c r="AF351" s="163">
        <f t="shared" si="22"/>
        <v>366.21111111111111</v>
      </c>
    </row>
    <row r="352" spans="1:32" x14ac:dyDescent="0.25">
      <c r="A352" s="165" t="s">
        <v>361</v>
      </c>
      <c r="B352" s="165" t="s">
        <v>856</v>
      </c>
      <c r="C352" s="165" t="s">
        <v>226</v>
      </c>
      <c r="D352" s="165" t="s">
        <v>139</v>
      </c>
      <c r="E352" s="165">
        <v>174</v>
      </c>
      <c r="F352" s="165" t="s">
        <v>445</v>
      </c>
      <c r="G352" s="165" t="s">
        <v>274</v>
      </c>
      <c r="H352" s="165">
        <v>65.17</v>
      </c>
      <c r="I352" s="165">
        <v>76.33</v>
      </c>
      <c r="J352" s="165">
        <v>0</v>
      </c>
      <c r="K352" s="161"/>
      <c r="L352" s="161">
        <v>50</v>
      </c>
      <c r="M352" s="161"/>
      <c r="N352" s="162"/>
      <c r="O352" s="162">
        <v>35</v>
      </c>
      <c r="P352" s="162"/>
      <c r="Q352" s="161"/>
      <c r="R352" s="161">
        <v>40</v>
      </c>
      <c r="S352" s="161"/>
      <c r="T352" s="162"/>
      <c r="U352" s="162">
        <v>50</v>
      </c>
      <c r="V352" s="162"/>
      <c r="W352" s="161"/>
      <c r="X352" s="161">
        <v>65</v>
      </c>
      <c r="Y352" s="161"/>
      <c r="Z352" s="162"/>
      <c r="AA352" s="162">
        <v>80</v>
      </c>
      <c r="AB352" s="162"/>
      <c r="AC352" s="164">
        <f t="shared" si="20"/>
        <v>346.11111111111109</v>
      </c>
      <c r="AD352" s="164">
        <f t="shared" si="21"/>
        <v>0</v>
      </c>
      <c r="AE352" s="164">
        <f t="shared" si="23"/>
        <v>346.11111111111109</v>
      </c>
      <c r="AF352" s="163">
        <f t="shared" si="22"/>
        <v>243.80555555555554</v>
      </c>
    </row>
    <row r="353" spans="1:32" x14ac:dyDescent="0.25">
      <c r="A353" s="165" t="s">
        <v>361</v>
      </c>
      <c r="B353" s="165" t="s">
        <v>856</v>
      </c>
      <c r="C353" s="165" t="s">
        <v>226</v>
      </c>
      <c r="D353" s="165" t="s">
        <v>139</v>
      </c>
      <c r="E353" s="165">
        <v>231</v>
      </c>
      <c r="F353" s="165" t="s">
        <v>817</v>
      </c>
      <c r="G353" s="165" t="s">
        <v>818</v>
      </c>
      <c r="H353" s="165">
        <v>55.11</v>
      </c>
      <c r="I353" s="165">
        <v>66.989999999999995</v>
      </c>
      <c r="J353" s="165">
        <v>0</v>
      </c>
      <c r="K353" s="161"/>
      <c r="L353" s="161">
        <v>40</v>
      </c>
      <c r="M353" s="161"/>
      <c r="N353" s="162"/>
      <c r="O353" s="162">
        <v>25</v>
      </c>
      <c r="P353" s="162"/>
      <c r="Q353" s="161"/>
      <c r="R353" s="161">
        <v>25</v>
      </c>
      <c r="S353" s="161"/>
      <c r="T353" s="162"/>
      <c r="U353" s="162">
        <v>55</v>
      </c>
      <c r="V353" s="162"/>
      <c r="W353" s="161"/>
      <c r="X353" s="161">
        <v>60</v>
      </c>
      <c r="Y353" s="161"/>
      <c r="Z353" s="162"/>
      <c r="AA353" s="162">
        <v>75</v>
      </c>
      <c r="AB353" s="162"/>
      <c r="AC353" s="164">
        <f t="shared" si="20"/>
        <v>287.77777777777783</v>
      </c>
      <c r="AD353" s="164">
        <f t="shared" si="21"/>
        <v>0</v>
      </c>
      <c r="AE353" s="164">
        <f t="shared" si="23"/>
        <v>287.77777777777783</v>
      </c>
      <c r="AF353" s="163">
        <f t="shared" si="22"/>
        <v>204.93888888888893</v>
      </c>
    </row>
    <row r="354" spans="1:32" x14ac:dyDescent="0.25">
      <c r="A354" s="165" t="s">
        <v>361</v>
      </c>
      <c r="B354" s="165" t="s">
        <v>856</v>
      </c>
      <c r="C354" s="165" t="s">
        <v>226</v>
      </c>
      <c r="D354" s="165" t="s">
        <v>139</v>
      </c>
      <c r="E354" s="165">
        <v>234</v>
      </c>
      <c r="F354" s="165" t="s">
        <v>819</v>
      </c>
      <c r="G354" s="165" t="s">
        <v>475</v>
      </c>
      <c r="H354" s="165">
        <v>78.36</v>
      </c>
      <c r="I354" s="165">
        <v>87.03</v>
      </c>
      <c r="J354" s="165">
        <v>0</v>
      </c>
      <c r="K354" s="161"/>
      <c r="L354" s="161">
        <v>75</v>
      </c>
      <c r="M354" s="161"/>
      <c r="N354" s="162"/>
      <c r="O354" s="162">
        <v>35</v>
      </c>
      <c r="P354" s="162"/>
      <c r="Q354" s="161"/>
      <c r="R354" s="161">
        <v>65</v>
      </c>
      <c r="S354" s="161"/>
      <c r="T354" s="162"/>
      <c r="U354" s="162">
        <v>75</v>
      </c>
      <c r="V354" s="162"/>
      <c r="W354" s="161"/>
      <c r="X354" s="161">
        <v>85</v>
      </c>
      <c r="Y354" s="161"/>
      <c r="Z354" s="162"/>
      <c r="AA354" s="162">
        <v>100</v>
      </c>
      <c r="AB354" s="162"/>
      <c r="AC354" s="164">
        <f t="shared" si="20"/>
        <v>474.4444444444444</v>
      </c>
      <c r="AD354" s="164">
        <f t="shared" si="21"/>
        <v>0</v>
      </c>
      <c r="AE354" s="164">
        <f t="shared" si="23"/>
        <v>474.4444444444444</v>
      </c>
      <c r="AF354" s="163">
        <f t="shared" si="22"/>
        <v>319.91722222222222</v>
      </c>
    </row>
    <row r="355" spans="1:32" x14ac:dyDescent="0.25">
      <c r="A355" s="165" t="s">
        <v>361</v>
      </c>
      <c r="B355" s="165" t="s">
        <v>856</v>
      </c>
      <c r="C355" s="165" t="s">
        <v>226</v>
      </c>
      <c r="D355" s="165" t="s">
        <v>139</v>
      </c>
      <c r="E355" s="165">
        <v>235</v>
      </c>
      <c r="F355" s="165" t="s">
        <v>820</v>
      </c>
      <c r="G355" s="165" t="s">
        <v>103</v>
      </c>
      <c r="H355" s="165">
        <v>60.16</v>
      </c>
      <c r="I355" s="165">
        <v>64.819999999999993</v>
      </c>
      <c r="J355" s="165">
        <v>0</v>
      </c>
      <c r="K355" s="161"/>
      <c r="L355" s="161">
        <v>25</v>
      </c>
      <c r="M355" s="161"/>
      <c r="N355" s="162"/>
      <c r="O355" s="162">
        <v>30</v>
      </c>
      <c r="P355" s="162"/>
      <c r="Q355" s="161"/>
      <c r="R355" s="161">
        <v>60</v>
      </c>
      <c r="S355" s="161"/>
      <c r="T355" s="162"/>
      <c r="U355" s="162">
        <v>70</v>
      </c>
      <c r="V355" s="162"/>
      <c r="W355" s="161"/>
      <c r="X355" s="161">
        <v>40</v>
      </c>
      <c r="Y355" s="161"/>
      <c r="Z355" s="162"/>
      <c r="AA355" s="162">
        <v>90</v>
      </c>
      <c r="AB355" s="162"/>
      <c r="AC355" s="164">
        <f t="shared" si="20"/>
        <v>334.44444444444446</v>
      </c>
      <c r="AD355" s="164">
        <f t="shared" si="21"/>
        <v>0</v>
      </c>
      <c r="AE355" s="164">
        <f t="shared" si="23"/>
        <v>334.44444444444446</v>
      </c>
      <c r="AF355" s="163">
        <f t="shared" si="22"/>
        <v>229.71222222222224</v>
      </c>
    </row>
    <row r="356" spans="1:32" x14ac:dyDescent="0.25">
      <c r="A356" s="165" t="s">
        <v>361</v>
      </c>
      <c r="B356" s="165" t="s">
        <v>856</v>
      </c>
      <c r="C356" s="165" t="s">
        <v>226</v>
      </c>
      <c r="D356" s="165" t="s">
        <v>139</v>
      </c>
      <c r="E356" s="165">
        <v>239</v>
      </c>
      <c r="F356" s="165" t="s">
        <v>73</v>
      </c>
      <c r="G356" s="165" t="s">
        <v>821</v>
      </c>
      <c r="H356" s="165">
        <v>56.17</v>
      </c>
      <c r="I356" s="165">
        <v>64</v>
      </c>
      <c r="J356" s="165">
        <v>0</v>
      </c>
      <c r="K356" s="161"/>
      <c r="L356" s="161">
        <v>35</v>
      </c>
      <c r="M356" s="161"/>
      <c r="N356" s="162"/>
      <c r="O356" s="162">
        <v>30</v>
      </c>
      <c r="P356" s="162"/>
      <c r="Q356" s="161"/>
      <c r="R356" s="161">
        <v>55</v>
      </c>
      <c r="S356" s="161"/>
      <c r="T356" s="162"/>
      <c r="U356" s="162">
        <v>25</v>
      </c>
      <c r="V356" s="162"/>
      <c r="W356" s="161"/>
      <c r="X356" s="161">
        <v>25</v>
      </c>
      <c r="Y356" s="161"/>
      <c r="Z356" s="162"/>
      <c r="AA356" s="162">
        <v>60</v>
      </c>
      <c r="AB356" s="162"/>
      <c r="AC356" s="164">
        <f t="shared" si="20"/>
        <v>272.22222222222217</v>
      </c>
      <c r="AD356" s="164">
        <f t="shared" si="21"/>
        <v>0</v>
      </c>
      <c r="AE356" s="164">
        <f t="shared" si="23"/>
        <v>272.22222222222217</v>
      </c>
      <c r="AF356" s="163">
        <f t="shared" si="22"/>
        <v>196.19611111111109</v>
      </c>
    </row>
    <row r="357" spans="1:32" x14ac:dyDescent="0.25">
      <c r="A357" s="165" t="s">
        <v>361</v>
      </c>
      <c r="B357" s="165" t="s">
        <v>856</v>
      </c>
      <c r="C357" s="165" t="s">
        <v>226</v>
      </c>
      <c r="D357" s="165" t="s">
        <v>139</v>
      </c>
      <c r="E357" s="165">
        <v>260</v>
      </c>
      <c r="F357" s="165" t="s">
        <v>64</v>
      </c>
      <c r="G357" s="165" t="s">
        <v>32</v>
      </c>
      <c r="H357" s="165">
        <v>73.27</v>
      </c>
      <c r="I357" s="165">
        <v>81.89</v>
      </c>
      <c r="J357" s="165">
        <v>0</v>
      </c>
      <c r="K357" s="161"/>
      <c r="L357" s="161">
        <v>70</v>
      </c>
      <c r="M357" s="161"/>
      <c r="N357" s="162"/>
      <c r="O357" s="162">
        <v>40</v>
      </c>
      <c r="P357" s="162"/>
      <c r="Q357" s="161"/>
      <c r="R357" s="161">
        <v>60</v>
      </c>
      <c r="S357" s="161"/>
      <c r="T357" s="162"/>
      <c r="U357" s="162">
        <v>60</v>
      </c>
      <c r="V357" s="162"/>
      <c r="W357" s="161"/>
      <c r="X357" s="161">
        <v>70</v>
      </c>
      <c r="Y357" s="161"/>
      <c r="Z357" s="162"/>
      <c r="AA357" s="162">
        <v>90</v>
      </c>
      <c r="AB357" s="162"/>
      <c r="AC357" s="164">
        <f t="shared" si="20"/>
        <v>435.55555555555554</v>
      </c>
      <c r="AD357" s="164">
        <f t="shared" si="21"/>
        <v>0</v>
      </c>
      <c r="AE357" s="164">
        <f t="shared" si="23"/>
        <v>435.55555555555554</v>
      </c>
      <c r="AF357" s="163">
        <f t="shared" si="22"/>
        <v>295.35777777777776</v>
      </c>
    </row>
    <row r="358" spans="1:32" x14ac:dyDescent="0.25">
      <c r="A358" s="165" t="s">
        <v>361</v>
      </c>
      <c r="B358" s="165" t="s">
        <v>856</v>
      </c>
      <c r="C358" s="165" t="s">
        <v>226</v>
      </c>
      <c r="D358" s="165" t="s">
        <v>139</v>
      </c>
      <c r="E358" s="165">
        <v>282</v>
      </c>
      <c r="F358" s="165" t="s">
        <v>822</v>
      </c>
      <c r="G358" s="165" t="s">
        <v>823</v>
      </c>
      <c r="H358" s="165">
        <v>58.54</v>
      </c>
      <c r="I358" s="165">
        <v>70.12</v>
      </c>
      <c r="J358" s="165">
        <v>0</v>
      </c>
      <c r="K358" s="161"/>
      <c r="L358" s="161">
        <v>40</v>
      </c>
      <c r="M358" s="161"/>
      <c r="N358" s="162"/>
      <c r="O358" s="162">
        <v>45</v>
      </c>
      <c r="P358" s="162"/>
      <c r="Q358" s="161"/>
      <c r="R358" s="161">
        <v>50</v>
      </c>
      <c r="S358" s="161"/>
      <c r="T358" s="162"/>
      <c r="U358" s="162">
        <v>55</v>
      </c>
      <c r="V358" s="162"/>
      <c r="W358" s="161"/>
      <c r="X358" s="161">
        <v>60</v>
      </c>
      <c r="Y358" s="161"/>
      <c r="Z358" s="162"/>
      <c r="AA358" s="162">
        <v>55</v>
      </c>
      <c r="AB358" s="162"/>
      <c r="AC358" s="164">
        <f t="shared" si="20"/>
        <v>342.22222222222223</v>
      </c>
      <c r="AD358" s="164">
        <f t="shared" si="21"/>
        <v>0</v>
      </c>
      <c r="AE358" s="164">
        <f t="shared" si="23"/>
        <v>342.22222222222223</v>
      </c>
      <c r="AF358" s="163">
        <f t="shared" si="22"/>
        <v>235.44111111111113</v>
      </c>
    </row>
    <row r="359" spans="1:32" x14ac:dyDescent="0.25">
      <c r="A359" s="165" t="s">
        <v>361</v>
      </c>
      <c r="B359" s="165" t="s">
        <v>856</v>
      </c>
      <c r="C359" s="165" t="s">
        <v>226</v>
      </c>
      <c r="D359" s="165" t="s">
        <v>139</v>
      </c>
      <c r="E359" s="165">
        <v>323</v>
      </c>
      <c r="F359" s="165" t="s">
        <v>824</v>
      </c>
      <c r="G359" s="165" t="s">
        <v>231</v>
      </c>
      <c r="H359" s="165">
        <v>64.900000000000006</v>
      </c>
      <c r="I359" s="165">
        <v>78.12</v>
      </c>
      <c r="J359" s="165">
        <v>0</v>
      </c>
      <c r="K359" s="161"/>
      <c r="L359" s="161">
        <v>60</v>
      </c>
      <c r="M359" s="161"/>
      <c r="N359" s="162"/>
      <c r="O359" s="162">
        <v>20</v>
      </c>
      <c r="P359" s="162"/>
      <c r="Q359" s="161"/>
      <c r="R359" s="161">
        <v>40</v>
      </c>
      <c r="S359" s="161"/>
      <c r="T359" s="162"/>
      <c r="U359" s="162">
        <v>55</v>
      </c>
      <c r="V359" s="162"/>
      <c r="W359" s="161"/>
      <c r="X359" s="161">
        <v>55</v>
      </c>
      <c r="Y359" s="161"/>
      <c r="Z359" s="162"/>
      <c r="AA359" s="162">
        <v>65</v>
      </c>
      <c r="AB359" s="162"/>
      <c r="AC359" s="164">
        <f t="shared" si="20"/>
        <v>322.77777777777777</v>
      </c>
      <c r="AD359" s="164">
        <f t="shared" si="21"/>
        <v>0</v>
      </c>
      <c r="AE359" s="164">
        <f t="shared" si="23"/>
        <v>322.77777777777777</v>
      </c>
      <c r="AF359" s="163">
        <f t="shared" si="22"/>
        <v>232.89888888888891</v>
      </c>
    </row>
    <row r="360" spans="1:32" x14ac:dyDescent="0.25">
      <c r="A360" s="165" t="s">
        <v>361</v>
      </c>
      <c r="B360" s="165" t="s">
        <v>856</v>
      </c>
      <c r="C360" s="165" t="s">
        <v>226</v>
      </c>
      <c r="D360" s="165" t="s">
        <v>139</v>
      </c>
      <c r="E360" s="165">
        <v>325</v>
      </c>
      <c r="F360" s="165" t="s">
        <v>825</v>
      </c>
      <c r="G360" s="165" t="s">
        <v>32</v>
      </c>
      <c r="H360" s="165">
        <v>52.24</v>
      </c>
      <c r="I360" s="165">
        <v>62.52</v>
      </c>
      <c r="J360" s="165">
        <v>0</v>
      </c>
      <c r="K360" s="161"/>
      <c r="L360" s="161">
        <v>25</v>
      </c>
      <c r="M360" s="161"/>
      <c r="N360" s="162"/>
      <c r="O360" s="162">
        <v>30</v>
      </c>
      <c r="P360" s="162"/>
      <c r="Q360" s="161"/>
      <c r="R360" s="161">
        <v>20</v>
      </c>
      <c r="S360" s="161"/>
      <c r="T360" s="162"/>
      <c r="U360" s="162">
        <v>35</v>
      </c>
      <c r="V360" s="162"/>
      <c r="W360" s="161"/>
      <c r="X360" s="161"/>
      <c r="Y360" s="161"/>
      <c r="Z360" s="162"/>
      <c r="AA360" s="162">
        <v>50</v>
      </c>
      <c r="AB360" s="162"/>
      <c r="AC360" s="164">
        <f t="shared" si="20"/>
        <v>205.625</v>
      </c>
      <c r="AD360" s="164">
        <f t="shared" si="21"/>
        <v>0</v>
      </c>
      <c r="AE360" s="164">
        <f t="shared" si="23"/>
        <v>205.625</v>
      </c>
      <c r="AF360" s="163">
        <f t="shared" si="22"/>
        <v>160.1925</v>
      </c>
    </row>
    <row r="361" spans="1:32" x14ac:dyDescent="0.25">
      <c r="A361" s="165" t="s">
        <v>361</v>
      </c>
      <c r="B361" s="165" t="s">
        <v>856</v>
      </c>
      <c r="C361" s="165" t="s">
        <v>226</v>
      </c>
      <c r="D361" s="165" t="s">
        <v>139</v>
      </c>
      <c r="E361" s="165">
        <v>368</v>
      </c>
      <c r="F361" s="165" t="s">
        <v>826</v>
      </c>
      <c r="G361" s="165" t="s">
        <v>196</v>
      </c>
      <c r="H361" s="165">
        <v>70.11</v>
      </c>
      <c r="I361" s="165">
        <v>72.25</v>
      </c>
      <c r="J361" s="165">
        <v>0</v>
      </c>
      <c r="K361" s="161"/>
      <c r="L361" s="161">
        <v>65</v>
      </c>
      <c r="M361" s="161"/>
      <c r="N361" s="162"/>
      <c r="O361" s="162">
        <v>20</v>
      </c>
      <c r="P361" s="162"/>
      <c r="Q361" s="161"/>
      <c r="R361" s="161">
        <v>60</v>
      </c>
      <c r="S361" s="161"/>
      <c r="T361" s="162"/>
      <c r="U361" s="162">
        <v>80</v>
      </c>
      <c r="V361" s="162"/>
      <c r="W361" s="161"/>
      <c r="X361" s="161">
        <v>75</v>
      </c>
      <c r="Y361" s="161"/>
      <c r="Z361" s="162"/>
      <c r="AA361" s="162">
        <v>80</v>
      </c>
      <c r="AB361" s="162"/>
      <c r="AC361" s="164">
        <f t="shared" si="20"/>
        <v>408.33333333333337</v>
      </c>
      <c r="AD361" s="164">
        <f t="shared" si="21"/>
        <v>0</v>
      </c>
      <c r="AE361" s="164">
        <f t="shared" si="23"/>
        <v>408.33333333333337</v>
      </c>
      <c r="AF361" s="163">
        <f t="shared" si="22"/>
        <v>275.34666666666669</v>
      </c>
    </row>
    <row r="362" spans="1:32" x14ac:dyDescent="0.25">
      <c r="A362" s="165" t="s">
        <v>361</v>
      </c>
      <c r="B362" s="165" t="s">
        <v>856</v>
      </c>
      <c r="C362" s="165" t="s">
        <v>226</v>
      </c>
      <c r="D362" s="165" t="s">
        <v>139</v>
      </c>
      <c r="E362" s="165">
        <v>418</v>
      </c>
      <c r="F362" s="165" t="s">
        <v>827</v>
      </c>
      <c r="G362" s="165" t="s">
        <v>828</v>
      </c>
      <c r="H362" s="165">
        <v>38.68</v>
      </c>
      <c r="I362" s="165">
        <v>51.08</v>
      </c>
      <c r="J362" s="165">
        <v>0</v>
      </c>
      <c r="K362" s="161"/>
      <c r="L362" s="161">
        <v>60</v>
      </c>
      <c r="M362" s="161"/>
      <c r="N362" s="162"/>
      <c r="O362" s="162">
        <v>20</v>
      </c>
      <c r="P362" s="162"/>
      <c r="Q362" s="161"/>
      <c r="R362" s="161">
        <v>20</v>
      </c>
      <c r="S362" s="161"/>
      <c r="T362" s="162"/>
      <c r="U362" s="162">
        <v>25</v>
      </c>
      <c r="V362" s="162"/>
      <c r="W362" s="161"/>
      <c r="X362" s="161">
        <v>20</v>
      </c>
      <c r="Y362" s="161"/>
      <c r="Z362" s="162"/>
      <c r="AA362" s="162">
        <v>25</v>
      </c>
      <c r="AB362" s="162"/>
      <c r="AC362" s="164">
        <f t="shared" si="20"/>
        <v>210</v>
      </c>
      <c r="AD362" s="164">
        <f t="shared" si="21"/>
        <v>0</v>
      </c>
      <c r="AE362" s="164">
        <f t="shared" si="23"/>
        <v>210</v>
      </c>
      <c r="AF362" s="163">
        <f t="shared" si="22"/>
        <v>149.88</v>
      </c>
    </row>
    <row r="363" spans="1:32" x14ac:dyDescent="0.25">
      <c r="A363" s="165" t="s">
        <v>361</v>
      </c>
      <c r="B363" s="165" t="s">
        <v>856</v>
      </c>
      <c r="C363" s="165" t="s">
        <v>226</v>
      </c>
      <c r="D363" s="165" t="s">
        <v>139</v>
      </c>
      <c r="E363" s="165">
        <v>422</v>
      </c>
      <c r="F363" s="165" t="s">
        <v>92</v>
      </c>
      <c r="G363" s="165" t="s">
        <v>273</v>
      </c>
      <c r="H363" s="165">
        <v>59.51</v>
      </c>
      <c r="I363" s="165">
        <v>66.91</v>
      </c>
      <c r="J363" s="165">
        <v>0</v>
      </c>
      <c r="K363" s="161"/>
      <c r="L363" s="161">
        <v>15</v>
      </c>
      <c r="M363" s="161"/>
      <c r="N363" s="162"/>
      <c r="O363" s="162">
        <v>20</v>
      </c>
      <c r="P363" s="162"/>
      <c r="Q363" s="161"/>
      <c r="R363" s="161">
        <v>40</v>
      </c>
      <c r="S363" s="161"/>
      <c r="T363" s="162"/>
      <c r="U363" s="162">
        <v>30</v>
      </c>
      <c r="V363" s="162"/>
      <c r="W363" s="161"/>
      <c r="X363" s="161">
        <v>20</v>
      </c>
      <c r="Y363" s="161"/>
      <c r="Z363" s="162"/>
      <c r="AA363" s="162">
        <v>50</v>
      </c>
      <c r="AB363" s="162"/>
      <c r="AC363" s="164">
        <f t="shared" si="20"/>
        <v>194.44444444444446</v>
      </c>
      <c r="AD363" s="164">
        <f t="shared" si="21"/>
        <v>0</v>
      </c>
      <c r="AE363" s="164">
        <f t="shared" si="23"/>
        <v>194.44444444444446</v>
      </c>
      <c r="AF363" s="163">
        <f t="shared" si="22"/>
        <v>160.43222222222221</v>
      </c>
    </row>
    <row r="364" spans="1:32" x14ac:dyDescent="0.25">
      <c r="A364" s="165" t="s">
        <v>361</v>
      </c>
      <c r="B364" s="165" t="s">
        <v>856</v>
      </c>
      <c r="C364" s="165" t="s">
        <v>226</v>
      </c>
      <c r="D364" s="165" t="s">
        <v>139</v>
      </c>
      <c r="E364" s="165">
        <v>423</v>
      </c>
      <c r="F364" s="165" t="s">
        <v>829</v>
      </c>
      <c r="G364" s="165" t="s">
        <v>155</v>
      </c>
      <c r="H364" s="165">
        <v>45.4</v>
      </c>
      <c r="I364" s="165">
        <v>59.07</v>
      </c>
      <c r="J364" s="165">
        <v>0</v>
      </c>
      <c r="K364" s="161"/>
      <c r="L364" s="161">
        <v>20</v>
      </c>
      <c r="M364" s="161"/>
      <c r="N364" s="162"/>
      <c r="O364" s="162">
        <v>15</v>
      </c>
      <c r="P364" s="162"/>
      <c r="Q364" s="161"/>
      <c r="R364" s="161">
        <v>75</v>
      </c>
      <c r="S364" s="161"/>
      <c r="T364" s="162"/>
      <c r="U364" s="162">
        <v>35</v>
      </c>
      <c r="V364" s="162"/>
      <c r="W364" s="161"/>
      <c r="X364" s="161">
        <v>25</v>
      </c>
      <c r="Y364" s="161"/>
      <c r="Z364" s="162"/>
      <c r="AA364" s="162">
        <v>70</v>
      </c>
      <c r="AB364" s="162"/>
      <c r="AC364" s="164">
        <f t="shared" si="20"/>
        <v>272.22222222222217</v>
      </c>
      <c r="AD364" s="164">
        <f t="shared" si="21"/>
        <v>0</v>
      </c>
      <c r="AE364" s="164">
        <f t="shared" si="23"/>
        <v>272.22222222222217</v>
      </c>
      <c r="AF364" s="163">
        <f t="shared" si="22"/>
        <v>188.3461111111111</v>
      </c>
    </row>
    <row r="365" spans="1:32" x14ac:dyDescent="0.25">
      <c r="A365" s="165" t="s">
        <v>361</v>
      </c>
      <c r="B365" s="165" t="s">
        <v>856</v>
      </c>
      <c r="C365" s="165" t="s">
        <v>226</v>
      </c>
      <c r="D365" s="165" t="s">
        <v>139</v>
      </c>
      <c r="E365" s="165">
        <v>424</v>
      </c>
      <c r="F365" s="165" t="s">
        <v>99</v>
      </c>
      <c r="G365" s="165" t="s">
        <v>507</v>
      </c>
      <c r="H365" s="165">
        <v>75.14</v>
      </c>
      <c r="I365" s="165">
        <v>78.39</v>
      </c>
      <c r="J365" s="165">
        <v>0</v>
      </c>
      <c r="K365" s="161"/>
      <c r="L365" s="161">
        <v>75</v>
      </c>
      <c r="M365" s="161"/>
      <c r="N365" s="162"/>
      <c r="O365" s="162">
        <v>45</v>
      </c>
      <c r="P365" s="162"/>
      <c r="Q365" s="161"/>
      <c r="R365" s="161">
        <v>90</v>
      </c>
      <c r="S365" s="161"/>
      <c r="T365" s="162"/>
      <c r="U365" s="162">
        <v>85</v>
      </c>
      <c r="V365" s="162"/>
      <c r="W365" s="161"/>
      <c r="X365" s="161">
        <v>65</v>
      </c>
      <c r="Y365" s="161"/>
      <c r="Z365" s="162"/>
      <c r="AA365" s="162">
        <v>100</v>
      </c>
      <c r="AB365" s="162"/>
      <c r="AC365" s="164">
        <f t="shared" si="20"/>
        <v>521.11111111111109</v>
      </c>
      <c r="AD365" s="164">
        <f t="shared" si="21"/>
        <v>0</v>
      </c>
      <c r="AE365" s="164">
        <f t="shared" si="23"/>
        <v>521.11111111111109</v>
      </c>
      <c r="AF365" s="163">
        <f t="shared" si="22"/>
        <v>337.32055555555553</v>
      </c>
    </row>
    <row r="366" spans="1:32" x14ac:dyDescent="0.25">
      <c r="A366" s="165" t="s">
        <v>361</v>
      </c>
      <c r="B366" s="165" t="s">
        <v>856</v>
      </c>
      <c r="C366" s="165" t="s">
        <v>226</v>
      </c>
      <c r="D366" s="165" t="s">
        <v>149</v>
      </c>
      <c r="E366" s="165">
        <v>4</v>
      </c>
      <c r="F366" s="165" t="s">
        <v>97</v>
      </c>
      <c r="G366" s="165" t="s">
        <v>830</v>
      </c>
      <c r="H366" s="165">
        <v>93.49</v>
      </c>
      <c r="I366" s="165">
        <v>96.32</v>
      </c>
      <c r="J366" s="165">
        <v>0</v>
      </c>
      <c r="K366" s="161"/>
      <c r="L366" s="161">
        <v>90</v>
      </c>
      <c r="M366" s="161"/>
      <c r="N366" s="162"/>
      <c r="O366" s="162">
        <v>100</v>
      </c>
      <c r="P366" s="162"/>
      <c r="Q366" s="161"/>
      <c r="R366" s="161">
        <v>100</v>
      </c>
      <c r="S366" s="161"/>
      <c r="T366" s="162"/>
      <c r="U366" s="162">
        <v>95</v>
      </c>
      <c r="V366" s="162"/>
      <c r="W366" s="161"/>
      <c r="X366" s="161">
        <v>90</v>
      </c>
      <c r="Y366" s="161"/>
      <c r="Z366" s="162"/>
      <c r="AA366" s="162">
        <v>100</v>
      </c>
      <c r="AB366" s="162"/>
      <c r="AC366" s="164">
        <f t="shared" si="20"/>
        <v>672.77777777777783</v>
      </c>
      <c r="AD366" s="164">
        <f t="shared" si="21"/>
        <v>0</v>
      </c>
      <c r="AE366" s="164">
        <f t="shared" si="23"/>
        <v>672.77777777777783</v>
      </c>
      <c r="AF366" s="163">
        <f t="shared" si="22"/>
        <v>431.29388888888889</v>
      </c>
    </row>
    <row r="367" spans="1:32" x14ac:dyDescent="0.25">
      <c r="A367" s="165" t="s">
        <v>361</v>
      </c>
      <c r="B367" s="165" t="s">
        <v>856</v>
      </c>
      <c r="C367" s="165" t="s">
        <v>226</v>
      </c>
      <c r="D367" s="165" t="s">
        <v>149</v>
      </c>
      <c r="E367" s="165">
        <v>31</v>
      </c>
      <c r="F367" s="165" t="s">
        <v>97</v>
      </c>
      <c r="G367" s="165" t="s">
        <v>179</v>
      </c>
      <c r="H367" s="165">
        <v>78.17</v>
      </c>
      <c r="I367" s="165">
        <v>78.66</v>
      </c>
      <c r="J367" s="165">
        <v>0</v>
      </c>
      <c r="K367" s="161"/>
      <c r="L367" s="161">
        <v>85</v>
      </c>
      <c r="M367" s="161"/>
      <c r="N367" s="162"/>
      <c r="O367" s="162">
        <v>20</v>
      </c>
      <c r="P367" s="162"/>
      <c r="Q367" s="161"/>
      <c r="R367" s="161">
        <v>55</v>
      </c>
      <c r="S367" s="161"/>
      <c r="T367" s="162"/>
      <c r="U367" s="162">
        <v>70</v>
      </c>
      <c r="V367" s="162"/>
      <c r="W367" s="161"/>
      <c r="X367" s="161">
        <v>75</v>
      </c>
      <c r="Y367" s="161"/>
      <c r="Z367" s="162"/>
      <c r="AA367" s="162">
        <v>100</v>
      </c>
      <c r="AB367" s="162"/>
      <c r="AC367" s="164">
        <f t="shared" si="20"/>
        <v>439.44444444444446</v>
      </c>
      <c r="AD367" s="164">
        <f t="shared" si="21"/>
        <v>0</v>
      </c>
      <c r="AE367" s="164">
        <f t="shared" si="23"/>
        <v>439.44444444444446</v>
      </c>
      <c r="AF367" s="163">
        <f t="shared" si="22"/>
        <v>298.13722222222225</v>
      </c>
    </row>
    <row r="368" spans="1:32" x14ac:dyDescent="0.25">
      <c r="A368" s="165" t="s">
        <v>361</v>
      </c>
      <c r="B368" s="165" t="s">
        <v>856</v>
      </c>
      <c r="C368" s="165" t="s">
        <v>226</v>
      </c>
      <c r="D368" s="165" t="s">
        <v>149</v>
      </c>
      <c r="E368" s="165">
        <v>54</v>
      </c>
      <c r="F368" s="165" t="s">
        <v>831</v>
      </c>
      <c r="G368" s="165" t="s">
        <v>832</v>
      </c>
      <c r="H368" s="165">
        <v>86.85</v>
      </c>
      <c r="I368" s="165">
        <v>85.48</v>
      </c>
      <c r="J368" s="165">
        <v>0</v>
      </c>
      <c r="K368" s="161"/>
      <c r="L368" s="161">
        <v>70</v>
      </c>
      <c r="M368" s="161"/>
      <c r="N368" s="162"/>
      <c r="O368" s="162">
        <v>60</v>
      </c>
      <c r="P368" s="162"/>
      <c r="Q368" s="161"/>
      <c r="R368" s="161">
        <v>85</v>
      </c>
      <c r="S368" s="161"/>
      <c r="T368" s="162"/>
      <c r="U368" s="162">
        <v>90</v>
      </c>
      <c r="V368" s="162"/>
      <c r="W368" s="161"/>
      <c r="X368" s="161">
        <v>75</v>
      </c>
      <c r="Y368" s="161"/>
      <c r="Z368" s="162"/>
      <c r="AA368" s="162">
        <v>100</v>
      </c>
      <c r="AB368" s="162"/>
      <c r="AC368" s="164">
        <f t="shared" si="20"/>
        <v>540.55555555555554</v>
      </c>
      <c r="AD368" s="164">
        <f t="shared" si="21"/>
        <v>0</v>
      </c>
      <c r="AE368" s="164">
        <f t="shared" si="23"/>
        <v>540.55555555555554</v>
      </c>
      <c r="AF368" s="163">
        <f t="shared" si="22"/>
        <v>356.44277777777779</v>
      </c>
    </row>
    <row r="369" spans="1:32" x14ac:dyDescent="0.25">
      <c r="A369" s="165" t="s">
        <v>361</v>
      </c>
      <c r="B369" s="165" t="s">
        <v>856</v>
      </c>
      <c r="C369" s="165" t="s">
        <v>226</v>
      </c>
      <c r="D369" s="165" t="s">
        <v>149</v>
      </c>
      <c r="E369" s="165">
        <v>56</v>
      </c>
      <c r="F369" s="165" t="s">
        <v>84</v>
      </c>
      <c r="G369" s="165" t="s">
        <v>72</v>
      </c>
      <c r="H369" s="165">
        <v>88.18</v>
      </c>
      <c r="I369" s="165">
        <v>92.03</v>
      </c>
      <c r="J369" s="165">
        <v>0</v>
      </c>
      <c r="K369" s="161"/>
      <c r="L369" s="161">
        <v>85</v>
      </c>
      <c r="M369" s="161"/>
      <c r="N369" s="162"/>
      <c r="O369" s="162">
        <v>85</v>
      </c>
      <c r="P369" s="162"/>
      <c r="Q369" s="161"/>
      <c r="R369" s="161">
        <v>70</v>
      </c>
      <c r="S369" s="161"/>
      <c r="T369" s="162"/>
      <c r="U369" s="162">
        <v>95</v>
      </c>
      <c r="V369" s="162"/>
      <c r="W369" s="161"/>
      <c r="X369" s="161">
        <v>95</v>
      </c>
      <c r="Y369" s="161"/>
      <c r="Z369" s="162"/>
      <c r="AA369" s="162">
        <v>95</v>
      </c>
      <c r="AB369" s="162"/>
      <c r="AC369" s="164">
        <f t="shared" si="20"/>
        <v>595</v>
      </c>
      <c r="AD369" s="164">
        <f t="shared" si="21"/>
        <v>0</v>
      </c>
      <c r="AE369" s="164">
        <f t="shared" si="23"/>
        <v>595</v>
      </c>
      <c r="AF369" s="163">
        <f t="shared" si="22"/>
        <v>387.60500000000002</v>
      </c>
    </row>
    <row r="370" spans="1:32" x14ac:dyDescent="0.25">
      <c r="A370" s="165" t="s">
        <v>361</v>
      </c>
      <c r="B370" s="165" t="s">
        <v>856</v>
      </c>
      <c r="C370" s="165" t="s">
        <v>226</v>
      </c>
      <c r="D370" s="165" t="s">
        <v>149</v>
      </c>
      <c r="E370" s="165">
        <v>62</v>
      </c>
      <c r="F370" s="165" t="s">
        <v>833</v>
      </c>
      <c r="G370" s="165" t="s">
        <v>834</v>
      </c>
      <c r="H370" s="165">
        <v>91.84</v>
      </c>
      <c r="I370" s="165">
        <v>90.72</v>
      </c>
      <c r="J370" s="165">
        <v>0</v>
      </c>
      <c r="K370" s="161"/>
      <c r="L370" s="161">
        <v>90</v>
      </c>
      <c r="M370" s="161"/>
      <c r="N370" s="162"/>
      <c r="O370" s="162">
        <v>100</v>
      </c>
      <c r="P370" s="162"/>
      <c r="Q370" s="161"/>
      <c r="R370" s="161">
        <v>95</v>
      </c>
      <c r="S370" s="161"/>
      <c r="T370" s="162"/>
      <c r="U370" s="162">
        <v>95</v>
      </c>
      <c r="V370" s="162"/>
      <c r="W370" s="161"/>
      <c r="X370" s="161">
        <v>95</v>
      </c>
      <c r="Y370" s="161"/>
      <c r="Z370" s="162"/>
      <c r="AA370" s="162">
        <v>90</v>
      </c>
      <c r="AB370" s="162"/>
      <c r="AC370" s="164">
        <f t="shared" si="20"/>
        <v>661.11111111111109</v>
      </c>
      <c r="AD370" s="164">
        <f t="shared" si="21"/>
        <v>0</v>
      </c>
      <c r="AE370" s="164">
        <f t="shared" si="23"/>
        <v>661.11111111111109</v>
      </c>
      <c r="AF370" s="163">
        <f t="shared" si="22"/>
        <v>421.83555555555552</v>
      </c>
    </row>
    <row r="371" spans="1:32" x14ac:dyDescent="0.25">
      <c r="A371" s="165" t="s">
        <v>361</v>
      </c>
      <c r="B371" s="165" t="s">
        <v>856</v>
      </c>
      <c r="C371" s="165" t="s">
        <v>226</v>
      </c>
      <c r="D371" s="165" t="s">
        <v>149</v>
      </c>
      <c r="E371" s="165">
        <v>153</v>
      </c>
      <c r="F371" s="165" t="s">
        <v>835</v>
      </c>
      <c r="G371" s="165" t="s">
        <v>33</v>
      </c>
      <c r="H371" s="165">
        <v>90.77</v>
      </c>
      <c r="I371" s="165">
        <v>96.41</v>
      </c>
      <c r="J371" s="165">
        <v>0</v>
      </c>
      <c r="K371" s="161"/>
      <c r="L371" s="161">
        <v>90</v>
      </c>
      <c r="M371" s="161"/>
      <c r="N371" s="162"/>
      <c r="O371" s="162">
        <v>95</v>
      </c>
      <c r="P371" s="162"/>
      <c r="Q371" s="161"/>
      <c r="R371" s="161">
        <v>100</v>
      </c>
      <c r="S371" s="161"/>
      <c r="T371" s="162"/>
      <c r="U371" s="162">
        <v>100</v>
      </c>
      <c r="V371" s="162"/>
      <c r="W371" s="161"/>
      <c r="X371" s="161">
        <v>95</v>
      </c>
      <c r="Y371" s="161"/>
      <c r="Z371" s="162"/>
      <c r="AA371" s="162">
        <v>100</v>
      </c>
      <c r="AB371" s="162"/>
      <c r="AC371" s="164">
        <f t="shared" si="20"/>
        <v>672.77777777777783</v>
      </c>
      <c r="AD371" s="164">
        <f t="shared" si="21"/>
        <v>0</v>
      </c>
      <c r="AE371" s="164">
        <f t="shared" si="23"/>
        <v>672.77777777777783</v>
      </c>
      <c r="AF371" s="163">
        <f t="shared" si="22"/>
        <v>429.97888888888895</v>
      </c>
    </row>
    <row r="372" spans="1:32" x14ac:dyDescent="0.25">
      <c r="A372" s="165" t="s">
        <v>361</v>
      </c>
      <c r="B372" s="165" t="s">
        <v>856</v>
      </c>
      <c r="C372" s="165" t="s">
        <v>226</v>
      </c>
      <c r="D372" s="165" t="s">
        <v>149</v>
      </c>
      <c r="E372" s="165">
        <v>172</v>
      </c>
      <c r="F372" s="165" t="s">
        <v>836</v>
      </c>
      <c r="G372" s="165" t="s">
        <v>805</v>
      </c>
      <c r="H372" s="165">
        <v>88.65</v>
      </c>
      <c r="I372" s="165">
        <v>91.12</v>
      </c>
      <c r="J372" s="165">
        <v>0</v>
      </c>
      <c r="K372" s="161"/>
      <c r="L372" s="161">
        <v>85</v>
      </c>
      <c r="M372" s="161"/>
      <c r="N372" s="162"/>
      <c r="O372" s="162">
        <v>85</v>
      </c>
      <c r="P372" s="162"/>
      <c r="Q372" s="161"/>
      <c r="R372" s="161">
        <v>85</v>
      </c>
      <c r="S372" s="161"/>
      <c r="T372" s="162"/>
      <c r="U372" s="162">
        <v>65</v>
      </c>
      <c r="V372" s="162"/>
      <c r="W372" s="161"/>
      <c r="X372" s="161">
        <v>75</v>
      </c>
      <c r="Y372" s="161"/>
      <c r="Z372" s="162"/>
      <c r="AA372" s="162">
        <v>95</v>
      </c>
      <c r="AB372" s="162"/>
      <c r="AC372" s="164">
        <f t="shared" si="20"/>
        <v>579.44444444444446</v>
      </c>
      <c r="AD372" s="164">
        <f t="shared" si="21"/>
        <v>0</v>
      </c>
      <c r="AE372" s="164">
        <f t="shared" si="23"/>
        <v>579.44444444444446</v>
      </c>
      <c r="AF372" s="163">
        <f t="shared" si="22"/>
        <v>379.60722222222222</v>
      </c>
    </row>
    <row r="373" spans="1:32" x14ac:dyDescent="0.25">
      <c r="A373" s="165" t="s">
        <v>361</v>
      </c>
      <c r="B373" s="165" t="s">
        <v>856</v>
      </c>
      <c r="C373" s="165" t="s">
        <v>226</v>
      </c>
      <c r="D373" s="165" t="s">
        <v>149</v>
      </c>
      <c r="E373" s="165">
        <v>203</v>
      </c>
      <c r="F373" s="165" t="s">
        <v>837</v>
      </c>
      <c r="G373" s="165" t="s">
        <v>203</v>
      </c>
      <c r="H373" s="165">
        <v>72.64</v>
      </c>
      <c r="I373" s="165">
        <v>74.14</v>
      </c>
      <c r="J373" s="165">
        <v>0</v>
      </c>
      <c r="K373" s="161"/>
      <c r="L373" s="161">
        <v>65</v>
      </c>
      <c r="M373" s="161"/>
      <c r="N373" s="162"/>
      <c r="O373" s="162">
        <v>55</v>
      </c>
      <c r="P373" s="162"/>
      <c r="Q373" s="161"/>
      <c r="R373" s="161">
        <v>65</v>
      </c>
      <c r="S373" s="161"/>
      <c r="T373" s="162"/>
      <c r="U373" s="162">
        <v>80</v>
      </c>
      <c r="V373" s="162"/>
      <c r="W373" s="161"/>
      <c r="X373" s="161">
        <v>40</v>
      </c>
      <c r="Y373" s="161"/>
      <c r="Z373" s="162"/>
      <c r="AA373" s="162">
        <v>90</v>
      </c>
      <c r="AB373" s="162"/>
      <c r="AC373" s="164">
        <f t="shared" si="20"/>
        <v>451.11111111111109</v>
      </c>
      <c r="AD373" s="164">
        <f t="shared" si="21"/>
        <v>0</v>
      </c>
      <c r="AE373" s="164">
        <f t="shared" si="23"/>
        <v>451.11111111111109</v>
      </c>
      <c r="AF373" s="163">
        <f t="shared" si="22"/>
        <v>298.94555555555553</v>
      </c>
    </row>
    <row r="374" spans="1:32" x14ac:dyDescent="0.25">
      <c r="A374" s="165" t="s">
        <v>361</v>
      </c>
      <c r="B374" s="165" t="s">
        <v>856</v>
      </c>
      <c r="C374" s="165" t="s">
        <v>226</v>
      </c>
      <c r="D374" s="165" t="s">
        <v>149</v>
      </c>
      <c r="E374" s="165">
        <v>225</v>
      </c>
      <c r="F374" s="165" t="s">
        <v>693</v>
      </c>
      <c r="G374" s="165" t="s">
        <v>178</v>
      </c>
      <c r="H374" s="165">
        <v>82.38</v>
      </c>
      <c r="I374" s="165">
        <v>88.43</v>
      </c>
      <c r="J374" s="165">
        <v>0</v>
      </c>
      <c r="K374" s="161"/>
      <c r="L374" s="161">
        <v>90</v>
      </c>
      <c r="M374" s="161"/>
      <c r="N374" s="162"/>
      <c r="O374" s="162">
        <v>70</v>
      </c>
      <c r="P374" s="162"/>
      <c r="Q374" s="161"/>
      <c r="R374" s="161">
        <v>90</v>
      </c>
      <c r="S374" s="161"/>
      <c r="T374" s="162"/>
      <c r="U374" s="162">
        <v>100</v>
      </c>
      <c r="V374" s="162"/>
      <c r="W374" s="161"/>
      <c r="X374" s="161">
        <v>85</v>
      </c>
      <c r="Y374" s="161"/>
      <c r="Z374" s="162"/>
      <c r="AA374" s="162">
        <v>95</v>
      </c>
      <c r="AB374" s="162"/>
      <c r="AC374" s="164">
        <f t="shared" si="20"/>
        <v>606.66666666666674</v>
      </c>
      <c r="AD374" s="164">
        <f t="shared" si="21"/>
        <v>0</v>
      </c>
      <c r="AE374" s="164">
        <f t="shared" si="23"/>
        <v>606.66666666666674</v>
      </c>
      <c r="AF374" s="163">
        <f t="shared" si="22"/>
        <v>388.73833333333334</v>
      </c>
    </row>
    <row r="375" spans="1:32" x14ac:dyDescent="0.25">
      <c r="A375" s="165" t="s">
        <v>361</v>
      </c>
      <c r="B375" s="165" t="s">
        <v>856</v>
      </c>
      <c r="C375" s="165" t="s">
        <v>226</v>
      </c>
      <c r="D375" s="165" t="s">
        <v>149</v>
      </c>
      <c r="E375" s="165">
        <v>228</v>
      </c>
      <c r="F375" s="165" t="s">
        <v>469</v>
      </c>
      <c r="G375" s="165" t="s">
        <v>838</v>
      </c>
      <c r="H375" s="165">
        <v>82.15</v>
      </c>
      <c r="I375" s="165">
        <v>88.2</v>
      </c>
      <c r="J375" s="165">
        <v>0</v>
      </c>
      <c r="K375" s="161"/>
      <c r="L375" s="161">
        <v>85</v>
      </c>
      <c r="M375" s="161"/>
      <c r="N375" s="162"/>
      <c r="O375" s="162">
        <v>85</v>
      </c>
      <c r="P375" s="162"/>
      <c r="Q375" s="161"/>
      <c r="R375" s="161">
        <v>80</v>
      </c>
      <c r="S375" s="161"/>
      <c r="T375" s="162"/>
      <c r="U375" s="162">
        <v>70</v>
      </c>
      <c r="V375" s="162"/>
      <c r="W375" s="161"/>
      <c r="X375" s="161">
        <v>70</v>
      </c>
      <c r="Y375" s="161"/>
      <c r="Z375" s="162"/>
      <c r="AA375" s="162">
        <v>95</v>
      </c>
      <c r="AB375" s="162"/>
      <c r="AC375" s="164">
        <f t="shared" si="20"/>
        <v>571.66666666666674</v>
      </c>
      <c r="AD375" s="164">
        <f t="shared" si="21"/>
        <v>0</v>
      </c>
      <c r="AE375" s="164">
        <f t="shared" si="23"/>
        <v>571.66666666666674</v>
      </c>
      <c r="AF375" s="163">
        <f t="shared" si="22"/>
        <v>371.00833333333338</v>
      </c>
    </row>
    <row r="376" spans="1:32" x14ac:dyDescent="0.25">
      <c r="A376" s="165" t="s">
        <v>361</v>
      </c>
      <c r="B376" s="165" t="s">
        <v>856</v>
      </c>
      <c r="C376" s="165" t="s">
        <v>226</v>
      </c>
      <c r="D376" s="165" t="s">
        <v>149</v>
      </c>
      <c r="E376" s="165">
        <v>229</v>
      </c>
      <c r="F376" s="165" t="s">
        <v>166</v>
      </c>
      <c r="G376" s="165" t="s">
        <v>409</v>
      </c>
      <c r="H376" s="165">
        <v>87.35</v>
      </c>
      <c r="I376" s="165">
        <v>90.53</v>
      </c>
      <c r="J376" s="165">
        <v>0</v>
      </c>
      <c r="K376" s="161"/>
      <c r="L376" s="161">
        <v>75</v>
      </c>
      <c r="M376" s="161"/>
      <c r="N376" s="162"/>
      <c r="O376" s="162">
        <v>70</v>
      </c>
      <c r="P376" s="162"/>
      <c r="Q376" s="161"/>
      <c r="R376" s="161">
        <v>95</v>
      </c>
      <c r="S376" s="161"/>
      <c r="T376" s="162"/>
      <c r="U376" s="162">
        <v>100</v>
      </c>
      <c r="V376" s="162"/>
      <c r="W376" s="161"/>
      <c r="X376" s="161">
        <v>80</v>
      </c>
      <c r="Y376" s="161"/>
      <c r="Z376" s="162"/>
      <c r="AA376" s="162">
        <v>100</v>
      </c>
      <c r="AB376" s="162"/>
      <c r="AC376" s="164">
        <f t="shared" si="20"/>
        <v>591.11111111111109</v>
      </c>
      <c r="AD376" s="164">
        <f t="shared" si="21"/>
        <v>0</v>
      </c>
      <c r="AE376" s="164">
        <f t="shared" si="23"/>
        <v>591.11111111111109</v>
      </c>
      <c r="AF376" s="163">
        <f t="shared" si="22"/>
        <v>384.49555555555554</v>
      </c>
    </row>
    <row r="377" spans="1:32" x14ac:dyDescent="0.25">
      <c r="A377" s="165" t="s">
        <v>361</v>
      </c>
      <c r="B377" s="165" t="s">
        <v>856</v>
      </c>
      <c r="C377" s="165" t="s">
        <v>226</v>
      </c>
      <c r="D377" s="165" t="s">
        <v>149</v>
      </c>
      <c r="E377" s="165">
        <v>233</v>
      </c>
      <c r="F377" s="165" t="s">
        <v>839</v>
      </c>
      <c r="G377" s="165" t="s">
        <v>840</v>
      </c>
      <c r="H377" s="165">
        <v>91.2</v>
      </c>
      <c r="I377" s="165">
        <v>91.48</v>
      </c>
      <c r="J377" s="165">
        <v>0</v>
      </c>
      <c r="K377" s="161"/>
      <c r="L377" s="161">
        <v>75</v>
      </c>
      <c r="M377" s="161"/>
      <c r="N377" s="162"/>
      <c r="O377" s="162">
        <v>90</v>
      </c>
      <c r="P377" s="162"/>
      <c r="Q377" s="161"/>
      <c r="R377" s="161">
        <v>90</v>
      </c>
      <c r="S377" s="161"/>
      <c r="T377" s="162"/>
      <c r="U377" s="162">
        <v>80</v>
      </c>
      <c r="V377" s="162"/>
      <c r="W377" s="161"/>
      <c r="X377" s="161">
        <v>85</v>
      </c>
      <c r="Y377" s="161"/>
      <c r="Z377" s="162"/>
      <c r="AA377" s="162">
        <v>100</v>
      </c>
      <c r="AB377" s="162"/>
      <c r="AC377" s="164">
        <f t="shared" si="20"/>
        <v>602.77777777777783</v>
      </c>
      <c r="AD377" s="164">
        <f t="shared" si="21"/>
        <v>0</v>
      </c>
      <c r="AE377" s="164">
        <f t="shared" si="23"/>
        <v>602.77777777777783</v>
      </c>
      <c r="AF377" s="163">
        <f t="shared" si="22"/>
        <v>392.72888888888895</v>
      </c>
    </row>
    <row r="378" spans="1:32" x14ac:dyDescent="0.25">
      <c r="A378" s="165" t="s">
        <v>361</v>
      </c>
      <c r="B378" s="165" t="s">
        <v>856</v>
      </c>
      <c r="C378" s="165" t="s">
        <v>226</v>
      </c>
      <c r="D378" s="165" t="s">
        <v>149</v>
      </c>
      <c r="E378" s="165">
        <v>240</v>
      </c>
      <c r="F378" s="165" t="s">
        <v>91</v>
      </c>
      <c r="G378" s="165" t="s">
        <v>841</v>
      </c>
      <c r="H378" s="165">
        <v>96.1</v>
      </c>
      <c r="I378" s="165">
        <v>97.37</v>
      </c>
      <c r="J378" s="165">
        <v>0</v>
      </c>
      <c r="K378" s="161"/>
      <c r="L378" s="161">
        <v>95</v>
      </c>
      <c r="M378" s="161"/>
      <c r="N378" s="162"/>
      <c r="O378" s="162">
        <v>100</v>
      </c>
      <c r="P378" s="162"/>
      <c r="Q378" s="161"/>
      <c r="R378" s="161">
        <v>100</v>
      </c>
      <c r="S378" s="161"/>
      <c r="T378" s="162"/>
      <c r="U378" s="162">
        <v>100</v>
      </c>
      <c r="V378" s="162"/>
      <c r="W378" s="161"/>
      <c r="X378" s="161">
        <v>95</v>
      </c>
      <c r="Y378" s="161"/>
      <c r="Z378" s="162"/>
      <c r="AA378" s="162">
        <v>100</v>
      </c>
      <c r="AB378" s="162"/>
      <c r="AC378" s="164">
        <f t="shared" si="20"/>
        <v>688.33333333333326</v>
      </c>
      <c r="AD378" s="164">
        <f t="shared" si="21"/>
        <v>0</v>
      </c>
      <c r="AE378" s="164">
        <f t="shared" si="23"/>
        <v>688.33333333333326</v>
      </c>
      <c r="AF378" s="163">
        <f t="shared" si="22"/>
        <v>440.90166666666664</v>
      </c>
    </row>
    <row r="379" spans="1:32" x14ac:dyDescent="0.25">
      <c r="A379" s="165" t="s">
        <v>361</v>
      </c>
      <c r="B379" s="165" t="s">
        <v>856</v>
      </c>
      <c r="C379" s="165" t="s">
        <v>226</v>
      </c>
      <c r="D379" s="165" t="s">
        <v>149</v>
      </c>
      <c r="E379" s="165">
        <v>242</v>
      </c>
      <c r="F379" s="165" t="s">
        <v>842</v>
      </c>
      <c r="G379" s="165" t="s">
        <v>104</v>
      </c>
      <c r="H379" s="165">
        <v>95.48</v>
      </c>
      <c r="I379" s="165">
        <v>98.49</v>
      </c>
      <c r="J379" s="165">
        <v>0</v>
      </c>
      <c r="K379" s="161"/>
      <c r="L379" s="161">
        <v>100</v>
      </c>
      <c r="M379" s="161"/>
      <c r="N379" s="162"/>
      <c r="O379" s="162">
        <v>100</v>
      </c>
      <c r="P379" s="162"/>
      <c r="Q379" s="161"/>
      <c r="R379" s="161">
        <v>100</v>
      </c>
      <c r="S379" s="161"/>
      <c r="T379" s="162"/>
      <c r="U379" s="162">
        <v>95</v>
      </c>
      <c r="V379" s="162"/>
      <c r="W379" s="161"/>
      <c r="X379" s="161">
        <v>90</v>
      </c>
      <c r="Y379" s="161"/>
      <c r="Z379" s="162"/>
      <c r="AA379" s="162">
        <v>95</v>
      </c>
      <c r="AB379" s="162"/>
      <c r="AC379" s="164">
        <f t="shared" si="20"/>
        <v>684.44444444444446</v>
      </c>
      <c r="AD379" s="164">
        <f t="shared" si="21"/>
        <v>0</v>
      </c>
      <c r="AE379" s="164">
        <f t="shared" si="23"/>
        <v>684.44444444444446</v>
      </c>
      <c r="AF379" s="163">
        <f t="shared" si="22"/>
        <v>439.20722222222224</v>
      </c>
    </row>
    <row r="380" spans="1:32" x14ac:dyDescent="0.25">
      <c r="A380" s="165" t="s">
        <v>361</v>
      </c>
      <c r="B380" s="165" t="s">
        <v>856</v>
      </c>
      <c r="C380" s="165" t="s">
        <v>226</v>
      </c>
      <c r="D380" s="165" t="s">
        <v>149</v>
      </c>
      <c r="E380" s="165">
        <v>244</v>
      </c>
      <c r="F380" s="165" t="s">
        <v>843</v>
      </c>
      <c r="G380" s="165" t="s">
        <v>253</v>
      </c>
      <c r="H380" s="165">
        <v>88.69</v>
      </c>
      <c r="I380" s="165">
        <v>91.66</v>
      </c>
      <c r="J380" s="165">
        <v>0</v>
      </c>
      <c r="K380" s="161"/>
      <c r="L380" s="161">
        <v>95</v>
      </c>
      <c r="M380" s="161"/>
      <c r="N380" s="162"/>
      <c r="O380" s="162">
        <v>80</v>
      </c>
      <c r="P380" s="162"/>
      <c r="Q380" s="161"/>
      <c r="R380" s="161">
        <v>75</v>
      </c>
      <c r="S380" s="161"/>
      <c r="T380" s="162"/>
      <c r="U380" s="162">
        <v>90</v>
      </c>
      <c r="V380" s="162"/>
      <c r="W380" s="161"/>
      <c r="X380" s="161">
        <v>75</v>
      </c>
      <c r="Y380" s="161"/>
      <c r="Z380" s="162"/>
      <c r="AA380" s="162">
        <v>100</v>
      </c>
      <c r="AB380" s="162"/>
      <c r="AC380" s="164">
        <f t="shared" si="20"/>
        <v>595</v>
      </c>
      <c r="AD380" s="164">
        <f t="shared" si="21"/>
        <v>0</v>
      </c>
      <c r="AE380" s="164">
        <f t="shared" si="23"/>
        <v>595</v>
      </c>
      <c r="AF380" s="163">
        <f t="shared" si="22"/>
        <v>387.67500000000001</v>
      </c>
    </row>
    <row r="381" spans="1:32" x14ac:dyDescent="0.25">
      <c r="A381" s="165" t="s">
        <v>361</v>
      </c>
      <c r="B381" s="165" t="s">
        <v>856</v>
      </c>
      <c r="C381" s="165" t="s">
        <v>226</v>
      </c>
      <c r="D381" s="165" t="s">
        <v>149</v>
      </c>
      <c r="E381" s="165">
        <v>254</v>
      </c>
      <c r="F381" s="165" t="s">
        <v>123</v>
      </c>
      <c r="G381" s="165" t="s">
        <v>844</v>
      </c>
      <c r="H381" s="165">
        <v>97.79</v>
      </c>
      <c r="I381" s="165">
        <v>99.43</v>
      </c>
      <c r="J381" s="165">
        <v>0</v>
      </c>
      <c r="K381" s="161"/>
      <c r="L381" s="161">
        <v>90</v>
      </c>
      <c r="M381" s="161"/>
      <c r="N381" s="162"/>
      <c r="O381" s="162">
        <v>100</v>
      </c>
      <c r="P381" s="162"/>
      <c r="Q381" s="161"/>
      <c r="R381" s="161">
        <v>100</v>
      </c>
      <c r="S381" s="161"/>
      <c r="T381" s="162"/>
      <c r="U381" s="162">
        <v>100</v>
      </c>
      <c r="V381" s="162"/>
      <c r="W381" s="161"/>
      <c r="X381" s="161">
        <v>100</v>
      </c>
      <c r="Y381" s="161"/>
      <c r="Z381" s="162"/>
      <c r="AA381" s="162">
        <v>100</v>
      </c>
      <c r="AB381" s="162"/>
      <c r="AC381" s="164">
        <f t="shared" si="20"/>
        <v>684.44444444444446</v>
      </c>
      <c r="AD381" s="164">
        <f t="shared" si="21"/>
        <v>0</v>
      </c>
      <c r="AE381" s="164">
        <f t="shared" si="23"/>
        <v>684.44444444444446</v>
      </c>
      <c r="AF381" s="163">
        <f t="shared" si="22"/>
        <v>440.83222222222224</v>
      </c>
    </row>
    <row r="382" spans="1:32" x14ac:dyDescent="0.25">
      <c r="A382" s="165" t="s">
        <v>361</v>
      </c>
      <c r="B382" s="165" t="s">
        <v>856</v>
      </c>
      <c r="C382" s="165" t="s">
        <v>226</v>
      </c>
      <c r="D382" s="165" t="s">
        <v>149</v>
      </c>
      <c r="E382" s="165">
        <v>258</v>
      </c>
      <c r="F382" s="165" t="s">
        <v>845</v>
      </c>
      <c r="G382" s="165" t="s">
        <v>207</v>
      </c>
      <c r="H382" s="165">
        <v>80.88</v>
      </c>
      <c r="I382" s="165">
        <v>85.32</v>
      </c>
      <c r="J382" s="165">
        <v>0</v>
      </c>
      <c r="K382" s="161"/>
      <c r="L382" s="161">
        <v>90</v>
      </c>
      <c r="M382" s="161"/>
      <c r="N382" s="162"/>
      <c r="O382" s="162">
        <v>35</v>
      </c>
      <c r="P382" s="162"/>
      <c r="Q382" s="161"/>
      <c r="R382" s="161">
        <v>85</v>
      </c>
      <c r="S382" s="161"/>
      <c r="T382" s="162"/>
      <c r="U382" s="162">
        <v>85</v>
      </c>
      <c r="V382" s="162"/>
      <c r="W382" s="161"/>
      <c r="X382" s="161">
        <v>80</v>
      </c>
      <c r="Y382" s="161"/>
      <c r="Z382" s="162"/>
      <c r="AA382" s="162">
        <v>100</v>
      </c>
      <c r="AB382" s="162"/>
      <c r="AC382" s="164">
        <f t="shared" si="20"/>
        <v>532.77777777777783</v>
      </c>
      <c r="AD382" s="164">
        <f t="shared" si="21"/>
        <v>0</v>
      </c>
      <c r="AE382" s="164">
        <f t="shared" si="23"/>
        <v>532.77777777777783</v>
      </c>
      <c r="AF382" s="163">
        <f t="shared" si="22"/>
        <v>349.48888888888894</v>
      </c>
    </row>
    <row r="383" spans="1:32" x14ac:dyDescent="0.25">
      <c r="A383" s="165" t="s">
        <v>361</v>
      </c>
      <c r="B383" s="165" t="s">
        <v>856</v>
      </c>
      <c r="C383" s="165" t="s">
        <v>226</v>
      </c>
      <c r="D383" s="165" t="s">
        <v>149</v>
      </c>
      <c r="E383" s="165">
        <v>269</v>
      </c>
      <c r="F383" s="165" t="s">
        <v>141</v>
      </c>
      <c r="G383" s="165" t="s">
        <v>846</v>
      </c>
      <c r="H383" s="165">
        <v>74.37</v>
      </c>
      <c r="I383" s="165">
        <v>85.49</v>
      </c>
      <c r="J383" s="165">
        <v>0</v>
      </c>
      <c r="K383" s="161"/>
      <c r="L383" s="161">
        <v>80</v>
      </c>
      <c r="M383" s="161"/>
      <c r="N383" s="162"/>
      <c r="O383" s="162">
        <v>30</v>
      </c>
      <c r="P383" s="162"/>
      <c r="Q383" s="161"/>
      <c r="R383" s="161">
        <v>75</v>
      </c>
      <c r="S383" s="161"/>
      <c r="T383" s="162"/>
      <c r="U383" s="162">
        <v>90</v>
      </c>
      <c r="V383" s="162"/>
      <c r="W383" s="161"/>
      <c r="X383" s="161">
        <v>55</v>
      </c>
      <c r="Y383" s="161"/>
      <c r="Z383" s="162"/>
      <c r="AA383" s="162">
        <v>100</v>
      </c>
      <c r="AB383" s="162"/>
      <c r="AC383" s="164">
        <f t="shared" si="20"/>
        <v>478.33333333333326</v>
      </c>
      <c r="AD383" s="164">
        <f t="shared" si="21"/>
        <v>0</v>
      </c>
      <c r="AE383" s="164">
        <f t="shared" si="23"/>
        <v>478.33333333333326</v>
      </c>
      <c r="AF383" s="163">
        <f t="shared" si="22"/>
        <v>319.09666666666664</v>
      </c>
    </row>
    <row r="384" spans="1:32" x14ac:dyDescent="0.25">
      <c r="A384" s="165" t="s">
        <v>361</v>
      </c>
      <c r="B384" s="165" t="s">
        <v>856</v>
      </c>
      <c r="C384" s="165" t="s">
        <v>226</v>
      </c>
      <c r="D384" s="165" t="s">
        <v>149</v>
      </c>
      <c r="E384" s="165">
        <v>271</v>
      </c>
      <c r="F384" s="165" t="s">
        <v>267</v>
      </c>
      <c r="G384" s="165" t="s">
        <v>68</v>
      </c>
      <c r="H384" s="165">
        <v>89.61</v>
      </c>
      <c r="I384" s="165">
        <v>93.03</v>
      </c>
      <c r="J384" s="165">
        <v>0</v>
      </c>
      <c r="K384" s="161"/>
      <c r="L384" s="161">
        <v>85</v>
      </c>
      <c r="M384" s="161"/>
      <c r="N384" s="162"/>
      <c r="O384" s="162">
        <v>95</v>
      </c>
      <c r="P384" s="162"/>
      <c r="Q384" s="161"/>
      <c r="R384" s="161">
        <v>95</v>
      </c>
      <c r="S384" s="161"/>
      <c r="T384" s="162"/>
      <c r="U384" s="162">
        <v>95</v>
      </c>
      <c r="V384" s="162"/>
      <c r="W384" s="161"/>
      <c r="X384" s="161">
        <v>95</v>
      </c>
      <c r="Y384" s="161"/>
      <c r="Z384" s="162"/>
      <c r="AA384" s="162">
        <v>95</v>
      </c>
      <c r="AB384" s="162"/>
      <c r="AC384" s="164">
        <f t="shared" si="20"/>
        <v>649.44444444444434</v>
      </c>
      <c r="AD384" s="164">
        <f t="shared" si="21"/>
        <v>0</v>
      </c>
      <c r="AE384" s="164">
        <f t="shared" si="23"/>
        <v>649.44444444444434</v>
      </c>
      <c r="AF384" s="163">
        <f t="shared" si="22"/>
        <v>416.04222222222216</v>
      </c>
    </row>
    <row r="385" spans="1:32" x14ac:dyDescent="0.25">
      <c r="A385" s="165" t="s">
        <v>361</v>
      </c>
      <c r="B385" s="165" t="s">
        <v>856</v>
      </c>
      <c r="C385" s="165" t="s">
        <v>226</v>
      </c>
      <c r="D385" s="165" t="s">
        <v>149</v>
      </c>
      <c r="E385" s="165">
        <v>274</v>
      </c>
      <c r="F385" s="165" t="s">
        <v>847</v>
      </c>
      <c r="G385" s="165" t="s">
        <v>467</v>
      </c>
      <c r="H385" s="165">
        <v>74.16</v>
      </c>
      <c r="I385" s="165">
        <v>75.489999999999995</v>
      </c>
      <c r="J385" s="165">
        <v>0</v>
      </c>
      <c r="K385" s="161"/>
      <c r="L385" s="161">
        <v>40</v>
      </c>
      <c r="M385" s="161"/>
      <c r="N385" s="162"/>
      <c r="O385" s="162">
        <v>25</v>
      </c>
      <c r="P385" s="162"/>
      <c r="Q385" s="161"/>
      <c r="R385" s="161">
        <v>55</v>
      </c>
      <c r="S385" s="161"/>
      <c r="T385" s="162"/>
      <c r="U385" s="162">
        <v>40</v>
      </c>
      <c r="V385" s="162"/>
      <c r="W385" s="161"/>
      <c r="X385" s="161">
        <v>45</v>
      </c>
      <c r="Y385" s="161"/>
      <c r="Z385" s="162"/>
      <c r="AA385" s="162">
        <v>50</v>
      </c>
      <c r="AB385" s="162"/>
      <c r="AC385" s="164">
        <f t="shared" si="20"/>
        <v>291.66666666666663</v>
      </c>
      <c r="AD385" s="164">
        <f t="shared" si="21"/>
        <v>0</v>
      </c>
      <c r="AE385" s="164">
        <f t="shared" si="23"/>
        <v>291.66666666666663</v>
      </c>
      <c r="AF385" s="163">
        <f t="shared" si="22"/>
        <v>220.6583333333333</v>
      </c>
    </row>
    <row r="386" spans="1:32" x14ac:dyDescent="0.25">
      <c r="A386" s="165" t="s">
        <v>361</v>
      </c>
      <c r="B386" s="165" t="s">
        <v>856</v>
      </c>
      <c r="C386" s="165" t="s">
        <v>226</v>
      </c>
      <c r="D386" s="165" t="s">
        <v>149</v>
      </c>
      <c r="E386" s="165">
        <v>276</v>
      </c>
      <c r="F386" s="165" t="s">
        <v>848</v>
      </c>
      <c r="G386" s="165" t="s">
        <v>409</v>
      </c>
      <c r="H386" s="165">
        <v>92.07</v>
      </c>
      <c r="I386" s="165">
        <v>94.78</v>
      </c>
      <c r="J386" s="165">
        <v>0</v>
      </c>
      <c r="K386" s="161"/>
      <c r="L386" s="161">
        <v>80</v>
      </c>
      <c r="M386" s="161"/>
      <c r="N386" s="162"/>
      <c r="O386" s="162">
        <v>95</v>
      </c>
      <c r="P386" s="162"/>
      <c r="Q386" s="161"/>
      <c r="R386" s="161">
        <v>95</v>
      </c>
      <c r="S386" s="161"/>
      <c r="T386" s="162"/>
      <c r="U386" s="162">
        <v>85</v>
      </c>
      <c r="V386" s="162"/>
      <c r="W386" s="161"/>
      <c r="X386" s="161">
        <v>95</v>
      </c>
      <c r="Y386" s="161"/>
      <c r="Z386" s="162"/>
      <c r="AA386" s="162">
        <v>95</v>
      </c>
      <c r="AB386" s="162"/>
      <c r="AC386" s="164">
        <f t="shared" ref="AC386:AC449" si="24">IF(X386="",((L386*4)+(O386*4)+(R386*4)+(U386*2)+(AA386*2))/16/100*700,((L386*4)+(O386*4)+(R386*4)+(U386*2)+(X386*2)+(AA386*2))/18/100*700)</f>
        <v>633.88888888888891</v>
      </c>
      <c r="AD386" s="164">
        <f t="shared" ref="AD386:AD449" si="25">IF(Y386="",((M386*4)+(P386*4)+(S386*4)+(V386*2)+(AB386*2))/16/100*700,((M386*4)+(P386*4)+(S386*4)+(V386*2)+(Y386*2)+(AB386*2))/18/100*700)</f>
        <v>0</v>
      </c>
      <c r="AE386" s="164">
        <f t="shared" si="23"/>
        <v>633.88888888888891</v>
      </c>
      <c r="AF386" s="163">
        <f t="shared" ref="AF386:AF449" si="26">(H386+I386+J386+AE386)/2</f>
        <v>410.36944444444447</v>
      </c>
    </row>
    <row r="387" spans="1:32" x14ac:dyDescent="0.25">
      <c r="A387" s="165" t="s">
        <v>361</v>
      </c>
      <c r="B387" s="165" t="s">
        <v>856</v>
      </c>
      <c r="C387" s="165" t="s">
        <v>226</v>
      </c>
      <c r="D387" s="165" t="s">
        <v>149</v>
      </c>
      <c r="E387" s="165">
        <v>287</v>
      </c>
      <c r="F387" s="165" t="s">
        <v>849</v>
      </c>
      <c r="G387" s="165" t="s">
        <v>740</v>
      </c>
      <c r="H387" s="165">
        <v>91.9</v>
      </c>
      <c r="I387" s="165">
        <v>92.81</v>
      </c>
      <c r="J387" s="165">
        <v>0</v>
      </c>
      <c r="K387" s="161"/>
      <c r="L387" s="161">
        <v>100</v>
      </c>
      <c r="M387" s="161"/>
      <c r="N387" s="162"/>
      <c r="O387" s="162">
        <v>85</v>
      </c>
      <c r="P387" s="162"/>
      <c r="Q387" s="161"/>
      <c r="R387" s="161">
        <v>100</v>
      </c>
      <c r="S387" s="161"/>
      <c r="T387" s="162"/>
      <c r="U387" s="162">
        <v>100</v>
      </c>
      <c r="V387" s="162"/>
      <c r="W387" s="161"/>
      <c r="X387" s="161">
        <v>100</v>
      </c>
      <c r="Y387" s="161"/>
      <c r="Z387" s="162"/>
      <c r="AA387" s="162">
        <v>95</v>
      </c>
      <c r="AB387" s="162"/>
      <c r="AC387" s="164">
        <f t="shared" si="24"/>
        <v>672.77777777777783</v>
      </c>
      <c r="AD387" s="164">
        <f t="shared" si="25"/>
        <v>0</v>
      </c>
      <c r="AE387" s="164">
        <f t="shared" ref="AE387:AE450" si="27">IF(AD387=0,AC387,(AC387+AD387)/2)</f>
        <v>672.77777777777783</v>
      </c>
      <c r="AF387" s="163">
        <f t="shared" si="26"/>
        <v>428.74388888888893</v>
      </c>
    </row>
    <row r="388" spans="1:32" x14ac:dyDescent="0.25">
      <c r="A388" s="165" t="s">
        <v>361</v>
      </c>
      <c r="B388" s="165" t="s">
        <v>856</v>
      </c>
      <c r="C388" s="165" t="s">
        <v>226</v>
      </c>
      <c r="D388" s="165" t="s">
        <v>149</v>
      </c>
      <c r="E388" s="165">
        <v>289</v>
      </c>
      <c r="F388" s="165" t="s">
        <v>40</v>
      </c>
      <c r="G388" s="165" t="s">
        <v>850</v>
      </c>
      <c r="H388" s="165">
        <v>83.11</v>
      </c>
      <c r="I388" s="165">
        <v>90.02</v>
      </c>
      <c r="J388" s="165">
        <v>0</v>
      </c>
      <c r="K388" s="161"/>
      <c r="L388" s="161">
        <v>60</v>
      </c>
      <c r="M388" s="161"/>
      <c r="N388" s="162"/>
      <c r="O388" s="162">
        <v>55</v>
      </c>
      <c r="P388" s="162"/>
      <c r="Q388" s="161"/>
      <c r="R388" s="161">
        <v>80</v>
      </c>
      <c r="S388" s="161"/>
      <c r="T388" s="162"/>
      <c r="U388" s="162">
        <v>90</v>
      </c>
      <c r="V388" s="162"/>
      <c r="W388" s="161"/>
      <c r="X388" s="161">
        <v>90</v>
      </c>
      <c r="Y388" s="161"/>
      <c r="Z388" s="162"/>
      <c r="AA388" s="162">
        <v>90</v>
      </c>
      <c r="AB388" s="162"/>
      <c r="AC388" s="164">
        <f t="shared" si="24"/>
        <v>513.33333333333326</v>
      </c>
      <c r="AD388" s="164">
        <f t="shared" si="25"/>
        <v>0</v>
      </c>
      <c r="AE388" s="164">
        <f t="shared" si="27"/>
        <v>513.33333333333326</v>
      </c>
      <c r="AF388" s="163">
        <f t="shared" si="26"/>
        <v>343.23166666666663</v>
      </c>
    </row>
    <row r="389" spans="1:32" x14ac:dyDescent="0.25">
      <c r="A389" s="165" t="s">
        <v>361</v>
      </c>
      <c r="B389" s="165" t="s">
        <v>856</v>
      </c>
      <c r="C389" s="165" t="s">
        <v>226</v>
      </c>
      <c r="D389" s="165" t="s">
        <v>149</v>
      </c>
      <c r="E389" s="165">
        <v>290</v>
      </c>
      <c r="F389" s="165" t="s">
        <v>112</v>
      </c>
      <c r="G389" s="165" t="s">
        <v>193</v>
      </c>
      <c r="H389" s="165">
        <v>96.74</v>
      </c>
      <c r="I389" s="165">
        <v>98.87</v>
      </c>
      <c r="J389" s="165">
        <v>0</v>
      </c>
      <c r="K389" s="161"/>
      <c r="L389" s="161">
        <v>100</v>
      </c>
      <c r="M389" s="161"/>
      <c r="N389" s="162"/>
      <c r="O389" s="162">
        <v>100</v>
      </c>
      <c r="P389" s="162"/>
      <c r="Q389" s="161"/>
      <c r="R389" s="161">
        <v>100</v>
      </c>
      <c r="S389" s="161"/>
      <c r="T389" s="162"/>
      <c r="U389" s="162">
        <v>95</v>
      </c>
      <c r="V389" s="162"/>
      <c r="W389" s="161"/>
      <c r="X389" s="161">
        <v>95</v>
      </c>
      <c r="Y389" s="161"/>
      <c r="Z389" s="162"/>
      <c r="AA389" s="162">
        <v>100</v>
      </c>
      <c r="AB389" s="162"/>
      <c r="AC389" s="164">
        <f t="shared" si="24"/>
        <v>692.22222222222217</v>
      </c>
      <c r="AD389" s="164">
        <f t="shared" si="25"/>
        <v>0</v>
      </c>
      <c r="AE389" s="164">
        <f t="shared" si="27"/>
        <v>692.22222222222217</v>
      </c>
      <c r="AF389" s="163">
        <f t="shared" si="26"/>
        <v>443.91611111111109</v>
      </c>
    </row>
    <row r="390" spans="1:32" x14ac:dyDescent="0.25">
      <c r="A390" s="165" t="s">
        <v>361</v>
      </c>
      <c r="B390" s="165" t="s">
        <v>856</v>
      </c>
      <c r="C390" s="165" t="s">
        <v>226</v>
      </c>
      <c r="D390" s="165" t="s">
        <v>149</v>
      </c>
      <c r="E390" s="165">
        <v>306</v>
      </c>
      <c r="F390" s="165" t="s">
        <v>648</v>
      </c>
      <c r="G390" s="165" t="s">
        <v>98</v>
      </c>
      <c r="H390" s="165">
        <v>87.21</v>
      </c>
      <c r="I390" s="165">
        <v>89.9</v>
      </c>
      <c r="J390" s="165">
        <v>0</v>
      </c>
      <c r="K390" s="161"/>
      <c r="L390" s="161">
        <v>85</v>
      </c>
      <c r="M390" s="161"/>
      <c r="N390" s="162"/>
      <c r="O390" s="162">
        <v>85</v>
      </c>
      <c r="P390" s="162"/>
      <c r="Q390" s="161"/>
      <c r="R390" s="161">
        <v>70</v>
      </c>
      <c r="S390" s="161"/>
      <c r="T390" s="162"/>
      <c r="U390" s="162">
        <v>80</v>
      </c>
      <c r="V390" s="162"/>
      <c r="W390" s="161"/>
      <c r="X390" s="161">
        <v>95</v>
      </c>
      <c r="Y390" s="161"/>
      <c r="Z390" s="162"/>
      <c r="AA390" s="162">
        <v>95</v>
      </c>
      <c r="AB390" s="162"/>
      <c r="AC390" s="164">
        <f t="shared" si="24"/>
        <v>583.33333333333326</v>
      </c>
      <c r="AD390" s="164">
        <f t="shared" si="25"/>
        <v>0</v>
      </c>
      <c r="AE390" s="164">
        <f t="shared" si="27"/>
        <v>583.33333333333326</v>
      </c>
      <c r="AF390" s="163">
        <f t="shared" si="26"/>
        <v>380.22166666666664</v>
      </c>
    </row>
    <row r="391" spans="1:32" x14ac:dyDescent="0.25">
      <c r="A391" s="165" t="s">
        <v>361</v>
      </c>
      <c r="B391" s="165" t="s">
        <v>856</v>
      </c>
      <c r="C391" s="165" t="s">
        <v>226</v>
      </c>
      <c r="D391" s="165" t="s">
        <v>149</v>
      </c>
      <c r="E391" s="165">
        <v>320</v>
      </c>
      <c r="F391" s="165" t="s">
        <v>69</v>
      </c>
      <c r="G391" s="165" t="s">
        <v>71</v>
      </c>
      <c r="H391" s="165">
        <v>94.69</v>
      </c>
      <c r="I391" s="165">
        <v>94.95</v>
      </c>
      <c r="J391" s="165">
        <v>0</v>
      </c>
      <c r="K391" s="161"/>
      <c r="L391" s="161">
        <v>95</v>
      </c>
      <c r="M391" s="161"/>
      <c r="N391" s="162"/>
      <c r="O391" s="162">
        <v>95</v>
      </c>
      <c r="P391" s="162"/>
      <c r="Q391" s="161"/>
      <c r="R391" s="161">
        <v>90</v>
      </c>
      <c r="S391" s="161"/>
      <c r="T391" s="162"/>
      <c r="U391" s="162">
        <v>90</v>
      </c>
      <c r="V391" s="162"/>
      <c r="W391" s="161"/>
      <c r="X391" s="161">
        <v>90</v>
      </c>
      <c r="Y391" s="161"/>
      <c r="Z391" s="162"/>
      <c r="AA391" s="162">
        <v>100</v>
      </c>
      <c r="AB391" s="162"/>
      <c r="AC391" s="164">
        <f t="shared" si="24"/>
        <v>653.33333333333326</v>
      </c>
      <c r="AD391" s="164">
        <f t="shared" si="25"/>
        <v>0</v>
      </c>
      <c r="AE391" s="164">
        <f t="shared" si="27"/>
        <v>653.33333333333326</v>
      </c>
      <c r="AF391" s="163">
        <f t="shared" si="26"/>
        <v>421.48666666666662</v>
      </c>
    </row>
    <row r="392" spans="1:32" x14ac:dyDescent="0.25">
      <c r="A392" s="165" t="s">
        <v>361</v>
      </c>
      <c r="B392" s="165" t="s">
        <v>856</v>
      </c>
      <c r="C392" s="165" t="s">
        <v>226</v>
      </c>
      <c r="D392" s="165" t="s">
        <v>149</v>
      </c>
      <c r="E392" s="165">
        <v>329</v>
      </c>
      <c r="F392" s="165" t="s">
        <v>693</v>
      </c>
      <c r="G392" s="165" t="s">
        <v>146</v>
      </c>
      <c r="H392" s="165">
        <v>83.78</v>
      </c>
      <c r="I392" s="165">
        <v>88.39</v>
      </c>
      <c r="J392" s="165">
        <v>0</v>
      </c>
      <c r="K392" s="161"/>
      <c r="L392" s="161">
        <v>80</v>
      </c>
      <c r="M392" s="161"/>
      <c r="N392" s="162"/>
      <c r="O392" s="162">
        <v>65</v>
      </c>
      <c r="P392" s="162"/>
      <c r="Q392" s="161"/>
      <c r="R392" s="161">
        <v>85</v>
      </c>
      <c r="S392" s="161"/>
      <c r="T392" s="162"/>
      <c r="U392" s="162">
        <v>85</v>
      </c>
      <c r="V392" s="162"/>
      <c r="W392" s="161"/>
      <c r="X392" s="161">
        <v>80</v>
      </c>
      <c r="Y392" s="161"/>
      <c r="Z392" s="162"/>
      <c r="AA392" s="162">
        <v>100</v>
      </c>
      <c r="AB392" s="162"/>
      <c r="AC392" s="164">
        <f t="shared" si="24"/>
        <v>563.88888888888891</v>
      </c>
      <c r="AD392" s="164">
        <f t="shared" si="25"/>
        <v>0</v>
      </c>
      <c r="AE392" s="164">
        <f t="shared" si="27"/>
        <v>563.88888888888891</v>
      </c>
      <c r="AF392" s="163">
        <f t="shared" si="26"/>
        <v>368.02944444444449</v>
      </c>
    </row>
    <row r="393" spans="1:32" x14ac:dyDescent="0.25">
      <c r="A393" s="165" t="s">
        <v>361</v>
      </c>
      <c r="B393" s="165" t="s">
        <v>856</v>
      </c>
      <c r="C393" s="165" t="s">
        <v>730</v>
      </c>
      <c r="D393" s="165" t="s">
        <v>36</v>
      </c>
      <c r="E393" s="165">
        <v>1</v>
      </c>
      <c r="F393" s="165" t="s">
        <v>127</v>
      </c>
      <c r="G393" s="165" t="s">
        <v>731</v>
      </c>
      <c r="H393" s="165">
        <v>54.13</v>
      </c>
      <c r="I393" s="165">
        <v>55.58</v>
      </c>
      <c r="J393" s="165">
        <v>0</v>
      </c>
      <c r="K393" s="161"/>
      <c r="L393" s="161">
        <v>20</v>
      </c>
      <c r="M393" s="161"/>
      <c r="N393" s="162"/>
      <c r="O393" s="162">
        <v>30</v>
      </c>
      <c r="P393" s="162"/>
      <c r="Q393" s="161"/>
      <c r="R393" s="161">
        <v>45</v>
      </c>
      <c r="S393" s="161"/>
      <c r="T393" s="162"/>
      <c r="U393" s="162">
        <v>30</v>
      </c>
      <c r="V393" s="162"/>
      <c r="W393" s="161"/>
      <c r="X393" s="161">
        <v>35</v>
      </c>
      <c r="Y393" s="161"/>
      <c r="Z393" s="162"/>
      <c r="AA393" s="162">
        <v>30</v>
      </c>
      <c r="AB393" s="162"/>
      <c r="AC393" s="164">
        <f t="shared" si="24"/>
        <v>221.66666666666666</v>
      </c>
      <c r="AD393" s="164">
        <f t="shared" si="25"/>
        <v>0</v>
      </c>
      <c r="AE393" s="164">
        <f t="shared" si="27"/>
        <v>221.66666666666666</v>
      </c>
      <c r="AF393" s="163">
        <f t="shared" si="26"/>
        <v>165.68833333333333</v>
      </c>
    </row>
    <row r="394" spans="1:32" x14ac:dyDescent="0.25">
      <c r="A394" s="165" t="s">
        <v>361</v>
      </c>
      <c r="B394" s="165" t="s">
        <v>856</v>
      </c>
      <c r="C394" s="165" t="s">
        <v>730</v>
      </c>
      <c r="D394" s="165" t="s">
        <v>36</v>
      </c>
      <c r="E394" s="165">
        <v>75</v>
      </c>
      <c r="F394" s="165" t="s">
        <v>732</v>
      </c>
      <c r="G394" s="165" t="s">
        <v>150</v>
      </c>
      <c r="H394" s="165">
        <v>66.06</v>
      </c>
      <c r="I394" s="165">
        <v>62.65</v>
      </c>
      <c r="J394" s="165">
        <v>0</v>
      </c>
      <c r="K394" s="161"/>
      <c r="L394" s="161">
        <v>55</v>
      </c>
      <c r="M394" s="161"/>
      <c r="N394" s="162"/>
      <c r="O394" s="162">
        <v>20</v>
      </c>
      <c r="P394" s="162"/>
      <c r="Q394" s="161"/>
      <c r="R394" s="161">
        <v>20</v>
      </c>
      <c r="S394" s="161"/>
      <c r="T394" s="162"/>
      <c r="U394" s="162">
        <v>20</v>
      </c>
      <c r="V394" s="162"/>
      <c r="W394" s="161"/>
      <c r="X394" s="161">
        <v>55</v>
      </c>
      <c r="Y394" s="161"/>
      <c r="Z394" s="162"/>
      <c r="AA394" s="162">
        <v>40</v>
      </c>
      <c r="AB394" s="162"/>
      <c r="AC394" s="164">
        <f t="shared" si="24"/>
        <v>237.2222222222222</v>
      </c>
      <c r="AD394" s="164">
        <f t="shared" si="25"/>
        <v>0</v>
      </c>
      <c r="AE394" s="164">
        <f t="shared" si="27"/>
        <v>237.2222222222222</v>
      </c>
      <c r="AF394" s="163">
        <f t="shared" si="26"/>
        <v>182.9661111111111</v>
      </c>
    </row>
    <row r="395" spans="1:32" x14ac:dyDescent="0.25">
      <c r="A395" s="165" t="s">
        <v>361</v>
      </c>
      <c r="B395" s="165" t="s">
        <v>856</v>
      </c>
      <c r="C395" s="165" t="s">
        <v>730</v>
      </c>
      <c r="D395" s="165" t="s">
        <v>36</v>
      </c>
      <c r="E395" s="165">
        <v>79</v>
      </c>
      <c r="F395" s="165" t="s">
        <v>201</v>
      </c>
      <c r="G395" s="165" t="s">
        <v>733</v>
      </c>
      <c r="H395" s="165">
        <v>67.400000000000006</v>
      </c>
      <c r="I395" s="165">
        <v>64.91</v>
      </c>
      <c r="J395" s="165">
        <v>0</v>
      </c>
      <c r="K395" s="161"/>
      <c r="L395" s="161">
        <v>50</v>
      </c>
      <c r="M395" s="161"/>
      <c r="N395" s="162"/>
      <c r="O395" s="162">
        <v>30</v>
      </c>
      <c r="P395" s="162"/>
      <c r="Q395" s="161"/>
      <c r="R395" s="161">
        <v>45</v>
      </c>
      <c r="S395" s="161"/>
      <c r="T395" s="162"/>
      <c r="U395" s="162">
        <v>65</v>
      </c>
      <c r="V395" s="162"/>
      <c r="W395" s="161"/>
      <c r="X395" s="161">
        <v>20</v>
      </c>
      <c r="Y395" s="161"/>
      <c r="Z395" s="162"/>
      <c r="AA395" s="162">
        <v>60</v>
      </c>
      <c r="AB395" s="162"/>
      <c r="AC395" s="164">
        <f t="shared" si="24"/>
        <v>307.22222222222223</v>
      </c>
      <c r="AD395" s="164">
        <f t="shared" si="25"/>
        <v>0</v>
      </c>
      <c r="AE395" s="164">
        <f t="shared" si="27"/>
        <v>307.22222222222223</v>
      </c>
      <c r="AF395" s="163">
        <f t="shared" si="26"/>
        <v>219.76611111111112</v>
      </c>
    </row>
    <row r="396" spans="1:32" x14ac:dyDescent="0.25">
      <c r="A396" s="165" t="s">
        <v>361</v>
      </c>
      <c r="B396" s="165" t="s">
        <v>856</v>
      </c>
      <c r="C396" s="165" t="s">
        <v>730</v>
      </c>
      <c r="D396" s="165" t="s">
        <v>36</v>
      </c>
      <c r="E396" s="165">
        <v>99</v>
      </c>
      <c r="F396" s="165" t="s">
        <v>734</v>
      </c>
      <c r="G396" s="165" t="s">
        <v>223</v>
      </c>
      <c r="H396" s="165">
        <v>52.11</v>
      </c>
      <c r="I396" s="165">
        <v>59.82</v>
      </c>
      <c r="J396" s="165">
        <v>0</v>
      </c>
      <c r="K396" s="161"/>
      <c r="L396" s="161">
        <v>45</v>
      </c>
      <c r="M396" s="161"/>
      <c r="N396" s="162"/>
      <c r="O396" s="162">
        <v>40</v>
      </c>
      <c r="P396" s="162"/>
      <c r="Q396" s="161"/>
      <c r="R396" s="161">
        <v>45</v>
      </c>
      <c r="S396" s="161"/>
      <c r="T396" s="162"/>
      <c r="U396" s="162">
        <v>65</v>
      </c>
      <c r="V396" s="162"/>
      <c r="W396" s="161"/>
      <c r="X396" s="161">
        <v>30</v>
      </c>
      <c r="Y396" s="161"/>
      <c r="Z396" s="162"/>
      <c r="AA396" s="162">
        <v>85</v>
      </c>
      <c r="AB396" s="162"/>
      <c r="AC396" s="164">
        <f t="shared" si="24"/>
        <v>342.22222222222223</v>
      </c>
      <c r="AD396" s="164">
        <f t="shared" si="25"/>
        <v>0</v>
      </c>
      <c r="AE396" s="164">
        <f t="shared" si="27"/>
        <v>342.22222222222223</v>
      </c>
      <c r="AF396" s="163">
        <f t="shared" si="26"/>
        <v>227.07611111111112</v>
      </c>
    </row>
    <row r="397" spans="1:32" x14ac:dyDescent="0.25">
      <c r="A397" s="165" t="s">
        <v>361</v>
      </c>
      <c r="B397" s="165" t="s">
        <v>856</v>
      </c>
      <c r="C397" s="165" t="s">
        <v>730</v>
      </c>
      <c r="D397" s="165" t="s">
        <v>36</v>
      </c>
      <c r="E397" s="165">
        <v>100</v>
      </c>
      <c r="F397" s="165" t="s">
        <v>161</v>
      </c>
      <c r="G397" s="165" t="s">
        <v>128</v>
      </c>
      <c r="H397" s="165">
        <v>76.790000000000006</v>
      </c>
      <c r="I397" s="165">
        <v>81.209999999999994</v>
      </c>
      <c r="J397" s="165">
        <v>0</v>
      </c>
      <c r="K397" s="161"/>
      <c r="L397" s="161">
        <v>60</v>
      </c>
      <c r="M397" s="161"/>
      <c r="N397" s="162"/>
      <c r="O397" s="162">
        <v>30</v>
      </c>
      <c r="P397" s="162"/>
      <c r="Q397" s="161"/>
      <c r="R397" s="161">
        <v>45</v>
      </c>
      <c r="S397" s="161"/>
      <c r="T397" s="162"/>
      <c r="U397" s="162">
        <v>45</v>
      </c>
      <c r="V397" s="162"/>
      <c r="W397" s="161"/>
      <c r="X397" s="161">
        <v>50</v>
      </c>
      <c r="Y397" s="161"/>
      <c r="Z397" s="162"/>
      <c r="AA397" s="162">
        <v>80</v>
      </c>
      <c r="AB397" s="162"/>
      <c r="AC397" s="164">
        <f t="shared" si="24"/>
        <v>346.11111111111109</v>
      </c>
      <c r="AD397" s="164">
        <f t="shared" si="25"/>
        <v>0</v>
      </c>
      <c r="AE397" s="164">
        <f t="shared" si="27"/>
        <v>346.11111111111109</v>
      </c>
      <c r="AF397" s="163">
        <f t="shared" si="26"/>
        <v>252.05555555555554</v>
      </c>
    </row>
    <row r="398" spans="1:32" x14ac:dyDescent="0.25">
      <c r="A398" s="165" t="s">
        <v>361</v>
      </c>
      <c r="B398" s="165" t="s">
        <v>856</v>
      </c>
      <c r="C398" s="165" t="s">
        <v>730</v>
      </c>
      <c r="D398" s="165" t="s">
        <v>36</v>
      </c>
      <c r="E398" s="165">
        <v>101</v>
      </c>
      <c r="F398" s="165" t="s">
        <v>50</v>
      </c>
      <c r="G398" s="165" t="s">
        <v>202</v>
      </c>
      <c r="H398" s="165">
        <v>57.68</v>
      </c>
      <c r="I398" s="165">
        <v>60.51</v>
      </c>
      <c r="J398" s="165">
        <v>0</v>
      </c>
      <c r="K398" s="161"/>
      <c r="L398" s="161">
        <v>25</v>
      </c>
      <c r="M398" s="161"/>
      <c r="N398" s="162"/>
      <c r="O398" s="162">
        <v>25</v>
      </c>
      <c r="P398" s="162"/>
      <c r="Q398" s="161"/>
      <c r="R398" s="161">
        <v>50</v>
      </c>
      <c r="S398" s="161"/>
      <c r="T398" s="162"/>
      <c r="U398" s="162">
        <v>30</v>
      </c>
      <c r="V398" s="162"/>
      <c r="W398" s="161"/>
      <c r="X398" s="161">
        <v>35</v>
      </c>
      <c r="Y398" s="161"/>
      <c r="Z398" s="162"/>
      <c r="AA398" s="162">
        <v>15</v>
      </c>
      <c r="AB398" s="162"/>
      <c r="AC398" s="164">
        <f t="shared" si="24"/>
        <v>217.77777777777777</v>
      </c>
      <c r="AD398" s="164">
        <f t="shared" si="25"/>
        <v>0</v>
      </c>
      <c r="AE398" s="164">
        <f t="shared" si="27"/>
        <v>217.77777777777777</v>
      </c>
      <c r="AF398" s="163">
        <f t="shared" si="26"/>
        <v>167.98388888888888</v>
      </c>
    </row>
    <row r="399" spans="1:32" x14ac:dyDescent="0.25">
      <c r="A399" s="165" t="s">
        <v>361</v>
      </c>
      <c r="B399" s="165" t="s">
        <v>856</v>
      </c>
      <c r="C399" s="165" t="s">
        <v>730</v>
      </c>
      <c r="D399" s="165" t="s">
        <v>36</v>
      </c>
      <c r="E399" s="165">
        <v>102</v>
      </c>
      <c r="F399" s="165" t="s">
        <v>735</v>
      </c>
      <c r="G399" s="165" t="s">
        <v>32</v>
      </c>
      <c r="H399" s="165">
        <v>81.58</v>
      </c>
      <c r="I399" s="165">
        <v>85.41</v>
      </c>
      <c r="J399" s="165">
        <v>0</v>
      </c>
      <c r="K399" s="161"/>
      <c r="L399" s="161">
        <v>55</v>
      </c>
      <c r="M399" s="161"/>
      <c r="N399" s="162"/>
      <c r="O399" s="162">
        <v>60</v>
      </c>
      <c r="P399" s="162"/>
      <c r="Q399" s="161"/>
      <c r="R399" s="161">
        <v>75</v>
      </c>
      <c r="S399" s="161"/>
      <c r="T399" s="162"/>
      <c r="U399" s="162">
        <v>70</v>
      </c>
      <c r="V399" s="162"/>
      <c r="W399" s="161"/>
      <c r="X399" s="161">
        <v>50</v>
      </c>
      <c r="Y399" s="161"/>
      <c r="Z399" s="162"/>
      <c r="AA399" s="162">
        <v>95</v>
      </c>
      <c r="AB399" s="162"/>
      <c r="AC399" s="164">
        <f t="shared" si="24"/>
        <v>462.77777777777777</v>
      </c>
      <c r="AD399" s="164">
        <f t="shared" si="25"/>
        <v>0</v>
      </c>
      <c r="AE399" s="164">
        <f t="shared" si="27"/>
        <v>462.77777777777777</v>
      </c>
      <c r="AF399" s="163">
        <f t="shared" si="26"/>
        <v>314.88388888888892</v>
      </c>
    </row>
    <row r="400" spans="1:32" x14ac:dyDescent="0.25">
      <c r="A400" s="165" t="s">
        <v>361</v>
      </c>
      <c r="B400" s="165" t="s">
        <v>856</v>
      </c>
      <c r="C400" s="165" t="s">
        <v>730</v>
      </c>
      <c r="D400" s="165" t="s">
        <v>36</v>
      </c>
      <c r="E400" s="165">
        <v>106</v>
      </c>
      <c r="F400" s="165" t="s">
        <v>258</v>
      </c>
      <c r="G400" s="165" t="s">
        <v>736</v>
      </c>
      <c r="H400" s="165">
        <v>67.599999999999994</v>
      </c>
      <c r="I400" s="165">
        <v>70.97</v>
      </c>
      <c r="J400" s="165">
        <v>0</v>
      </c>
      <c r="K400" s="161"/>
      <c r="L400" s="161">
        <v>20</v>
      </c>
      <c r="M400" s="161"/>
      <c r="N400" s="162"/>
      <c r="O400" s="162">
        <v>25</v>
      </c>
      <c r="P400" s="162"/>
      <c r="Q400" s="161"/>
      <c r="R400" s="161">
        <v>30</v>
      </c>
      <c r="S400" s="161"/>
      <c r="T400" s="162"/>
      <c r="U400" s="162">
        <v>20</v>
      </c>
      <c r="V400" s="162"/>
      <c r="W400" s="161"/>
      <c r="X400" s="161">
        <v>25</v>
      </c>
      <c r="Y400" s="161"/>
      <c r="Z400" s="162"/>
      <c r="AA400" s="162">
        <v>55</v>
      </c>
      <c r="AB400" s="162"/>
      <c r="AC400" s="164">
        <f t="shared" si="24"/>
        <v>194.44444444444446</v>
      </c>
      <c r="AD400" s="164">
        <f t="shared" si="25"/>
        <v>0</v>
      </c>
      <c r="AE400" s="164">
        <f t="shared" si="27"/>
        <v>194.44444444444446</v>
      </c>
      <c r="AF400" s="163">
        <f t="shared" si="26"/>
        <v>166.50722222222223</v>
      </c>
    </row>
    <row r="401" spans="1:32" x14ac:dyDescent="0.25">
      <c r="A401" s="165" t="s">
        <v>361</v>
      </c>
      <c r="B401" s="165" t="s">
        <v>856</v>
      </c>
      <c r="C401" s="165" t="s">
        <v>730</v>
      </c>
      <c r="D401" s="165" t="s">
        <v>36</v>
      </c>
      <c r="E401" s="165">
        <v>111</v>
      </c>
      <c r="F401" s="165" t="s">
        <v>135</v>
      </c>
      <c r="G401" s="165" t="s">
        <v>192</v>
      </c>
      <c r="H401" s="165">
        <v>93.29</v>
      </c>
      <c r="I401" s="165">
        <v>96.02</v>
      </c>
      <c r="J401" s="165">
        <v>0</v>
      </c>
      <c r="K401" s="161"/>
      <c r="L401" s="161">
        <v>65</v>
      </c>
      <c r="M401" s="161"/>
      <c r="N401" s="162"/>
      <c r="O401" s="162">
        <v>70</v>
      </c>
      <c r="P401" s="162"/>
      <c r="Q401" s="161"/>
      <c r="R401" s="161">
        <v>85</v>
      </c>
      <c r="S401" s="161"/>
      <c r="T401" s="162"/>
      <c r="U401" s="162">
        <v>80</v>
      </c>
      <c r="V401" s="162"/>
      <c r="W401" s="161"/>
      <c r="X401" s="161">
        <v>90</v>
      </c>
      <c r="Y401" s="161"/>
      <c r="Z401" s="162"/>
      <c r="AA401" s="162">
        <v>95</v>
      </c>
      <c r="AB401" s="162"/>
      <c r="AC401" s="164">
        <f t="shared" si="24"/>
        <v>548.33333333333337</v>
      </c>
      <c r="AD401" s="164">
        <f t="shared" si="25"/>
        <v>0</v>
      </c>
      <c r="AE401" s="164">
        <f t="shared" si="27"/>
        <v>548.33333333333337</v>
      </c>
      <c r="AF401" s="163">
        <f t="shared" si="26"/>
        <v>368.82166666666672</v>
      </c>
    </row>
    <row r="402" spans="1:32" x14ac:dyDescent="0.25">
      <c r="A402" s="165" t="s">
        <v>361</v>
      </c>
      <c r="B402" s="165" t="s">
        <v>856</v>
      </c>
      <c r="C402" s="165" t="s">
        <v>730</v>
      </c>
      <c r="D402" s="165" t="s">
        <v>36</v>
      </c>
      <c r="E402" s="165">
        <v>114</v>
      </c>
      <c r="F402" s="165" t="s">
        <v>110</v>
      </c>
      <c r="G402" s="165" t="s">
        <v>55</v>
      </c>
      <c r="H402" s="165">
        <v>61.93</v>
      </c>
      <c r="I402" s="165">
        <v>59.73</v>
      </c>
      <c r="J402" s="165">
        <v>0</v>
      </c>
      <c r="K402" s="161"/>
      <c r="L402" s="161">
        <v>35</v>
      </c>
      <c r="M402" s="161"/>
      <c r="N402" s="162"/>
      <c r="O402" s="162">
        <v>25</v>
      </c>
      <c r="P402" s="162"/>
      <c r="Q402" s="161"/>
      <c r="R402" s="161">
        <v>40</v>
      </c>
      <c r="S402" s="161"/>
      <c r="T402" s="162"/>
      <c r="U402" s="162">
        <v>30</v>
      </c>
      <c r="V402" s="162"/>
      <c r="W402" s="161"/>
      <c r="X402" s="161">
        <v>10</v>
      </c>
      <c r="Y402" s="161"/>
      <c r="Z402" s="162"/>
      <c r="AA402" s="162">
        <v>40</v>
      </c>
      <c r="AB402" s="162"/>
      <c r="AC402" s="164">
        <f t="shared" si="24"/>
        <v>217.77777777777777</v>
      </c>
      <c r="AD402" s="164">
        <f t="shared" si="25"/>
        <v>0</v>
      </c>
      <c r="AE402" s="164">
        <f t="shared" si="27"/>
        <v>217.77777777777777</v>
      </c>
      <c r="AF402" s="163">
        <f t="shared" si="26"/>
        <v>169.7188888888889</v>
      </c>
    </row>
    <row r="403" spans="1:32" x14ac:dyDescent="0.25">
      <c r="A403" s="165" t="s">
        <v>361</v>
      </c>
      <c r="B403" s="165" t="s">
        <v>856</v>
      </c>
      <c r="C403" s="165" t="s">
        <v>730</v>
      </c>
      <c r="D403" s="165" t="s">
        <v>36</v>
      </c>
      <c r="E403" s="165">
        <v>132</v>
      </c>
      <c r="F403" s="165" t="s">
        <v>522</v>
      </c>
      <c r="G403" s="165" t="s">
        <v>71</v>
      </c>
      <c r="H403" s="165">
        <v>67.819999999999993</v>
      </c>
      <c r="I403" s="165">
        <v>63.09</v>
      </c>
      <c r="J403" s="165">
        <v>0</v>
      </c>
      <c r="K403" s="161"/>
      <c r="L403" s="161">
        <v>35</v>
      </c>
      <c r="M403" s="161"/>
      <c r="N403" s="162"/>
      <c r="O403" s="162">
        <v>25</v>
      </c>
      <c r="P403" s="162"/>
      <c r="Q403" s="161"/>
      <c r="R403" s="161">
        <v>45</v>
      </c>
      <c r="S403" s="161"/>
      <c r="T403" s="162"/>
      <c r="U403" s="162">
        <v>30</v>
      </c>
      <c r="V403" s="162"/>
      <c r="W403" s="161"/>
      <c r="X403" s="161">
        <v>25</v>
      </c>
      <c r="Y403" s="161"/>
      <c r="Z403" s="162"/>
      <c r="AA403" s="162">
        <v>55</v>
      </c>
      <c r="AB403" s="162"/>
      <c r="AC403" s="164">
        <f t="shared" si="24"/>
        <v>248.88888888888889</v>
      </c>
      <c r="AD403" s="164">
        <f t="shared" si="25"/>
        <v>0</v>
      </c>
      <c r="AE403" s="164">
        <f t="shared" si="27"/>
        <v>248.88888888888889</v>
      </c>
      <c r="AF403" s="163">
        <f t="shared" si="26"/>
        <v>189.89944444444444</v>
      </c>
    </row>
    <row r="404" spans="1:32" x14ac:dyDescent="0.25">
      <c r="A404" s="165" t="s">
        <v>361</v>
      </c>
      <c r="B404" s="165" t="s">
        <v>856</v>
      </c>
      <c r="C404" s="165" t="s">
        <v>730</v>
      </c>
      <c r="D404" s="165" t="s">
        <v>36</v>
      </c>
      <c r="E404" s="165">
        <v>138</v>
      </c>
      <c r="F404" s="165" t="s">
        <v>197</v>
      </c>
      <c r="G404" s="165" t="s">
        <v>731</v>
      </c>
      <c r="H404" s="165">
        <v>59.11</v>
      </c>
      <c r="I404" s="165">
        <v>62.37</v>
      </c>
      <c r="J404" s="165">
        <v>0</v>
      </c>
      <c r="K404" s="161"/>
      <c r="L404" s="161">
        <v>30</v>
      </c>
      <c r="M404" s="161"/>
      <c r="N404" s="162"/>
      <c r="O404" s="162">
        <v>15</v>
      </c>
      <c r="P404" s="162"/>
      <c r="Q404" s="161"/>
      <c r="R404" s="161">
        <v>40</v>
      </c>
      <c r="S404" s="161"/>
      <c r="T404" s="162"/>
      <c r="U404" s="162">
        <v>20</v>
      </c>
      <c r="V404" s="162"/>
      <c r="W404" s="161"/>
      <c r="X404" s="161">
        <v>35</v>
      </c>
      <c r="Y404" s="161"/>
      <c r="Z404" s="162"/>
      <c r="AA404" s="162">
        <v>20</v>
      </c>
      <c r="AB404" s="162"/>
      <c r="AC404" s="164">
        <f t="shared" si="24"/>
        <v>190.55555555555554</v>
      </c>
      <c r="AD404" s="164">
        <f t="shared" si="25"/>
        <v>0</v>
      </c>
      <c r="AE404" s="164">
        <f t="shared" si="27"/>
        <v>190.55555555555554</v>
      </c>
      <c r="AF404" s="163">
        <f t="shared" si="26"/>
        <v>156.01777777777778</v>
      </c>
    </row>
    <row r="405" spans="1:32" x14ac:dyDescent="0.25">
      <c r="A405" s="165" t="s">
        <v>361</v>
      </c>
      <c r="B405" s="165" t="s">
        <v>856</v>
      </c>
      <c r="C405" s="165" t="s">
        <v>730</v>
      </c>
      <c r="D405" s="165" t="s">
        <v>36</v>
      </c>
      <c r="E405" s="165">
        <v>139</v>
      </c>
      <c r="F405" s="165" t="s">
        <v>737</v>
      </c>
      <c r="G405" s="165" t="s">
        <v>71</v>
      </c>
      <c r="H405" s="165">
        <v>80.05</v>
      </c>
      <c r="I405" s="165">
        <v>78.83</v>
      </c>
      <c r="J405" s="165">
        <v>0</v>
      </c>
      <c r="K405" s="161"/>
      <c r="L405" s="161">
        <v>50</v>
      </c>
      <c r="M405" s="161"/>
      <c r="N405" s="162"/>
      <c r="O405" s="162">
        <v>20</v>
      </c>
      <c r="P405" s="162"/>
      <c r="Q405" s="161"/>
      <c r="R405" s="161">
        <v>55</v>
      </c>
      <c r="S405" s="161"/>
      <c r="T405" s="162"/>
      <c r="U405" s="162">
        <v>75</v>
      </c>
      <c r="V405" s="162"/>
      <c r="W405" s="161"/>
      <c r="X405" s="161">
        <v>60</v>
      </c>
      <c r="Y405" s="161"/>
      <c r="Z405" s="162"/>
      <c r="AA405" s="162">
        <v>75</v>
      </c>
      <c r="AB405" s="162"/>
      <c r="AC405" s="164">
        <f t="shared" si="24"/>
        <v>357.77777777777783</v>
      </c>
      <c r="AD405" s="164">
        <f t="shared" si="25"/>
        <v>0</v>
      </c>
      <c r="AE405" s="164">
        <f t="shared" si="27"/>
        <v>357.77777777777783</v>
      </c>
      <c r="AF405" s="163">
        <f t="shared" si="26"/>
        <v>258.32888888888891</v>
      </c>
    </row>
    <row r="406" spans="1:32" x14ac:dyDescent="0.25">
      <c r="A406" s="165" t="s">
        <v>361</v>
      </c>
      <c r="B406" s="165" t="s">
        <v>856</v>
      </c>
      <c r="C406" s="165" t="s">
        <v>730</v>
      </c>
      <c r="D406" s="165" t="s">
        <v>36</v>
      </c>
      <c r="E406" s="165">
        <v>155</v>
      </c>
      <c r="F406" s="165" t="s">
        <v>81</v>
      </c>
      <c r="G406" s="165" t="s">
        <v>150</v>
      </c>
      <c r="H406" s="165">
        <v>98.83</v>
      </c>
      <c r="I406" s="165">
        <v>98.31</v>
      </c>
      <c r="J406" s="165">
        <v>0</v>
      </c>
      <c r="K406" s="161"/>
      <c r="L406" s="161">
        <v>75</v>
      </c>
      <c r="M406" s="161"/>
      <c r="N406" s="162"/>
      <c r="O406" s="162">
        <v>80</v>
      </c>
      <c r="P406" s="162"/>
      <c r="Q406" s="161"/>
      <c r="R406" s="161">
        <v>100</v>
      </c>
      <c r="S406" s="161"/>
      <c r="T406" s="162"/>
      <c r="U406" s="162">
        <v>95</v>
      </c>
      <c r="V406" s="162"/>
      <c r="W406" s="161"/>
      <c r="X406" s="161">
        <v>90</v>
      </c>
      <c r="Y406" s="161"/>
      <c r="Z406" s="162"/>
      <c r="AA406" s="162">
        <v>95</v>
      </c>
      <c r="AB406" s="162"/>
      <c r="AC406" s="164">
        <f t="shared" si="24"/>
        <v>614.44444444444446</v>
      </c>
      <c r="AD406" s="164">
        <f t="shared" si="25"/>
        <v>0</v>
      </c>
      <c r="AE406" s="164">
        <f t="shared" si="27"/>
        <v>614.44444444444446</v>
      </c>
      <c r="AF406" s="163">
        <f t="shared" si="26"/>
        <v>405.79222222222222</v>
      </c>
    </row>
    <row r="407" spans="1:32" x14ac:dyDescent="0.25">
      <c r="A407" s="165" t="s">
        <v>361</v>
      </c>
      <c r="B407" s="165" t="s">
        <v>856</v>
      </c>
      <c r="C407" s="165" t="s">
        <v>730</v>
      </c>
      <c r="D407" s="165" t="s">
        <v>36</v>
      </c>
      <c r="E407" s="165">
        <v>218</v>
      </c>
      <c r="F407" s="165" t="s">
        <v>174</v>
      </c>
      <c r="G407" s="165" t="s">
        <v>128</v>
      </c>
      <c r="H407" s="165">
        <v>59.68</v>
      </c>
      <c r="I407" s="165">
        <v>60.6</v>
      </c>
      <c r="J407" s="165">
        <v>0</v>
      </c>
      <c r="K407" s="161"/>
      <c r="L407" s="161">
        <v>35</v>
      </c>
      <c r="M407" s="161"/>
      <c r="N407" s="162"/>
      <c r="O407" s="162">
        <v>15</v>
      </c>
      <c r="P407" s="162"/>
      <c r="Q407" s="161"/>
      <c r="R407" s="161">
        <v>55</v>
      </c>
      <c r="S407" s="161"/>
      <c r="T407" s="162"/>
      <c r="U407" s="162">
        <v>25</v>
      </c>
      <c r="V407" s="162"/>
      <c r="W407" s="161"/>
      <c r="X407" s="161">
        <v>30</v>
      </c>
      <c r="Y407" s="161"/>
      <c r="Z407" s="162"/>
      <c r="AA407" s="162">
        <v>45</v>
      </c>
      <c r="AB407" s="162"/>
      <c r="AC407" s="164">
        <f t="shared" si="24"/>
        <v>241.11111111111111</v>
      </c>
      <c r="AD407" s="164">
        <f t="shared" si="25"/>
        <v>0</v>
      </c>
      <c r="AE407" s="164">
        <f t="shared" si="27"/>
        <v>241.11111111111111</v>
      </c>
      <c r="AF407" s="163">
        <f t="shared" si="26"/>
        <v>180.69555555555556</v>
      </c>
    </row>
    <row r="408" spans="1:32" x14ac:dyDescent="0.25">
      <c r="A408" s="165" t="s">
        <v>361</v>
      </c>
      <c r="B408" s="165" t="s">
        <v>856</v>
      </c>
      <c r="C408" s="165" t="s">
        <v>730</v>
      </c>
      <c r="D408" s="165" t="s">
        <v>36</v>
      </c>
      <c r="E408" s="165">
        <v>257</v>
      </c>
      <c r="F408" s="165" t="s">
        <v>738</v>
      </c>
      <c r="G408" s="165" t="s">
        <v>98</v>
      </c>
      <c r="H408" s="165">
        <v>76.900000000000006</v>
      </c>
      <c r="I408" s="165">
        <v>74.05</v>
      </c>
      <c r="J408" s="165">
        <v>0</v>
      </c>
      <c r="K408" s="161"/>
      <c r="L408" s="161">
        <v>50</v>
      </c>
      <c r="M408" s="161"/>
      <c r="N408" s="162"/>
      <c r="O408" s="162">
        <v>20</v>
      </c>
      <c r="P408" s="162"/>
      <c r="Q408" s="161"/>
      <c r="R408" s="161">
        <v>65</v>
      </c>
      <c r="S408" s="161"/>
      <c r="T408" s="162"/>
      <c r="U408" s="162">
        <v>65</v>
      </c>
      <c r="V408" s="162"/>
      <c r="W408" s="161"/>
      <c r="X408" s="161">
        <v>35</v>
      </c>
      <c r="Y408" s="161"/>
      <c r="Z408" s="162"/>
      <c r="AA408" s="162">
        <v>75</v>
      </c>
      <c r="AB408" s="162"/>
      <c r="AC408" s="164">
        <f t="shared" si="24"/>
        <v>346.11111111111109</v>
      </c>
      <c r="AD408" s="164">
        <f t="shared" si="25"/>
        <v>0</v>
      </c>
      <c r="AE408" s="164">
        <f t="shared" si="27"/>
        <v>346.11111111111109</v>
      </c>
      <c r="AF408" s="163">
        <f t="shared" si="26"/>
        <v>248.53055555555554</v>
      </c>
    </row>
    <row r="409" spans="1:32" x14ac:dyDescent="0.25">
      <c r="A409" s="165" t="s">
        <v>361</v>
      </c>
      <c r="B409" s="165" t="s">
        <v>856</v>
      </c>
      <c r="C409" s="165" t="s">
        <v>730</v>
      </c>
      <c r="D409" s="165" t="s">
        <v>36</v>
      </c>
      <c r="E409" s="165">
        <v>260</v>
      </c>
      <c r="F409" s="165" t="s">
        <v>739</v>
      </c>
      <c r="G409" s="165" t="s">
        <v>740</v>
      </c>
      <c r="H409" s="165">
        <v>83.95</v>
      </c>
      <c r="I409" s="165">
        <v>87.7</v>
      </c>
      <c r="J409" s="165">
        <v>0</v>
      </c>
      <c r="K409" s="161"/>
      <c r="L409" s="161">
        <v>75</v>
      </c>
      <c r="M409" s="161"/>
      <c r="N409" s="162"/>
      <c r="O409" s="162">
        <v>60</v>
      </c>
      <c r="P409" s="162"/>
      <c r="Q409" s="161"/>
      <c r="R409" s="161">
        <v>80</v>
      </c>
      <c r="S409" s="161"/>
      <c r="T409" s="162"/>
      <c r="U409" s="162">
        <v>85</v>
      </c>
      <c r="V409" s="162"/>
      <c r="W409" s="161"/>
      <c r="X409" s="161">
        <v>65</v>
      </c>
      <c r="Y409" s="161"/>
      <c r="Z409" s="162"/>
      <c r="AA409" s="162">
        <v>95</v>
      </c>
      <c r="AB409" s="162"/>
      <c r="AC409" s="164">
        <f t="shared" si="24"/>
        <v>525</v>
      </c>
      <c r="AD409" s="164">
        <f t="shared" si="25"/>
        <v>0</v>
      </c>
      <c r="AE409" s="164">
        <f t="shared" si="27"/>
        <v>525</v>
      </c>
      <c r="AF409" s="163">
        <f t="shared" si="26"/>
        <v>348.32499999999999</v>
      </c>
    </row>
    <row r="410" spans="1:32" x14ac:dyDescent="0.25">
      <c r="A410" s="165" t="s">
        <v>361</v>
      </c>
      <c r="B410" s="165" t="s">
        <v>856</v>
      </c>
      <c r="C410" s="165" t="s">
        <v>730</v>
      </c>
      <c r="D410" s="165" t="s">
        <v>36</v>
      </c>
      <c r="E410" s="165">
        <v>261</v>
      </c>
      <c r="F410" s="165" t="s">
        <v>741</v>
      </c>
      <c r="G410" s="165" t="s">
        <v>44</v>
      </c>
      <c r="H410" s="165">
        <v>62.28</v>
      </c>
      <c r="I410" s="165">
        <v>59.43</v>
      </c>
      <c r="J410" s="165">
        <v>0</v>
      </c>
      <c r="K410" s="161"/>
      <c r="L410" s="161">
        <v>30</v>
      </c>
      <c r="M410" s="161"/>
      <c r="N410" s="162"/>
      <c r="O410" s="162">
        <v>50</v>
      </c>
      <c r="P410" s="162"/>
      <c r="Q410" s="161"/>
      <c r="R410" s="161">
        <v>40</v>
      </c>
      <c r="S410" s="161"/>
      <c r="T410" s="162"/>
      <c r="U410" s="162">
        <v>35</v>
      </c>
      <c r="V410" s="162"/>
      <c r="W410" s="161"/>
      <c r="X410" s="161">
        <v>30</v>
      </c>
      <c r="Y410" s="161"/>
      <c r="Z410" s="162"/>
      <c r="AA410" s="162">
        <v>60</v>
      </c>
      <c r="AB410" s="162"/>
      <c r="AC410" s="164">
        <f t="shared" si="24"/>
        <v>283.88888888888891</v>
      </c>
      <c r="AD410" s="164">
        <f t="shared" si="25"/>
        <v>0</v>
      </c>
      <c r="AE410" s="164">
        <f t="shared" si="27"/>
        <v>283.88888888888891</v>
      </c>
      <c r="AF410" s="163">
        <f t="shared" si="26"/>
        <v>202.79944444444448</v>
      </c>
    </row>
    <row r="411" spans="1:32" x14ac:dyDescent="0.25">
      <c r="A411" s="165" t="s">
        <v>361</v>
      </c>
      <c r="B411" s="165" t="s">
        <v>856</v>
      </c>
      <c r="C411" s="165" t="s">
        <v>730</v>
      </c>
      <c r="D411" s="165" t="s">
        <v>36</v>
      </c>
      <c r="E411" s="165">
        <v>263</v>
      </c>
      <c r="F411" s="165" t="s">
        <v>525</v>
      </c>
      <c r="G411" s="165" t="s">
        <v>165</v>
      </c>
      <c r="H411" s="165">
        <v>73.88</v>
      </c>
      <c r="I411" s="165">
        <v>70.459999999999994</v>
      </c>
      <c r="J411" s="165">
        <v>0</v>
      </c>
      <c r="K411" s="161"/>
      <c r="L411" s="161">
        <v>30</v>
      </c>
      <c r="M411" s="161"/>
      <c r="N411" s="162"/>
      <c r="O411" s="162">
        <v>30</v>
      </c>
      <c r="P411" s="162"/>
      <c r="Q411" s="161"/>
      <c r="R411" s="161">
        <v>35</v>
      </c>
      <c r="S411" s="161"/>
      <c r="T411" s="162"/>
      <c r="U411" s="162">
        <v>35</v>
      </c>
      <c r="V411" s="162"/>
      <c r="W411" s="161"/>
      <c r="X411" s="161">
        <v>40</v>
      </c>
      <c r="Y411" s="161"/>
      <c r="Z411" s="162"/>
      <c r="AA411" s="162">
        <v>40</v>
      </c>
      <c r="AB411" s="162"/>
      <c r="AC411" s="164">
        <f t="shared" si="24"/>
        <v>237.2222222222222</v>
      </c>
      <c r="AD411" s="164">
        <f t="shared" si="25"/>
        <v>0</v>
      </c>
      <c r="AE411" s="164">
        <f t="shared" si="27"/>
        <v>237.2222222222222</v>
      </c>
      <c r="AF411" s="163">
        <f t="shared" si="26"/>
        <v>190.7811111111111</v>
      </c>
    </row>
    <row r="412" spans="1:32" x14ac:dyDescent="0.25">
      <c r="A412" s="165" t="s">
        <v>361</v>
      </c>
      <c r="B412" s="165" t="s">
        <v>856</v>
      </c>
      <c r="C412" s="165" t="s">
        <v>255</v>
      </c>
      <c r="D412" s="165" t="s">
        <v>36</v>
      </c>
      <c r="E412" s="165">
        <v>1</v>
      </c>
      <c r="F412" s="165" t="s">
        <v>742</v>
      </c>
      <c r="G412" s="165" t="s">
        <v>169</v>
      </c>
      <c r="H412" s="165">
        <v>61.4</v>
      </c>
      <c r="I412" s="165">
        <v>63.57</v>
      </c>
      <c r="J412" s="165">
        <v>63.8</v>
      </c>
      <c r="K412" s="161"/>
      <c r="L412" s="161">
        <v>35</v>
      </c>
      <c r="M412" s="161"/>
      <c r="N412" s="162"/>
      <c r="O412" s="162">
        <v>10</v>
      </c>
      <c r="P412" s="162"/>
      <c r="Q412" s="161"/>
      <c r="R412" s="161">
        <v>35</v>
      </c>
      <c r="S412" s="161"/>
      <c r="T412" s="162"/>
      <c r="U412" s="162">
        <v>30</v>
      </c>
      <c r="V412" s="162"/>
      <c r="W412" s="161"/>
      <c r="X412" s="161">
        <v>35</v>
      </c>
      <c r="Y412" s="161"/>
      <c r="Z412" s="162"/>
      <c r="AA412" s="162">
        <v>80</v>
      </c>
      <c r="AB412" s="162"/>
      <c r="AC412" s="164">
        <f t="shared" si="24"/>
        <v>237.2222222222222</v>
      </c>
      <c r="AD412" s="164">
        <f t="shared" si="25"/>
        <v>0</v>
      </c>
      <c r="AE412" s="164">
        <f t="shared" si="27"/>
        <v>237.2222222222222</v>
      </c>
      <c r="AF412" s="163">
        <f t="shared" si="26"/>
        <v>212.99611111111108</v>
      </c>
    </row>
    <row r="413" spans="1:32" x14ac:dyDescent="0.25">
      <c r="A413" s="165" t="s">
        <v>361</v>
      </c>
      <c r="B413" s="165" t="s">
        <v>856</v>
      </c>
      <c r="C413" s="165" t="s">
        <v>255</v>
      </c>
      <c r="D413" s="165" t="s">
        <v>36</v>
      </c>
      <c r="E413" s="165">
        <v>2</v>
      </c>
      <c r="F413" s="165" t="s">
        <v>743</v>
      </c>
      <c r="G413" s="165" t="s">
        <v>260</v>
      </c>
      <c r="H413" s="165">
        <v>81.63</v>
      </c>
      <c r="I413" s="165">
        <v>85.13</v>
      </c>
      <c r="J413" s="165">
        <v>86.1</v>
      </c>
      <c r="K413" s="161"/>
      <c r="L413" s="161">
        <v>65</v>
      </c>
      <c r="M413" s="161"/>
      <c r="N413" s="162"/>
      <c r="O413" s="162">
        <v>40</v>
      </c>
      <c r="P413" s="162"/>
      <c r="Q413" s="161"/>
      <c r="R413" s="161">
        <v>55</v>
      </c>
      <c r="S413" s="161"/>
      <c r="T413" s="162"/>
      <c r="U413" s="162">
        <v>90</v>
      </c>
      <c r="V413" s="162"/>
      <c r="W413" s="161"/>
      <c r="X413" s="161">
        <v>65</v>
      </c>
      <c r="Y413" s="161"/>
      <c r="Z413" s="162"/>
      <c r="AA413" s="162">
        <v>95</v>
      </c>
      <c r="AB413" s="162"/>
      <c r="AC413" s="164">
        <f t="shared" si="24"/>
        <v>443.33333333333331</v>
      </c>
      <c r="AD413" s="164">
        <f t="shared" si="25"/>
        <v>0</v>
      </c>
      <c r="AE413" s="164">
        <f t="shared" si="27"/>
        <v>443.33333333333331</v>
      </c>
      <c r="AF413" s="163">
        <f t="shared" si="26"/>
        <v>348.09666666666664</v>
      </c>
    </row>
    <row r="414" spans="1:32" x14ac:dyDescent="0.25">
      <c r="A414" s="165" t="s">
        <v>361</v>
      </c>
      <c r="B414" s="165" t="s">
        <v>856</v>
      </c>
      <c r="C414" s="165" t="s">
        <v>255</v>
      </c>
      <c r="D414" s="165" t="s">
        <v>36</v>
      </c>
      <c r="E414" s="165">
        <v>3</v>
      </c>
      <c r="F414" s="165" t="s">
        <v>470</v>
      </c>
      <c r="G414" s="165" t="s">
        <v>173</v>
      </c>
      <c r="H414" s="165">
        <v>82.94</v>
      </c>
      <c r="I414" s="165">
        <v>88.11</v>
      </c>
      <c r="J414" s="165">
        <v>87.4</v>
      </c>
      <c r="K414" s="161"/>
      <c r="L414" s="161">
        <v>85</v>
      </c>
      <c r="M414" s="161"/>
      <c r="N414" s="162"/>
      <c r="O414" s="162">
        <v>65</v>
      </c>
      <c r="P414" s="162"/>
      <c r="Q414" s="161"/>
      <c r="R414" s="161">
        <v>85</v>
      </c>
      <c r="S414" s="161"/>
      <c r="T414" s="162"/>
      <c r="U414" s="162">
        <v>85</v>
      </c>
      <c r="V414" s="162"/>
      <c r="W414" s="161"/>
      <c r="X414" s="161">
        <v>80</v>
      </c>
      <c r="Y414" s="161"/>
      <c r="Z414" s="162"/>
      <c r="AA414" s="162">
        <v>100</v>
      </c>
      <c r="AB414" s="162"/>
      <c r="AC414" s="164">
        <f t="shared" si="24"/>
        <v>571.66666666666674</v>
      </c>
      <c r="AD414" s="164">
        <f t="shared" si="25"/>
        <v>0</v>
      </c>
      <c r="AE414" s="164">
        <f t="shared" si="27"/>
        <v>571.66666666666674</v>
      </c>
      <c r="AF414" s="163">
        <f t="shared" si="26"/>
        <v>415.05833333333339</v>
      </c>
    </row>
    <row r="415" spans="1:32" x14ac:dyDescent="0.25">
      <c r="A415" s="165" t="s">
        <v>361</v>
      </c>
      <c r="B415" s="165" t="s">
        <v>856</v>
      </c>
      <c r="C415" s="165" t="s">
        <v>255</v>
      </c>
      <c r="D415" s="165" t="s">
        <v>36</v>
      </c>
      <c r="E415" s="165">
        <v>4</v>
      </c>
      <c r="F415" s="165" t="s">
        <v>153</v>
      </c>
      <c r="G415" s="165" t="s">
        <v>169</v>
      </c>
      <c r="H415" s="165">
        <v>90.08</v>
      </c>
      <c r="I415" s="165">
        <v>94.18</v>
      </c>
      <c r="J415" s="165">
        <v>95.1</v>
      </c>
      <c r="K415" s="161"/>
      <c r="L415" s="161">
        <v>95</v>
      </c>
      <c r="M415" s="161"/>
      <c r="N415" s="162"/>
      <c r="O415" s="162">
        <v>90</v>
      </c>
      <c r="P415" s="162"/>
      <c r="Q415" s="161"/>
      <c r="R415" s="161">
        <v>90</v>
      </c>
      <c r="S415" s="161"/>
      <c r="T415" s="162"/>
      <c r="U415" s="162">
        <v>85</v>
      </c>
      <c r="V415" s="162"/>
      <c r="W415" s="161"/>
      <c r="X415" s="161">
        <v>95</v>
      </c>
      <c r="Y415" s="161"/>
      <c r="Z415" s="162"/>
      <c r="AA415" s="162">
        <v>95</v>
      </c>
      <c r="AB415" s="162"/>
      <c r="AC415" s="164">
        <f t="shared" si="24"/>
        <v>641.66666666666674</v>
      </c>
      <c r="AD415" s="164">
        <f t="shared" si="25"/>
        <v>0</v>
      </c>
      <c r="AE415" s="164">
        <f t="shared" si="27"/>
        <v>641.66666666666674</v>
      </c>
      <c r="AF415" s="163">
        <f t="shared" si="26"/>
        <v>460.51333333333338</v>
      </c>
    </row>
    <row r="416" spans="1:32" x14ac:dyDescent="0.25">
      <c r="A416" s="165" t="s">
        <v>361</v>
      </c>
      <c r="B416" s="165" t="s">
        <v>856</v>
      </c>
      <c r="C416" s="165" t="s">
        <v>255</v>
      </c>
      <c r="D416" s="165" t="s">
        <v>36</v>
      </c>
      <c r="E416" s="165">
        <v>5</v>
      </c>
      <c r="F416" s="165" t="s">
        <v>219</v>
      </c>
      <c r="G416" s="165" t="s">
        <v>744</v>
      </c>
      <c r="H416" s="165">
        <v>76.819999999999993</v>
      </c>
      <c r="I416" s="165">
        <v>82.83</v>
      </c>
      <c r="J416" s="165">
        <v>83.01</v>
      </c>
      <c r="K416" s="161"/>
      <c r="L416" s="161">
        <v>50</v>
      </c>
      <c r="M416" s="161"/>
      <c r="N416" s="162"/>
      <c r="O416" s="162">
        <v>55</v>
      </c>
      <c r="P416" s="162"/>
      <c r="Q416" s="161"/>
      <c r="R416" s="161">
        <v>60</v>
      </c>
      <c r="S416" s="161"/>
      <c r="T416" s="162"/>
      <c r="U416" s="162">
        <v>70</v>
      </c>
      <c r="V416" s="162"/>
      <c r="W416" s="161"/>
      <c r="X416" s="161">
        <v>80</v>
      </c>
      <c r="Y416" s="161"/>
      <c r="Z416" s="162"/>
      <c r="AA416" s="162">
        <v>90</v>
      </c>
      <c r="AB416" s="162"/>
      <c r="AC416" s="164">
        <f t="shared" si="24"/>
        <v>443.33333333333331</v>
      </c>
      <c r="AD416" s="164">
        <f t="shared" si="25"/>
        <v>0</v>
      </c>
      <c r="AE416" s="164">
        <f t="shared" si="27"/>
        <v>443.33333333333331</v>
      </c>
      <c r="AF416" s="163">
        <f t="shared" si="26"/>
        <v>342.99666666666667</v>
      </c>
    </row>
    <row r="417" spans="1:32" x14ac:dyDescent="0.25">
      <c r="A417" s="165" t="s">
        <v>361</v>
      </c>
      <c r="B417" s="165" t="s">
        <v>856</v>
      </c>
      <c r="C417" s="165" t="s">
        <v>255</v>
      </c>
      <c r="D417" s="165" t="s">
        <v>36</v>
      </c>
      <c r="E417" s="165">
        <v>7</v>
      </c>
      <c r="F417" s="165" t="s">
        <v>46</v>
      </c>
      <c r="G417" s="165" t="s">
        <v>163</v>
      </c>
      <c r="H417" s="165">
        <v>71.19</v>
      </c>
      <c r="I417" s="165">
        <v>79.069999999999993</v>
      </c>
      <c r="J417" s="165">
        <v>80.400000000000006</v>
      </c>
      <c r="K417" s="161"/>
      <c r="L417" s="161">
        <v>65</v>
      </c>
      <c r="M417" s="161"/>
      <c r="N417" s="162"/>
      <c r="O417" s="162">
        <v>65</v>
      </c>
      <c r="P417" s="162"/>
      <c r="Q417" s="161"/>
      <c r="R417" s="161">
        <v>85</v>
      </c>
      <c r="S417" s="161"/>
      <c r="T417" s="162"/>
      <c r="U417" s="162">
        <v>70</v>
      </c>
      <c r="V417" s="162"/>
      <c r="W417" s="161"/>
      <c r="X417" s="161">
        <v>90</v>
      </c>
      <c r="Y417" s="161"/>
      <c r="Z417" s="162"/>
      <c r="AA417" s="162">
        <v>95</v>
      </c>
      <c r="AB417" s="162"/>
      <c r="AC417" s="164">
        <f t="shared" si="24"/>
        <v>532.77777777777783</v>
      </c>
      <c r="AD417" s="164">
        <f t="shared" si="25"/>
        <v>0</v>
      </c>
      <c r="AE417" s="164">
        <f t="shared" si="27"/>
        <v>532.77777777777783</v>
      </c>
      <c r="AF417" s="163">
        <f t="shared" si="26"/>
        <v>381.7188888888889</v>
      </c>
    </row>
    <row r="418" spans="1:32" x14ac:dyDescent="0.25">
      <c r="A418" s="165" t="s">
        <v>361</v>
      </c>
      <c r="B418" s="165" t="s">
        <v>856</v>
      </c>
      <c r="C418" s="165" t="s">
        <v>255</v>
      </c>
      <c r="D418" s="165" t="s">
        <v>36</v>
      </c>
      <c r="E418" s="165">
        <v>8</v>
      </c>
      <c r="F418" s="165" t="s">
        <v>112</v>
      </c>
      <c r="G418" s="165" t="s">
        <v>261</v>
      </c>
      <c r="H418" s="165">
        <v>87.78</v>
      </c>
      <c r="I418" s="165">
        <v>95.74</v>
      </c>
      <c r="J418" s="165">
        <v>96.5</v>
      </c>
      <c r="K418" s="161"/>
      <c r="L418" s="161">
        <v>80</v>
      </c>
      <c r="M418" s="161"/>
      <c r="N418" s="162"/>
      <c r="O418" s="162">
        <v>80</v>
      </c>
      <c r="P418" s="162"/>
      <c r="Q418" s="161"/>
      <c r="R418" s="161">
        <v>100</v>
      </c>
      <c r="S418" s="161"/>
      <c r="T418" s="162"/>
      <c r="U418" s="162">
        <v>80</v>
      </c>
      <c r="V418" s="162"/>
      <c r="W418" s="161"/>
      <c r="X418" s="161">
        <v>100</v>
      </c>
      <c r="Y418" s="161"/>
      <c r="Z418" s="162"/>
      <c r="AA418" s="162">
        <v>95</v>
      </c>
      <c r="AB418" s="162"/>
      <c r="AC418" s="164">
        <f t="shared" si="24"/>
        <v>618.33333333333326</v>
      </c>
      <c r="AD418" s="164">
        <f t="shared" si="25"/>
        <v>0</v>
      </c>
      <c r="AE418" s="164">
        <f t="shared" si="27"/>
        <v>618.33333333333326</v>
      </c>
      <c r="AF418" s="163">
        <f t="shared" si="26"/>
        <v>449.17666666666662</v>
      </c>
    </row>
    <row r="419" spans="1:32" x14ac:dyDescent="0.25">
      <c r="A419" s="165" t="s">
        <v>361</v>
      </c>
      <c r="B419" s="165" t="s">
        <v>856</v>
      </c>
      <c r="C419" s="165" t="s">
        <v>255</v>
      </c>
      <c r="D419" s="165" t="s">
        <v>36</v>
      </c>
      <c r="E419" s="165">
        <v>9</v>
      </c>
      <c r="F419" s="165" t="s">
        <v>745</v>
      </c>
      <c r="G419" s="165" t="s">
        <v>87</v>
      </c>
      <c r="H419" s="165">
        <v>85.56</v>
      </c>
      <c r="I419" s="165">
        <v>84.13</v>
      </c>
      <c r="J419" s="165">
        <v>88.2</v>
      </c>
      <c r="K419" s="161"/>
      <c r="L419" s="161">
        <v>85</v>
      </c>
      <c r="M419" s="161"/>
      <c r="N419" s="162"/>
      <c r="O419" s="162">
        <v>60</v>
      </c>
      <c r="P419" s="162"/>
      <c r="Q419" s="161"/>
      <c r="R419" s="161">
        <v>65</v>
      </c>
      <c r="S419" s="161"/>
      <c r="T419" s="162"/>
      <c r="U419" s="162">
        <v>70</v>
      </c>
      <c r="V419" s="162"/>
      <c r="W419" s="161"/>
      <c r="X419" s="161">
        <v>75</v>
      </c>
      <c r="Y419" s="161"/>
      <c r="Z419" s="162"/>
      <c r="AA419" s="162">
        <v>85</v>
      </c>
      <c r="AB419" s="162"/>
      <c r="AC419" s="164">
        <f t="shared" si="24"/>
        <v>505.5555555555556</v>
      </c>
      <c r="AD419" s="164">
        <f t="shared" si="25"/>
        <v>0</v>
      </c>
      <c r="AE419" s="164">
        <f t="shared" si="27"/>
        <v>505.5555555555556</v>
      </c>
      <c r="AF419" s="163">
        <f t="shared" si="26"/>
        <v>381.72277777777776</v>
      </c>
    </row>
    <row r="420" spans="1:32" x14ac:dyDescent="0.25">
      <c r="A420" s="165" t="s">
        <v>361</v>
      </c>
      <c r="B420" s="165" t="s">
        <v>856</v>
      </c>
      <c r="C420" s="165" t="s">
        <v>255</v>
      </c>
      <c r="D420" s="165" t="s">
        <v>36</v>
      </c>
      <c r="E420" s="165">
        <v>10</v>
      </c>
      <c r="F420" s="165" t="s">
        <v>92</v>
      </c>
      <c r="G420" s="165" t="s">
        <v>746</v>
      </c>
      <c r="H420" s="165">
        <v>74.239999999999995</v>
      </c>
      <c r="I420" s="165">
        <v>76.23</v>
      </c>
      <c r="J420" s="165">
        <v>78.2</v>
      </c>
      <c r="K420" s="161"/>
      <c r="L420" s="161">
        <v>65</v>
      </c>
      <c r="M420" s="161"/>
      <c r="N420" s="162"/>
      <c r="O420" s="162">
        <v>20</v>
      </c>
      <c r="P420" s="162"/>
      <c r="Q420" s="161"/>
      <c r="R420" s="161">
        <v>50</v>
      </c>
      <c r="S420" s="161"/>
      <c r="T420" s="162"/>
      <c r="U420" s="162">
        <v>85</v>
      </c>
      <c r="V420" s="162"/>
      <c r="W420" s="161"/>
      <c r="X420" s="161">
        <v>85</v>
      </c>
      <c r="Y420" s="161"/>
      <c r="Z420" s="162"/>
      <c r="AA420" s="162">
        <v>85</v>
      </c>
      <c r="AB420" s="162"/>
      <c r="AC420" s="164">
        <f t="shared" si="24"/>
        <v>408.33333333333337</v>
      </c>
      <c r="AD420" s="164">
        <f t="shared" si="25"/>
        <v>0</v>
      </c>
      <c r="AE420" s="164">
        <f t="shared" si="27"/>
        <v>408.33333333333337</v>
      </c>
      <c r="AF420" s="163">
        <f t="shared" si="26"/>
        <v>318.50166666666667</v>
      </c>
    </row>
    <row r="421" spans="1:32" x14ac:dyDescent="0.25">
      <c r="A421" s="165" t="s">
        <v>361</v>
      </c>
      <c r="B421" s="165" t="s">
        <v>856</v>
      </c>
      <c r="C421" s="165" t="s">
        <v>255</v>
      </c>
      <c r="D421" s="165" t="s">
        <v>36</v>
      </c>
      <c r="E421" s="165">
        <v>11</v>
      </c>
      <c r="F421" s="165" t="s">
        <v>111</v>
      </c>
      <c r="G421" s="165" t="s">
        <v>259</v>
      </c>
      <c r="H421" s="165">
        <v>79.650000000000006</v>
      </c>
      <c r="I421" s="165">
        <v>78.77</v>
      </c>
      <c r="J421" s="165">
        <v>79.8</v>
      </c>
      <c r="K421" s="161"/>
      <c r="L421" s="161">
        <v>30</v>
      </c>
      <c r="M421" s="161"/>
      <c r="N421" s="162"/>
      <c r="O421" s="162">
        <v>40</v>
      </c>
      <c r="P421" s="162"/>
      <c r="Q421" s="161"/>
      <c r="R421" s="161">
        <v>75</v>
      </c>
      <c r="S421" s="161"/>
      <c r="T421" s="162"/>
      <c r="U421" s="162">
        <v>60</v>
      </c>
      <c r="V421" s="162"/>
      <c r="W421" s="161"/>
      <c r="X421" s="161">
        <v>75</v>
      </c>
      <c r="Y421" s="161"/>
      <c r="Z421" s="162"/>
      <c r="AA421" s="162">
        <v>95</v>
      </c>
      <c r="AB421" s="162"/>
      <c r="AC421" s="164">
        <f t="shared" si="24"/>
        <v>404.44444444444446</v>
      </c>
      <c r="AD421" s="164">
        <f t="shared" si="25"/>
        <v>0</v>
      </c>
      <c r="AE421" s="164">
        <f t="shared" si="27"/>
        <v>404.44444444444446</v>
      </c>
      <c r="AF421" s="163">
        <f t="shared" si="26"/>
        <v>321.33222222222224</v>
      </c>
    </row>
    <row r="422" spans="1:32" x14ac:dyDescent="0.25">
      <c r="A422" s="165" t="s">
        <v>361</v>
      </c>
      <c r="B422" s="165" t="s">
        <v>856</v>
      </c>
      <c r="C422" s="165" t="s">
        <v>255</v>
      </c>
      <c r="D422" s="165" t="s">
        <v>36</v>
      </c>
      <c r="E422" s="165">
        <v>12</v>
      </c>
      <c r="F422" s="165" t="s">
        <v>747</v>
      </c>
      <c r="G422" s="165" t="s">
        <v>117</v>
      </c>
      <c r="H422" s="165">
        <v>80.81</v>
      </c>
      <c r="I422" s="165">
        <v>83.72</v>
      </c>
      <c r="J422" s="165">
        <v>84.2</v>
      </c>
      <c r="K422" s="161"/>
      <c r="L422" s="161">
        <v>70</v>
      </c>
      <c r="M422" s="161"/>
      <c r="N422" s="162"/>
      <c r="O422" s="162">
        <v>70</v>
      </c>
      <c r="P422" s="162"/>
      <c r="Q422" s="161"/>
      <c r="R422" s="161">
        <v>80</v>
      </c>
      <c r="S422" s="161"/>
      <c r="T422" s="162"/>
      <c r="U422" s="162">
        <v>75</v>
      </c>
      <c r="V422" s="162"/>
      <c r="W422" s="161"/>
      <c r="X422" s="161">
        <v>80</v>
      </c>
      <c r="Y422" s="161"/>
      <c r="Z422" s="162"/>
      <c r="AA422" s="162">
        <v>90</v>
      </c>
      <c r="AB422" s="162"/>
      <c r="AC422" s="164">
        <f t="shared" si="24"/>
        <v>532.77777777777783</v>
      </c>
      <c r="AD422" s="164">
        <f t="shared" si="25"/>
        <v>0</v>
      </c>
      <c r="AE422" s="164">
        <f t="shared" si="27"/>
        <v>532.77777777777783</v>
      </c>
      <c r="AF422" s="163">
        <f t="shared" si="26"/>
        <v>390.75388888888892</v>
      </c>
    </row>
    <row r="423" spans="1:32" x14ac:dyDescent="0.25">
      <c r="A423" s="165" t="s">
        <v>361</v>
      </c>
      <c r="B423" s="165" t="s">
        <v>856</v>
      </c>
      <c r="C423" s="165" t="s">
        <v>255</v>
      </c>
      <c r="D423" s="165" t="s">
        <v>36</v>
      </c>
      <c r="E423" s="165">
        <v>13</v>
      </c>
      <c r="F423" s="165" t="s">
        <v>748</v>
      </c>
      <c r="G423" s="165" t="s">
        <v>263</v>
      </c>
      <c r="H423" s="165">
        <v>89.62</v>
      </c>
      <c r="I423" s="165">
        <v>93.38</v>
      </c>
      <c r="J423" s="165">
        <v>94.1</v>
      </c>
      <c r="K423" s="161"/>
      <c r="L423" s="161">
        <v>85</v>
      </c>
      <c r="M423" s="161"/>
      <c r="N423" s="162"/>
      <c r="O423" s="162">
        <v>85</v>
      </c>
      <c r="P423" s="162"/>
      <c r="Q423" s="161"/>
      <c r="R423" s="161">
        <v>90</v>
      </c>
      <c r="S423" s="161"/>
      <c r="T423" s="162"/>
      <c r="U423" s="162">
        <v>90</v>
      </c>
      <c r="V423" s="162"/>
      <c r="W423" s="161"/>
      <c r="X423" s="161">
        <v>90</v>
      </c>
      <c r="Y423" s="161"/>
      <c r="Z423" s="162"/>
      <c r="AA423" s="162">
        <v>85</v>
      </c>
      <c r="AB423" s="162"/>
      <c r="AC423" s="164">
        <f t="shared" si="24"/>
        <v>610.55555555555554</v>
      </c>
      <c r="AD423" s="164">
        <f t="shared" si="25"/>
        <v>0</v>
      </c>
      <c r="AE423" s="164">
        <f t="shared" si="27"/>
        <v>610.55555555555554</v>
      </c>
      <c r="AF423" s="163">
        <f t="shared" si="26"/>
        <v>443.82777777777778</v>
      </c>
    </row>
    <row r="424" spans="1:32" x14ac:dyDescent="0.25">
      <c r="A424" s="165" t="s">
        <v>361</v>
      </c>
      <c r="B424" s="165" t="s">
        <v>856</v>
      </c>
      <c r="C424" s="165" t="s">
        <v>255</v>
      </c>
      <c r="D424" s="165" t="s">
        <v>36</v>
      </c>
      <c r="E424" s="165">
        <v>14</v>
      </c>
      <c r="F424" s="165" t="s">
        <v>425</v>
      </c>
      <c r="G424" s="165" t="s">
        <v>749</v>
      </c>
      <c r="H424" s="165">
        <v>73.88</v>
      </c>
      <c r="I424" s="165">
        <v>77.88</v>
      </c>
      <c r="J424" s="165">
        <v>78.099999999999994</v>
      </c>
      <c r="K424" s="161"/>
      <c r="L424" s="161">
        <v>60</v>
      </c>
      <c r="M424" s="161"/>
      <c r="N424" s="162"/>
      <c r="O424" s="162">
        <v>55</v>
      </c>
      <c r="P424" s="162"/>
      <c r="Q424" s="161"/>
      <c r="R424" s="161">
        <v>60</v>
      </c>
      <c r="S424" s="161"/>
      <c r="T424" s="162"/>
      <c r="U424" s="162">
        <v>65</v>
      </c>
      <c r="V424" s="162"/>
      <c r="W424" s="161"/>
      <c r="X424" s="161">
        <v>80</v>
      </c>
      <c r="Y424" s="161"/>
      <c r="Z424" s="162"/>
      <c r="AA424" s="162">
        <v>90</v>
      </c>
      <c r="AB424" s="162"/>
      <c r="AC424" s="164">
        <f t="shared" si="24"/>
        <v>455</v>
      </c>
      <c r="AD424" s="164">
        <f t="shared" si="25"/>
        <v>0</v>
      </c>
      <c r="AE424" s="164">
        <f t="shared" si="27"/>
        <v>455</v>
      </c>
      <c r="AF424" s="163">
        <f t="shared" si="26"/>
        <v>342.43</v>
      </c>
    </row>
    <row r="425" spans="1:32" x14ac:dyDescent="0.25">
      <c r="A425" s="165" t="s">
        <v>361</v>
      </c>
      <c r="B425" s="165" t="s">
        <v>856</v>
      </c>
      <c r="C425" s="165" t="s">
        <v>255</v>
      </c>
      <c r="D425" s="165" t="s">
        <v>36</v>
      </c>
      <c r="E425" s="165">
        <v>15</v>
      </c>
      <c r="F425" s="165" t="s">
        <v>96</v>
      </c>
      <c r="G425" s="165" t="s">
        <v>44</v>
      </c>
      <c r="H425" s="165">
        <v>68.62</v>
      </c>
      <c r="I425" s="165">
        <v>70.05</v>
      </c>
      <c r="J425" s="165">
        <v>71.45</v>
      </c>
      <c r="K425" s="161"/>
      <c r="L425" s="161">
        <v>50</v>
      </c>
      <c r="M425" s="161"/>
      <c r="N425" s="162"/>
      <c r="O425" s="162">
        <v>60</v>
      </c>
      <c r="P425" s="162"/>
      <c r="Q425" s="161"/>
      <c r="R425" s="161">
        <v>60</v>
      </c>
      <c r="S425" s="161"/>
      <c r="T425" s="162"/>
      <c r="U425" s="162">
        <v>55</v>
      </c>
      <c r="V425" s="162"/>
      <c r="W425" s="161"/>
      <c r="X425" s="161">
        <v>65</v>
      </c>
      <c r="Y425" s="161"/>
      <c r="Z425" s="162"/>
      <c r="AA425" s="162">
        <v>90</v>
      </c>
      <c r="AB425" s="162"/>
      <c r="AC425" s="164">
        <f t="shared" si="24"/>
        <v>427.77777777777783</v>
      </c>
      <c r="AD425" s="164">
        <f t="shared" si="25"/>
        <v>0</v>
      </c>
      <c r="AE425" s="164">
        <f t="shared" si="27"/>
        <v>427.77777777777783</v>
      </c>
      <c r="AF425" s="163">
        <f t="shared" si="26"/>
        <v>318.94888888888892</v>
      </c>
    </row>
    <row r="426" spans="1:32" x14ac:dyDescent="0.25">
      <c r="A426" s="165" t="s">
        <v>361</v>
      </c>
      <c r="B426" s="165" t="s">
        <v>856</v>
      </c>
      <c r="C426" s="165" t="s">
        <v>255</v>
      </c>
      <c r="D426" s="165" t="s">
        <v>36</v>
      </c>
      <c r="E426" s="165">
        <v>16</v>
      </c>
      <c r="F426" s="165" t="s">
        <v>164</v>
      </c>
      <c r="G426" s="165" t="s">
        <v>259</v>
      </c>
      <c r="H426" s="165">
        <v>84.43</v>
      </c>
      <c r="I426" s="165">
        <v>93.23</v>
      </c>
      <c r="J426" s="165">
        <v>94.6</v>
      </c>
      <c r="K426" s="161"/>
      <c r="L426" s="161">
        <v>70</v>
      </c>
      <c r="M426" s="161"/>
      <c r="N426" s="162"/>
      <c r="O426" s="162">
        <v>90</v>
      </c>
      <c r="P426" s="162"/>
      <c r="Q426" s="161"/>
      <c r="R426" s="161">
        <v>95</v>
      </c>
      <c r="S426" s="161"/>
      <c r="T426" s="162"/>
      <c r="U426" s="162">
        <v>85</v>
      </c>
      <c r="V426" s="162"/>
      <c r="W426" s="161"/>
      <c r="X426" s="161">
        <v>80</v>
      </c>
      <c r="Y426" s="161"/>
      <c r="Z426" s="162"/>
      <c r="AA426" s="162">
        <v>90</v>
      </c>
      <c r="AB426" s="162"/>
      <c r="AC426" s="164">
        <f t="shared" si="24"/>
        <v>595</v>
      </c>
      <c r="AD426" s="164">
        <f t="shared" si="25"/>
        <v>0</v>
      </c>
      <c r="AE426" s="164">
        <f t="shared" si="27"/>
        <v>595</v>
      </c>
      <c r="AF426" s="163">
        <f t="shared" si="26"/>
        <v>433.63</v>
      </c>
    </row>
    <row r="427" spans="1:32" x14ac:dyDescent="0.25">
      <c r="A427" s="165" t="s">
        <v>361</v>
      </c>
      <c r="B427" s="165" t="s">
        <v>856</v>
      </c>
      <c r="C427" s="165" t="s">
        <v>255</v>
      </c>
      <c r="D427" s="165" t="s">
        <v>139</v>
      </c>
      <c r="E427" s="165">
        <v>17</v>
      </c>
      <c r="F427" s="165" t="s">
        <v>132</v>
      </c>
      <c r="G427" s="165" t="s">
        <v>257</v>
      </c>
      <c r="H427" s="165">
        <v>81.010000000000005</v>
      </c>
      <c r="I427" s="165">
        <v>84.06</v>
      </c>
      <c r="J427" s="165">
        <v>85.15</v>
      </c>
      <c r="K427" s="161"/>
      <c r="L427" s="161">
        <v>50</v>
      </c>
      <c r="M427" s="161"/>
      <c r="N427" s="162"/>
      <c r="O427" s="162">
        <v>65</v>
      </c>
      <c r="P427" s="162"/>
      <c r="Q427" s="161"/>
      <c r="R427" s="161">
        <v>75</v>
      </c>
      <c r="S427" s="161"/>
      <c r="T427" s="162"/>
      <c r="U427" s="162">
        <v>55</v>
      </c>
      <c r="V427" s="162"/>
      <c r="W427" s="161"/>
      <c r="X427" s="161">
        <v>75</v>
      </c>
      <c r="Y427" s="161"/>
      <c r="Z427" s="162"/>
      <c r="AA427" s="162">
        <v>90</v>
      </c>
      <c r="AB427" s="162"/>
      <c r="AC427" s="164">
        <f t="shared" si="24"/>
        <v>466.66666666666674</v>
      </c>
      <c r="AD427" s="164">
        <f t="shared" si="25"/>
        <v>0</v>
      </c>
      <c r="AE427" s="164">
        <f t="shared" si="27"/>
        <v>466.66666666666674</v>
      </c>
      <c r="AF427" s="163">
        <f t="shared" si="26"/>
        <v>358.44333333333338</v>
      </c>
    </row>
    <row r="428" spans="1:32" x14ac:dyDescent="0.25">
      <c r="A428" s="165" t="s">
        <v>361</v>
      </c>
      <c r="B428" s="165" t="s">
        <v>856</v>
      </c>
      <c r="C428" s="165" t="s">
        <v>255</v>
      </c>
      <c r="D428" s="165" t="s">
        <v>139</v>
      </c>
      <c r="E428" s="165">
        <v>18</v>
      </c>
      <c r="F428" s="165" t="s">
        <v>750</v>
      </c>
      <c r="G428" s="165" t="s">
        <v>746</v>
      </c>
      <c r="H428" s="165">
        <v>62.86</v>
      </c>
      <c r="I428" s="165">
        <v>55.46</v>
      </c>
      <c r="J428" s="165">
        <v>57.6</v>
      </c>
      <c r="K428" s="161"/>
      <c r="L428" s="161">
        <v>35</v>
      </c>
      <c r="M428" s="161"/>
      <c r="N428" s="162"/>
      <c r="O428" s="162">
        <v>10</v>
      </c>
      <c r="P428" s="162"/>
      <c r="Q428" s="161"/>
      <c r="R428" s="161">
        <v>50</v>
      </c>
      <c r="S428" s="161"/>
      <c r="T428" s="162"/>
      <c r="U428" s="162">
        <v>40</v>
      </c>
      <c r="V428" s="162"/>
      <c r="W428" s="161"/>
      <c r="X428" s="161">
        <v>35</v>
      </c>
      <c r="Y428" s="161"/>
      <c r="Z428" s="162"/>
      <c r="AA428" s="162">
        <v>35</v>
      </c>
      <c r="AB428" s="162"/>
      <c r="AC428" s="164">
        <f t="shared" si="24"/>
        <v>233.33333333333337</v>
      </c>
      <c r="AD428" s="164">
        <f t="shared" si="25"/>
        <v>0</v>
      </c>
      <c r="AE428" s="164">
        <f t="shared" si="27"/>
        <v>233.33333333333337</v>
      </c>
      <c r="AF428" s="163">
        <f t="shared" si="26"/>
        <v>204.62666666666667</v>
      </c>
    </row>
    <row r="429" spans="1:32" x14ac:dyDescent="0.25">
      <c r="A429" s="165" t="s">
        <v>361</v>
      </c>
      <c r="B429" s="165" t="s">
        <v>856</v>
      </c>
      <c r="C429" s="165" t="s">
        <v>255</v>
      </c>
      <c r="D429" s="165" t="s">
        <v>139</v>
      </c>
      <c r="E429" s="165">
        <v>19</v>
      </c>
      <c r="F429" s="165" t="s">
        <v>751</v>
      </c>
      <c r="G429" s="165" t="s">
        <v>44</v>
      </c>
      <c r="H429" s="165">
        <v>76.349999999999994</v>
      </c>
      <c r="I429" s="165">
        <v>72.02</v>
      </c>
      <c r="J429" s="165">
        <v>75.2</v>
      </c>
      <c r="K429" s="161"/>
      <c r="L429" s="161">
        <v>65</v>
      </c>
      <c r="M429" s="161"/>
      <c r="N429" s="162"/>
      <c r="O429" s="162">
        <v>30</v>
      </c>
      <c r="P429" s="162"/>
      <c r="Q429" s="161"/>
      <c r="R429" s="161">
        <v>75</v>
      </c>
      <c r="S429" s="161"/>
      <c r="T429" s="162"/>
      <c r="U429" s="162">
        <v>100</v>
      </c>
      <c r="V429" s="162"/>
      <c r="W429" s="161"/>
      <c r="X429" s="161">
        <v>70</v>
      </c>
      <c r="Y429" s="161"/>
      <c r="Z429" s="162"/>
      <c r="AA429" s="162">
        <v>80</v>
      </c>
      <c r="AB429" s="162"/>
      <c r="AC429" s="164">
        <f t="shared" si="24"/>
        <v>458.88888888888891</v>
      </c>
      <c r="AD429" s="164">
        <f t="shared" si="25"/>
        <v>0</v>
      </c>
      <c r="AE429" s="164">
        <f t="shared" si="27"/>
        <v>458.88888888888891</v>
      </c>
      <c r="AF429" s="163">
        <f t="shared" si="26"/>
        <v>341.22944444444443</v>
      </c>
    </row>
    <row r="430" spans="1:32" x14ac:dyDescent="0.25">
      <c r="A430" s="165" t="s">
        <v>361</v>
      </c>
      <c r="B430" s="165" t="s">
        <v>856</v>
      </c>
      <c r="C430" s="165" t="s">
        <v>255</v>
      </c>
      <c r="D430" s="165" t="s">
        <v>139</v>
      </c>
      <c r="E430" s="165">
        <v>20</v>
      </c>
      <c r="F430" s="165" t="s">
        <v>134</v>
      </c>
      <c r="G430" s="165" t="s">
        <v>173</v>
      </c>
      <c r="H430" s="165">
        <v>77.77</v>
      </c>
      <c r="I430" s="165">
        <v>77.02</v>
      </c>
      <c r="J430" s="165">
        <v>78.099999999999994</v>
      </c>
      <c r="K430" s="161"/>
      <c r="L430" s="161">
        <v>50</v>
      </c>
      <c r="M430" s="161"/>
      <c r="N430" s="162"/>
      <c r="O430" s="162">
        <v>30</v>
      </c>
      <c r="P430" s="162"/>
      <c r="Q430" s="161"/>
      <c r="R430" s="161">
        <v>75</v>
      </c>
      <c r="S430" s="161"/>
      <c r="T430" s="162"/>
      <c r="U430" s="162">
        <v>85</v>
      </c>
      <c r="V430" s="162"/>
      <c r="W430" s="161"/>
      <c r="X430" s="161">
        <v>75</v>
      </c>
      <c r="Y430" s="161"/>
      <c r="Z430" s="162"/>
      <c r="AA430" s="162">
        <v>95</v>
      </c>
      <c r="AB430" s="162"/>
      <c r="AC430" s="164">
        <f t="shared" si="24"/>
        <v>439.44444444444446</v>
      </c>
      <c r="AD430" s="164">
        <f t="shared" si="25"/>
        <v>0</v>
      </c>
      <c r="AE430" s="164">
        <f t="shared" si="27"/>
        <v>439.44444444444446</v>
      </c>
      <c r="AF430" s="163">
        <f t="shared" si="26"/>
        <v>336.16722222222222</v>
      </c>
    </row>
    <row r="431" spans="1:32" x14ac:dyDescent="0.25">
      <c r="A431" s="165" t="s">
        <v>361</v>
      </c>
      <c r="B431" s="165" t="s">
        <v>856</v>
      </c>
      <c r="C431" s="165" t="s">
        <v>255</v>
      </c>
      <c r="D431" s="165" t="s">
        <v>139</v>
      </c>
      <c r="E431" s="165">
        <v>33</v>
      </c>
      <c r="F431" s="165" t="s">
        <v>752</v>
      </c>
      <c r="G431" s="165" t="s">
        <v>259</v>
      </c>
      <c r="H431" s="165">
        <v>80.56</v>
      </c>
      <c r="I431" s="165">
        <v>80.83</v>
      </c>
      <c r="J431" s="165">
        <v>81.099999999999994</v>
      </c>
      <c r="K431" s="161"/>
      <c r="L431" s="161">
        <v>55</v>
      </c>
      <c r="M431" s="161"/>
      <c r="N431" s="162"/>
      <c r="O431" s="162">
        <v>65</v>
      </c>
      <c r="P431" s="162"/>
      <c r="Q431" s="161"/>
      <c r="R431" s="161">
        <v>70</v>
      </c>
      <c r="S431" s="161"/>
      <c r="T431" s="162"/>
      <c r="U431" s="162">
        <v>65</v>
      </c>
      <c r="V431" s="162"/>
      <c r="W431" s="161"/>
      <c r="X431" s="161">
        <v>85</v>
      </c>
      <c r="Y431" s="161"/>
      <c r="Z431" s="162"/>
      <c r="AA431" s="162">
        <v>85</v>
      </c>
      <c r="AB431" s="162"/>
      <c r="AC431" s="164">
        <f t="shared" si="24"/>
        <v>478.33333333333326</v>
      </c>
      <c r="AD431" s="164">
        <f t="shared" si="25"/>
        <v>0</v>
      </c>
      <c r="AE431" s="164">
        <f t="shared" si="27"/>
        <v>478.33333333333326</v>
      </c>
      <c r="AF431" s="163">
        <f t="shared" si="26"/>
        <v>360.41166666666663</v>
      </c>
    </row>
    <row r="432" spans="1:32" x14ac:dyDescent="0.25">
      <c r="A432" s="165" t="s">
        <v>361</v>
      </c>
      <c r="B432" s="165" t="s">
        <v>856</v>
      </c>
      <c r="C432" s="165" t="s">
        <v>255</v>
      </c>
      <c r="D432" s="165" t="s">
        <v>139</v>
      </c>
      <c r="E432" s="165">
        <v>21</v>
      </c>
      <c r="F432" s="165" t="s">
        <v>153</v>
      </c>
      <c r="G432" s="165" t="s">
        <v>753</v>
      </c>
      <c r="H432" s="165">
        <v>75.13</v>
      </c>
      <c r="I432" s="165">
        <v>63.97</v>
      </c>
      <c r="J432" s="165">
        <v>65.8</v>
      </c>
      <c r="K432" s="161"/>
      <c r="L432" s="161">
        <v>35</v>
      </c>
      <c r="M432" s="161"/>
      <c r="N432" s="162"/>
      <c r="O432" s="162">
        <v>30</v>
      </c>
      <c r="P432" s="162"/>
      <c r="Q432" s="161"/>
      <c r="R432" s="161">
        <v>40</v>
      </c>
      <c r="S432" s="161"/>
      <c r="T432" s="162"/>
      <c r="U432" s="162">
        <v>55</v>
      </c>
      <c r="V432" s="162"/>
      <c r="W432" s="161"/>
      <c r="X432" s="161">
        <v>60</v>
      </c>
      <c r="Y432" s="161"/>
      <c r="Z432" s="162"/>
      <c r="AA432" s="162">
        <v>85</v>
      </c>
      <c r="AB432" s="162"/>
      <c r="AC432" s="164">
        <f t="shared" si="24"/>
        <v>318.88888888888886</v>
      </c>
      <c r="AD432" s="164">
        <f t="shared" si="25"/>
        <v>0</v>
      </c>
      <c r="AE432" s="164">
        <f t="shared" si="27"/>
        <v>318.88888888888886</v>
      </c>
      <c r="AF432" s="163">
        <f t="shared" si="26"/>
        <v>261.89444444444439</v>
      </c>
    </row>
    <row r="433" spans="1:32" x14ac:dyDescent="0.25">
      <c r="A433" s="165" t="s">
        <v>361</v>
      </c>
      <c r="B433" s="165" t="s">
        <v>856</v>
      </c>
      <c r="C433" s="165" t="s">
        <v>255</v>
      </c>
      <c r="D433" s="165" t="s">
        <v>139</v>
      </c>
      <c r="E433" s="165">
        <v>22</v>
      </c>
      <c r="F433" s="165" t="s">
        <v>754</v>
      </c>
      <c r="G433" s="165" t="s">
        <v>82</v>
      </c>
      <c r="H433" s="165">
        <v>75.28</v>
      </c>
      <c r="I433" s="165">
        <v>66.650000000000006</v>
      </c>
      <c r="J433" s="165">
        <v>71.7</v>
      </c>
      <c r="K433" s="161"/>
      <c r="L433" s="161">
        <v>40</v>
      </c>
      <c r="M433" s="161"/>
      <c r="N433" s="162"/>
      <c r="O433" s="162">
        <v>30</v>
      </c>
      <c r="P433" s="162"/>
      <c r="Q433" s="161"/>
      <c r="R433" s="161">
        <v>50</v>
      </c>
      <c r="S433" s="161"/>
      <c r="T433" s="162"/>
      <c r="U433" s="162">
        <v>65</v>
      </c>
      <c r="V433" s="162"/>
      <c r="W433" s="161"/>
      <c r="X433" s="161">
        <v>45</v>
      </c>
      <c r="Y433" s="161"/>
      <c r="Z433" s="162"/>
      <c r="AA433" s="162">
        <v>75</v>
      </c>
      <c r="AB433" s="162"/>
      <c r="AC433" s="164">
        <f t="shared" si="24"/>
        <v>330.55555555555554</v>
      </c>
      <c r="AD433" s="164">
        <f t="shared" si="25"/>
        <v>0</v>
      </c>
      <c r="AE433" s="164">
        <f t="shared" si="27"/>
        <v>330.55555555555554</v>
      </c>
      <c r="AF433" s="163">
        <f t="shared" si="26"/>
        <v>272.09277777777777</v>
      </c>
    </row>
    <row r="434" spans="1:32" x14ac:dyDescent="0.25">
      <c r="A434" s="165" t="s">
        <v>361</v>
      </c>
      <c r="B434" s="165" t="s">
        <v>856</v>
      </c>
      <c r="C434" s="165" t="s">
        <v>255</v>
      </c>
      <c r="D434" s="165" t="s">
        <v>139</v>
      </c>
      <c r="E434" s="165">
        <v>23</v>
      </c>
      <c r="F434" s="165" t="s">
        <v>217</v>
      </c>
      <c r="G434" s="165" t="s">
        <v>163</v>
      </c>
      <c r="H434" s="165">
        <v>71.7</v>
      </c>
      <c r="I434" s="165">
        <v>67.14</v>
      </c>
      <c r="J434" s="165">
        <v>69.400000000000006</v>
      </c>
      <c r="K434" s="161"/>
      <c r="L434" s="161">
        <v>35</v>
      </c>
      <c r="M434" s="161"/>
      <c r="N434" s="162"/>
      <c r="O434" s="162">
        <v>25</v>
      </c>
      <c r="P434" s="162"/>
      <c r="Q434" s="161"/>
      <c r="R434" s="161">
        <v>50</v>
      </c>
      <c r="S434" s="161"/>
      <c r="T434" s="162"/>
      <c r="U434" s="162">
        <v>40</v>
      </c>
      <c r="V434" s="162"/>
      <c r="W434" s="161"/>
      <c r="X434" s="161">
        <v>65</v>
      </c>
      <c r="Y434" s="161"/>
      <c r="Z434" s="162"/>
      <c r="AA434" s="162">
        <v>80</v>
      </c>
      <c r="AB434" s="162"/>
      <c r="AC434" s="164">
        <f t="shared" si="24"/>
        <v>315</v>
      </c>
      <c r="AD434" s="164">
        <f t="shared" si="25"/>
        <v>0</v>
      </c>
      <c r="AE434" s="164">
        <f t="shared" si="27"/>
        <v>315</v>
      </c>
      <c r="AF434" s="163">
        <f t="shared" si="26"/>
        <v>261.62</v>
      </c>
    </row>
    <row r="435" spans="1:32" x14ac:dyDescent="0.25">
      <c r="A435" s="165" t="s">
        <v>361</v>
      </c>
      <c r="B435" s="165" t="s">
        <v>856</v>
      </c>
      <c r="C435" s="165" t="s">
        <v>255</v>
      </c>
      <c r="D435" s="165" t="s">
        <v>139</v>
      </c>
      <c r="E435" s="165">
        <v>24</v>
      </c>
      <c r="F435" s="165" t="s">
        <v>270</v>
      </c>
      <c r="G435" s="165" t="s">
        <v>262</v>
      </c>
      <c r="H435" s="165">
        <v>80.08</v>
      </c>
      <c r="I435" s="165">
        <v>78.930000000000007</v>
      </c>
      <c r="J435" s="165">
        <v>80.209999999999994</v>
      </c>
      <c r="K435" s="161"/>
      <c r="L435" s="161">
        <v>60</v>
      </c>
      <c r="M435" s="161"/>
      <c r="N435" s="162"/>
      <c r="O435" s="162">
        <v>45</v>
      </c>
      <c r="P435" s="162"/>
      <c r="Q435" s="161"/>
      <c r="R435" s="161">
        <v>65</v>
      </c>
      <c r="S435" s="161"/>
      <c r="T435" s="162"/>
      <c r="U435" s="162">
        <v>65</v>
      </c>
      <c r="V435" s="162"/>
      <c r="W435" s="161"/>
      <c r="X435" s="161">
        <v>95</v>
      </c>
      <c r="Y435" s="161"/>
      <c r="Z435" s="162"/>
      <c r="AA435" s="162">
        <v>95</v>
      </c>
      <c r="AB435" s="162"/>
      <c r="AC435" s="164">
        <f t="shared" si="24"/>
        <v>462.77777777777777</v>
      </c>
      <c r="AD435" s="164">
        <f t="shared" si="25"/>
        <v>0</v>
      </c>
      <c r="AE435" s="164">
        <f t="shared" si="27"/>
        <v>462.77777777777777</v>
      </c>
      <c r="AF435" s="163">
        <f t="shared" si="26"/>
        <v>350.99888888888887</v>
      </c>
    </row>
    <row r="436" spans="1:32" x14ac:dyDescent="0.25">
      <c r="A436" s="165" t="s">
        <v>361</v>
      </c>
      <c r="B436" s="165" t="s">
        <v>856</v>
      </c>
      <c r="C436" s="165" t="s">
        <v>255</v>
      </c>
      <c r="D436" s="165" t="s">
        <v>139</v>
      </c>
      <c r="E436" s="165">
        <v>25</v>
      </c>
      <c r="F436" s="165" t="s">
        <v>755</v>
      </c>
      <c r="G436" s="165" t="s">
        <v>44</v>
      </c>
      <c r="H436" s="165">
        <v>61.77</v>
      </c>
      <c r="I436" s="165">
        <v>57.83</v>
      </c>
      <c r="J436" s="165">
        <v>58.4</v>
      </c>
      <c r="K436" s="161"/>
      <c r="L436" s="161">
        <v>20</v>
      </c>
      <c r="M436" s="161"/>
      <c r="N436" s="162"/>
      <c r="O436" s="162">
        <v>35</v>
      </c>
      <c r="P436" s="162"/>
      <c r="Q436" s="161"/>
      <c r="R436" s="161">
        <v>30</v>
      </c>
      <c r="S436" s="161"/>
      <c r="T436" s="162"/>
      <c r="U436" s="162">
        <v>35</v>
      </c>
      <c r="V436" s="162"/>
      <c r="W436" s="161"/>
      <c r="X436" s="161">
        <v>30</v>
      </c>
      <c r="Y436" s="161"/>
      <c r="Z436" s="162"/>
      <c r="AA436" s="162">
        <v>35</v>
      </c>
      <c r="AB436" s="162"/>
      <c r="AC436" s="164">
        <f t="shared" si="24"/>
        <v>210</v>
      </c>
      <c r="AD436" s="164">
        <f t="shared" si="25"/>
        <v>0</v>
      </c>
      <c r="AE436" s="164">
        <f t="shared" si="27"/>
        <v>210</v>
      </c>
      <c r="AF436" s="163">
        <f t="shared" si="26"/>
        <v>194</v>
      </c>
    </row>
    <row r="437" spans="1:32" x14ac:dyDescent="0.25">
      <c r="A437" s="165" t="s">
        <v>361</v>
      </c>
      <c r="B437" s="165" t="s">
        <v>856</v>
      </c>
      <c r="C437" s="165" t="s">
        <v>255</v>
      </c>
      <c r="D437" s="165" t="s">
        <v>139</v>
      </c>
      <c r="E437" s="165">
        <v>26</v>
      </c>
      <c r="F437" s="165" t="s">
        <v>756</v>
      </c>
      <c r="G437" s="165" t="s">
        <v>259</v>
      </c>
      <c r="H437" s="165">
        <v>80.430000000000007</v>
      </c>
      <c r="I437" s="165">
        <v>84.42</v>
      </c>
      <c r="J437" s="165">
        <v>83.3</v>
      </c>
      <c r="K437" s="161"/>
      <c r="L437" s="161">
        <v>80</v>
      </c>
      <c r="M437" s="161"/>
      <c r="N437" s="162"/>
      <c r="O437" s="162">
        <v>75</v>
      </c>
      <c r="P437" s="162"/>
      <c r="Q437" s="161"/>
      <c r="R437" s="161">
        <v>95</v>
      </c>
      <c r="S437" s="161"/>
      <c r="T437" s="162"/>
      <c r="U437" s="162">
        <v>65</v>
      </c>
      <c r="V437" s="162"/>
      <c r="W437" s="161"/>
      <c r="X437" s="161">
        <v>95</v>
      </c>
      <c r="Y437" s="161"/>
      <c r="Z437" s="162"/>
      <c r="AA437" s="162">
        <v>90</v>
      </c>
      <c r="AB437" s="162"/>
      <c r="AC437" s="164">
        <f t="shared" si="24"/>
        <v>583.33333333333326</v>
      </c>
      <c r="AD437" s="164">
        <f t="shared" si="25"/>
        <v>0</v>
      </c>
      <c r="AE437" s="164">
        <f t="shared" si="27"/>
        <v>583.33333333333326</v>
      </c>
      <c r="AF437" s="163">
        <f t="shared" si="26"/>
        <v>415.74166666666667</v>
      </c>
    </row>
    <row r="438" spans="1:32" x14ac:dyDescent="0.25">
      <c r="A438" s="165" t="s">
        <v>361</v>
      </c>
      <c r="B438" s="165" t="s">
        <v>856</v>
      </c>
      <c r="C438" s="165" t="s">
        <v>255</v>
      </c>
      <c r="D438" s="165" t="s">
        <v>139</v>
      </c>
      <c r="E438" s="165">
        <v>32</v>
      </c>
      <c r="F438" s="165" t="s">
        <v>757</v>
      </c>
      <c r="G438" s="165" t="s">
        <v>117</v>
      </c>
      <c r="H438" s="165">
        <v>85.5</v>
      </c>
      <c r="I438" s="165">
        <v>86.26</v>
      </c>
      <c r="J438" s="165">
        <v>86.5</v>
      </c>
      <c r="K438" s="161"/>
      <c r="L438" s="161">
        <v>85</v>
      </c>
      <c r="M438" s="161"/>
      <c r="N438" s="162"/>
      <c r="O438" s="162">
        <v>55</v>
      </c>
      <c r="P438" s="162"/>
      <c r="Q438" s="161"/>
      <c r="R438" s="161">
        <v>100</v>
      </c>
      <c r="S438" s="161"/>
      <c r="T438" s="162"/>
      <c r="U438" s="162">
        <v>90</v>
      </c>
      <c r="V438" s="162"/>
      <c r="W438" s="161"/>
      <c r="X438" s="161">
        <v>95</v>
      </c>
      <c r="Y438" s="161"/>
      <c r="Z438" s="162"/>
      <c r="AA438" s="162">
        <v>100</v>
      </c>
      <c r="AB438" s="162"/>
      <c r="AC438" s="164">
        <f t="shared" si="24"/>
        <v>595</v>
      </c>
      <c r="AD438" s="164">
        <f t="shared" si="25"/>
        <v>0</v>
      </c>
      <c r="AE438" s="164">
        <f t="shared" si="27"/>
        <v>595</v>
      </c>
      <c r="AF438" s="163">
        <f t="shared" si="26"/>
        <v>426.63</v>
      </c>
    </row>
    <row r="439" spans="1:32" x14ac:dyDescent="0.25">
      <c r="A439" s="165" t="s">
        <v>361</v>
      </c>
      <c r="B439" s="165" t="s">
        <v>856</v>
      </c>
      <c r="C439" s="165" t="s">
        <v>255</v>
      </c>
      <c r="D439" s="165" t="s">
        <v>139</v>
      </c>
      <c r="E439" s="165">
        <v>27</v>
      </c>
      <c r="F439" s="165" t="s">
        <v>92</v>
      </c>
      <c r="G439" s="165" t="s">
        <v>262</v>
      </c>
      <c r="H439" s="165">
        <v>70.790000000000006</v>
      </c>
      <c r="I439" s="165">
        <v>68.180000000000007</v>
      </c>
      <c r="J439" s="165">
        <v>70.400000000000006</v>
      </c>
      <c r="K439" s="161"/>
      <c r="L439" s="161">
        <v>60</v>
      </c>
      <c r="M439" s="161"/>
      <c r="N439" s="162"/>
      <c r="O439" s="162">
        <v>35</v>
      </c>
      <c r="P439" s="162"/>
      <c r="Q439" s="161"/>
      <c r="R439" s="161">
        <v>65</v>
      </c>
      <c r="S439" s="161"/>
      <c r="T439" s="162"/>
      <c r="U439" s="162">
        <v>65</v>
      </c>
      <c r="V439" s="162"/>
      <c r="W439" s="161"/>
      <c r="X439" s="161">
        <v>80</v>
      </c>
      <c r="Y439" s="161"/>
      <c r="Z439" s="162"/>
      <c r="AA439" s="162">
        <v>80</v>
      </c>
      <c r="AB439" s="162"/>
      <c r="AC439" s="164">
        <f t="shared" si="24"/>
        <v>423.88888888888891</v>
      </c>
      <c r="AD439" s="164">
        <f t="shared" si="25"/>
        <v>0</v>
      </c>
      <c r="AE439" s="164">
        <f t="shared" si="27"/>
        <v>423.88888888888891</v>
      </c>
      <c r="AF439" s="163">
        <f t="shared" si="26"/>
        <v>316.62944444444446</v>
      </c>
    </row>
    <row r="440" spans="1:32" x14ac:dyDescent="0.25">
      <c r="A440" s="165" t="s">
        <v>361</v>
      </c>
      <c r="B440" s="165" t="s">
        <v>856</v>
      </c>
      <c r="C440" s="165" t="s">
        <v>255</v>
      </c>
      <c r="D440" s="165" t="s">
        <v>139</v>
      </c>
      <c r="E440" s="165">
        <v>28</v>
      </c>
      <c r="F440" s="165" t="s">
        <v>119</v>
      </c>
      <c r="G440" s="165" t="s">
        <v>256</v>
      </c>
      <c r="H440" s="165">
        <v>89.96</v>
      </c>
      <c r="I440" s="165">
        <v>89.68</v>
      </c>
      <c r="J440" s="165">
        <v>90.23</v>
      </c>
      <c r="K440" s="161"/>
      <c r="L440" s="161">
        <v>100</v>
      </c>
      <c r="M440" s="161"/>
      <c r="N440" s="162"/>
      <c r="O440" s="162">
        <v>65</v>
      </c>
      <c r="P440" s="162"/>
      <c r="Q440" s="161"/>
      <c r="R440" s="161">
        <v>80</v>
      </c>
      <c r="S440" s="161"/>
      <c r="T440" s="162"/>
      <c r="U440" s="162">
        <v>90</v>
      </c>
      <c r="V440" s="162"/>
      <c r="W440" s="161"/>
      <c r="X440" s="161">
        <v>95</v>
      </c>
      <c r="Y440" s="161"/>
      <c r="Z440" s="162"/>
      <c r="AA440" s="162">
        <v>95</v>
      </c>
      <c r="AB440" s="162"/>
      <c r="AC440" s="164">
        <f t="shared" si="24"/>
        <v>598.88888888888891</v>
      </c>
      <c r="AD440" s="164">
        <f t="shared" si="25"/>
        <v>0</v>
      </c>
      <c r="AE440" s="164">
        <f t="shared" si="27"/>
        <v>598.88888888888891</v>
      </c>
      <c r="AF440" s="163">
        <f t="shared" si="26"/>
        <v>434.37944444444446</v>
      </c>
    </row>
    <row r="441" spans="1:32" x14ac:dyDescent="0.25">
      <c r="A441" s="165" t="s">
        <v>361</v>
      </c>
      <c r="B441" s="165" t="s">
        <v>856</v>
      </c>
      <c r="C441" s="165" t="s">
        <v>255</v>
      </c>
      <c r="D441" s="165" t="s">
        <v>139</v>
      </c>
      <c r="E441" s="165">
        <v>29</v>
      </c>
      <c r="F441" s="165" t="s">
        <v>758</v>
      </c>
      <c r="G441" s="165" t="s">
        <v>55</v>
      </c>
      <c r="H441" s="165">
        <v>86.16</v>
      </c>
      <c r="I441" s="165">
        <v>88.43</v>
      </c>
      <c r="J441" s="165">
        <v>90.35</v>
      </c>
      <c r="K441" s="161"/>
      <c r="L441" s="161">
        <v>75</v>
      </c>
      <c r="M441" s="161"/>
      <c r="N441" s="162"/>
      <c r="O441" s="162">
        <v>60</v>
      </c>
      <c r="P441" s="162"/>
      <c r="Q441" s="161"/>
      <c r="R441" s="161">
        <v>70</v>
      </c>
      <c r="S441" s="161"/>
      <c r="T441" s="162"/>
      <c r="U441" s="162">
        <v>90</v>
      </c>
      <c r="V441" s="162"/>
      <c r="W441" s="161"/>
      <c r="X441" s="161">
        <v>95</v>
      </c>
      <c r="Y441" s="161"/>
      <c r="Z441" s="162"/>
      <c r="AA441" s="162">
        <v>95</v>
      </c>
      <c r="AB441" s="162"/>
      <c r="AC441" s="164">
        <f t="shared" si="24"/>
        <v>536.66666666666674</v>
      </c>
      <c r="AD441" s="164">
        <f t="shared" si="25"/>
        <v>0</v>
      </c>
      <c r="AE441" s="164">
        <f t="shared" si="27"/>
        <v>536.66666666666674</v>
      </c>
      <c r="AF441" s="163">
        <f t="shared" si="26"/>
        <v>400.8033333333334</v>
      </c>
    </row>
    <row r="442" spans="1:32" x14ac:dyDescent="0.25">
      <c r="A442" s="165" t="s">
        <v>361</v>
      </c>
      <c r="B442" s="165" t="s">
        <v>856</v>
      </c>
      <c r="C442" s="165" t="s">
        <v>255</v>
      </c>
      <c r="D442" s="165" t="s">
        <v>139</v>
      </c>
      <c r="E442" s="165">
        <v>30</v>
      </c>
      <c r="F442" s="165" t="s">
        <v>58</v>
      </c>
      <c r="G442" s="165" t="s">
        <v>259</v>
      </c>
      <c r="H442" s="165">
        <v>87.99</v>
      </c>
      <c r="I442" s="165">
        <v>96.27</v>
      </c>
      <c r="J442" s="165">
        <v>94.7</v>
      </c>
      <c r="K442" s="161"/>
      <c r="L442" s="161">
        <v>80</v>
      </c>
      <c r="M442" s="161"/>
      <c r="N442" s="162"/>
      <c r="O442" s="162">
        <v>100</v>
      </c>
      <c r="P442" s="162"/>
      <c r="Q442" s="161"/>
      <c r="R442" s="161">
        <v>100</v>
      </c>
      <c r="S442" s="161"/>
      <c r="T442" s="162"/>
      <c r="U442" s="162">
        <v>95</v>
      </c>
      <c r="V442" s="162"/>
      <c r="W442" s="161"/>
      <c r="X442" s="161">
        <v>95</v>
      </c>
      <c r="Y442" s="161"/>
      <c r="Z442" s="162"/>
      <c r="AA442" s="162">
        <v>95</v>
      </c>
      <c r="AB442" s="162"/>
      <c r="AC442" s="164">
        <f t="shared" si="24"/>
        <v>657.22222222222217</v>
      </c>
      <c r="AD442" s="164">
        <f t="shared" si="25"/>
        <v>0</v>
      </c>
      <c r="AE442" s="164">
        <f t="shared" si="27"/>
        <v>657.22222222222217</v>
      </c>
      <c r="AF442" s="163">
        <f t="shared" si="26"/>
        <v>468.0911111111111</v>
      </c>
    </row>
    <row r="443" spans="1:32" x14ac:dyDescent="0.25">
      <c r="A443" s="165" t="s">
        <v>361</v>
      </c>
      <c r="B443" s="165" t="s">
        <v>856</v>
      </c>
      <c r="C443" s="165" t="s">
        <v>268</v>
      </c>
      <c r="D443" s="165" t="s">
        <v>36</v>
      </c>
      <c r="E443" s="165">
        <v>1</v>
      </c>
      <c r="F443" s="165" t="s">
        <v>759</v>
      </c>
      <c r="G443" s="165" t="s">
        <v>252</v>
      </c>
      <c r="H443" s="165">
        <v>56.83</v>
      </c>
      <c r="I443" s="165">
        <v>57.52</v>
      </c>
      <c r="J443" s="165">
        <v>60.23</v>
      </c>
      <c r="K443" s="161"/>
      <c r="L443" s="161">
        <v>35</v>
      </c>
      <c r="M443" s="161"/>
      <c r="N443" s="162"/>
      <c r="O443" s="162">
        <v>20</v>
      </c>
      <c r="P443" s="162"/>
      <c r="Q443" s="161"/>
      <c r="R443" s="161">
        <v>25</v>
      </c>
      <c r="S443" s="161"/>
      <c r="T443" s="162"/>
      <c r="U443" s="162">
        <v>65</v>
      </c>
      <c r="V443" s="162"/>
      <c r="W443" s="161"/>
      <c r="X443" s="161">
        <v>40</v>
      </c>
      <c r="Y443" s="161"/>
      <c r="Z443" s="162"/>
      <c r="AA443" s="162">
        <v>60</v>
      </c>
      <c r="AB443" s="162"/>
      <c r="AC443" s="164">
        <f t="shared" si="24"/>
        <v>252.7777777777778</v>
      </c>
      <c r="AD443" s="164">
        <f t="shared" si="25"/>
        <v>0</v>
      </c>
      <c r="AE443" s="164">
        <f t="shared" si="27"/>
        <v>252.7777777777778</v>
      </c>
      <c r="AF443" s="163">
        <f t="shared" si="26"/>
        <v>213.67888888888888</v>
      </c>
    </row>
    <row r="444" spans="1:32" x14ac:dyDescent="0.25">
      <c r="A444" s="165" t="s">
        <v>361</v>
      </c>
      <c r="B444" s="165" t="s">
        <v>856</v>
      </c>
      <c r="C444" s="165" t="s">
        <v>268</v>
      </c>
      <c r="D444" s="165" t="s">
        <v>36</v>
      </c>
      <c r="E444" s="165">
        <v>2</v>
      </c>
      <c r="F444" s="165" t="s">
        <v>760</v>
      </c>
      <c r="G444" s="165" t="s">
        <v>761</v>
      </c>
      <c r="H444" s="165">
        <v>92.35</v>
      </c>
      <c r="I444" s="165">
        <v>96.3</v>
      </c>
      <c r="J444" s="165">
        <v>95.59</v>
      </c>
      <c r="K444" s="161"/>
      <c r="L444" s="161">
        <v>90</v>
      </c>
      <c r="M444" s="161"/>
      <c r="N444" s="162"/>
      <c r="O444" s="162">
        <v>75</v>
      </c>
      <c r="P444" s="162"/>
      <c r="Q444" s="161"/>
      <c r="R444" s="161">
        <v>90</v>
      </c>
      <c r="S444" s="161"/>
      <c r="T444" s="162"/>
      <c r="U444" s="162">
        <v>90</v>
      </c>
      <c r="V444" s="162"/>
      <c r="W444" s="161"/>
      <c r="X444" s="161">
        <v>85</v>
      </c>
      <c r="Y444" s="161"/>
      <c r="Z444" s="162"/>
      <c r="AA444" s="162">
        <v>100</v>
      </c>
      <c r="AB444" s="162"/>
      <c r="AC444" s="164">
        <f t="shared" si="24"/>
        <v>610.55555555555554</v>
      </c>
      <c r="AD444" s="164">
        <f t="shared" si="25"/>
        <v>0</v>
      </c>
      <c r="AE444" s="164">
        <f t="shared" si="27"/>
        <v>610.55555555555554</v>
      </c>
      <c r="AF444" s="163">
        <f t="shared" si="26"/>
        <v>447.39777777777778</v>
      </c>
    </row>
    <row r="445" spans="1:32" x14ac:dyDescent="0.25">
      <c r="A445" s="165" t="s">
        <v>361</v>
      </c>
      <c r="B445" s="165" t="s">
        <v>856</v>
      </c>
      <c r="C445" s="165" t="s">
        <v>268</v>
      </c>
      <c r="D445" s="165" t="s">
        <v>36</v>
      </c>
      <c r="E445" s="165">
        <v>4</v>
      </c>
      <c r="F445" s="165" t="s">
        <v>762</v>
      </c>
      <c r="G445" s="165" t="s">
        <v>45</v>
      </c>
      <c r="H445" s="165">
        <v>55.29</v>
      </c>
      <c r="I445" s="165">
        <v>59.3</v>
      </c>
      <c r="J445" s="165">
        <v>61.25</v>
      </c>
      <c r="K445" s="161"/>
      <c r="L445" s="161">
        <v>30</v>
      </c>
      <c r="M445" s="161"/>
      <c r="N445" s="162"/>
      <c r="O445" s="162">
        <v>40</v>
      </c>
      <c r="P445" s="162"/>
      <c r="Q445" s="161"/>
      <c r="R445" s="161">
        <v>20</v>
      </c>
      <c r="S445" s="161"/>
      <c r="T445" s="162"/>
      <c r="U445" s="162">
        <v>30</v>
      </c>
      <c r="V445" s="162"/>
      <c r="W445" s="161"/>
      <c r="X445" s="161">
        <v>10</v>
      </c>
      <c r="Y445" s="161"/>
      <c r="Z445" s="162"/>
      <c r="AA445" s="162">
        <v>70</v>
      </c>
      <c r="AB445" s="162"/>
      <c r="AC445" s="164">
        <f t="shared" si="24"/>
        <v>225.55555555555554</v>
      </c>
      <c r="AD445" s="164">
        <f t="shared" si="25"/>
        <v>0</v>
      </c>
      <c r="AE445" s="164">
        <f t="shared" si="27"/>
        <v>225.55555555555554</v>
      </c>
      <c r="AF445" s="163">
        <f t="shared" si="26"/>
        <v>200.69777777777779</v>
      </c>
    </row>
    <row r="446" spans="1:32" x14ac:dyDescent="0.25">
      <c r="A446" s="165" t="s">
        <v>361</v>
      </c>
      <c r="B446" s="165" t="s">
        <v>856</v>
      </c>
      <c r="C446" s="165" t="s">
        <v>268</v>
      </c>
      <c r="D446" s="165" t="s">
        <v>36</v>
      </c>
      <c r="E446" s="165">
        <v>5</v>
      </c>
      <c r="F446" s="165" t="s">
        <v>763</v>
      </c>
      <c r="G446" s="165" t="s">
        <v>761</v>
      </c>
      <c r="H446" s="165">
        <v>73.16</v>
      </c>
      <c r="I446" s="165">
        <v>76.599999999999994</v>
      </c>
      <c r="J446" s="165">
        <v>78.5</v>
      </c>
      <c r="K446" s="161"/>
      <c r="L446" s="161">
        <v>65</v>
      </c>
      <c r="M446" s="161"/>
      <c r="N446" s="162"/>
      <c r="O446" s="162">
        <v>30</v>
      </c>
      <c r="P446" s="162"/>
      <c r="Q446" s="161"/>
      <c r="R446" s="161">
        <v>50</v>
      </c>
      <c r="S446" s="161"/>
      <c r="T446" s="162"/>
      <c r="U446" s="162">
        <v>55</v>
      </c>
      <c r="V446" s="162"/>
      <c r="W446" s="161"/>
      <c r="X446" s="161">
        <v>75</v>
      </c>
      <c r="Y446" s="161"/>
      <c r="Z446" s="162"/>
      <c r="AA446" s="162">
        <v>65</v>
      </c>
      <c r="AB446" s="162"/>
      <c r="AC446" s="164">
        <f t="shared" si="24"/>
        <v>377.22222222222223</v>
      </c>
      <c r="AD446" s="164">
        <f t="shared" si="25"/>
        <v>0</v>
      </c>
      <c r="AE446" s="164">
        <f t="shared" si="27"/>
        <v>377.22222222222223</v>
      </c>
      <c r="AF446" s="163">
        <f t="shared" si="26"/>
        <v>302.74111111111108</v>
      </c>
    </row>
    <row r="447" spans="1:32" x14ac:dyDescent="0.25">
      <c r="A447" s="165" t="s">
        <v>361</v>
      </c>
      <c r="B447" s="165" t="s">
        <v>856</v>
      </c>
      <c r="C447" s="165" t="s">
        <v>268</v>
      </c>
      <c r="D447" s="165" t="s">
        <v>36</v>
      </c>
      <c r="E447" s="165">
        <v>8</v>
      </c>
      <c r="F447" s="165" t="s">
        <v>764</v>
      </c>
      <c r="G447" s="165" t="s">
        <v>765</v>
      </c>
      <c r="H447" s="165">
        <v>57.28</v>
      </c>
      <c r="I447" s="165">
        <v>63.27</v>
      </c>
      <c r="J447" s="165">
        <v>65.05</v>
      </c>
      <c r="K447" s="161"/>
      <c r="L447" s="161">
        <v>45</v>
      </c>
      <c r="M447" s="161"/>
      <c r="N447" s="162"/>
      <c r="O447" s="162">
        <v>35</v>
      </c>
      <c r="P447" s="162"/>
      <c r="Q447" s="161"/>
      <c r="R447" s="161">
        <v>35</v>
      </c>
      <c r="S447" s="161"/>
      <c r="T447" s="162"/>
      <c r="U447" s="162">
        <v>35</v>
      </c>
      <c r="V447" s="162"/>
      <c r="W447" s="161"/>
      <c r="X447" s="161">
        <v>30</v>
      </c>
      <c r="Y447" s="161"/>
      <c r="Z447" s="162"/>
      <c r="AA447" s="162">
        <v>50</v>
      </c>
      <c r="AB447" s="162"/>
      <c r="AC447" s="164">
        <f t="shared" si="24"/>
        <v>268.33333333333337</v>
      </c>
      <c r="AD447" s="164">
        <f t="shared" si="25"/>
        <v>0</v>
      </c>
      <c r="AE447" s="164">
        <f t="shared" si="27"/>
        <v>268.33333333333337</v>
      </c>
      <c r="AF447" s="163">
        <f t="shared" si="26"/>
        <v>226.9666666666667</v>
      </c>
    </row>
    <row r="448" spans="1:32" x14ac:dyDescent="0.25">
      <c r="A448" s="165" t="s">
        <v>361</v>
      </c>
      <c r="B448" s="165" t="s">
        <v>856</v>
      </c>
      <c r="C448" s="165" t="s">
        <v>268</v>
      </c>
      <c r="D448" s="165" t="s">
        <v>36</v>
      </c>
      <c r="E448" s="165">
        <v>9</v>
      </c>
      <c r="F448" s="165" t="s">
        <v>217</v>
      </c>
      <c r="G448" s="165" t="s">
        <v>269</v>
      </c>
      <c r="H448" s="165">
        <v>77.95</v>
      </c>
      <c r="I448" s="165">
        <v>78.95</v>
      </c>
      <c r="J448" s="165">
        <v>80.2</v>
      </c>
      <c r="K448" s="161"/>
      <c r="L448" s="161">
        <v>70</v>
      </c>
      <c r="M448" s="161"/>
      <c r="N448" s="162"/>
      <c r="O448" s="162">
        <v>50</v>
      </c>
      <c r="P448" s="162"/>
      <c r="Q448" s="161"/>
      <c r="R448" s="161">
        <v>85</v>
      </c>
      <c r="S448" s="161"/>
      <c r="T448" s="162"/>
      <c r="U448" s="162">
        <v>75</v>
      </c>
      <c r="V448" s="162"/>
      <c r="W448" s="161"/>
      <c r="X448" s="161">
        <v>45</v>
      </c>
      <c r="Y448" s="161"/>
      <c r="Z448" s="162"/>
      <c r="AA448" s="162">
        <v>95</v>
      </c>
      <c r="AB448" s="162"/>
      <c r="AC448" s="164">
        <f t="shared" si="24"/>
        <v>486.11111111111109</v>
      </c>
      <c r="AD448" s="164">
        <f t="shared" si="25"/>
        <v>0</v>
      </c>
      <c r="AE448" s="164">
        <f t="shared" si="27"/>
        <v>486.11111111111109</v>
      </c>
      <c r="AF448" s="163">
        <f t="shared" si="26"/>
        <v>361.60555555555555</v>
      </c>
    </row>
    <row r="449" spans="1:32" x14ac:dyDescent="0.25">
      <c r="A449" s="165" t="s">
        <v>361</v>
      </c>
      <c r="B449" s="165" t="s">
        <v>856</v>
      </c>
      <c r="C449" s="165" t="s">
        <v>268</v>
      </c>
      <c r="D449" s="165" t="s">
        <v>36</v>
      </c>
      <c r="E449" s="165">
        <v>10</v>
      </c>
      <c r="F449" s="165" t="s">
        <v>64</v>
      </c>
      <c r="G449" s="165" t="s">
        <v>766</v>
      </c>
      <c r="H449" s="165">
        <v>69.92</v>
      </c>
      <c r="I449" s="165">
        <v>71.989999999999995</v>
      </c>
      <c r="J449" s="165">
        <v>73.5</v>
      </c>
      <c r="K449" s="161"/>
      <c r="L449" s="161">
        <v>45</v>
      </c>
      <c r="M449" s="161"/>
      <c r="N449" s="162"/>
      <c r="O449" s="162">
        <v>40</v>
      </c>
      <c r="P449" s="162"/>
      <c r="Q449" s="161"/>
      <c r="R449" s="161">
        <v>55</v>
      </c>
      <c r="S449" s="161"/>
      <c r="T449" s="162"/>
      <c r="U449" s="162">
        <v>30</v>
      </c>
      <c r="V449" s="162"/>
      <c r="W449" s="161"/>
      <c r="X449" s="161">
        <v>60</v>
      </c>
      <c r="Y449" s="161"/>
      <c r="Z449" s="162"/>
      <c r="AA449" s="162">
        <v>80</v>
      </c>
      <c r="AB449" s="162"/>
      <c r="AC449" s="164">
        <f t="shared" si="24"/>
        <v>350</v>
      </c>
      <c r="AD449" s="164">
        <f t="shared" si="25"/>
        <v>0</v>
      </c>
      <c r="AE449" s="164">
        <f t="shared" si="27"/>
        <v>350</v>
      </c>
      <c r="AF449" s="163">
        <f t="shared" si="26"/>
        <v>282.70499999999998</v>
      </c>
    </row>
    <row r="450" spans="1:32" x14ac:dyDescent="0.25">
      <c r="A450" s="165" t="s">
        <v>361</v>
      </c>
      <c r="B450" s="165" t="s">
        <v>856</v>
      </c>
      <c r="C450" s="165" t="s">
        <v>268</v>
      </c>
      <c r="D450" s="165" t="s">
        <v>36</v>
      </c>
      <c r="E450" s="165">
        <v>12</v>
      </c>
      <c r="F450" s="165" t="s">
        <v>767</v>
      </c>
      <c r="G450" s="165" t="s">
        <v>115</v>
      </c>
      <c r="H450" s="165">
        <v>61.21</v>
      </c>
      <c r="I450" s="165">
        <v>64.39</v>
      </c>
      <c r="J450" s="165">
        <v>67.010000000000005</v>
      </c>
      <c r="K450" s="161"/>
      <c r="L450" s="161">
        <v>55</v>
      </c>
      <c r="M450" s="161"/>
      <c r="N450" s="162"/>
      <c r="O450" s="162">
        <v>25</v>
      </c>
      <c r="P450" s="162"/>
      <c r="Q450" s="161"/>
      <c r="R450" s="161">
        <v>70</v>
      </c>
      <c r="S450" s="161"/>
      <c r="T450" s="162"/>
      <c r="U450" s="162">
        <v>75</v>
      </c>
      <c r="V450" s="162"/>
      <c r="W450" s="161"/>
      <c r="X450" s="161">
        <v>20</v>
      </c>
      <c r="Y450" s="161"/>
      <c r="Z450" s="162"/>
      <c r="AA450" s="162">
        <v>95</v>
      </c>
      <c r="AB450" s="162"/>
      <c r="AC450" s="164">
        <f t="shared" ref="AC450:AC513" si="28">IF(X450="",((L450*4)+(O450*4)+(R450*4)+(U450*2)+(AA450*2))/16/100*700,((L450*4)+(O450*4)+(R450*4)+(U450*2)+(X450*2)+(AA450*2))/18/100*700)</f>
        <v>381.11111111111109</v>
      </c>
      <c r="AD450" s="164">
        <f t="shared" ref="AD450:AD513" si="29">IF(Y450="",((M450*4)+(P450*4)+(S450*4)+(V450*2)+(AB450*2))/16/100*700,((M450*4)+(P450*4)+(S450*4)+(V450*2)+(Y450*2)+(AB450*2))/18/100*700)</f>
        <v>0</v>
      </c>
      <c r="AE450" s="164">
        <f t="shared" si="27"/>
        <v>381.11111111111109</v>
      </c>
      <c r="AF450" s="163">
        <f t="shared" ref="AF450:AF513" si="30">(H450+I450+J450+AE450)/2</f>
        <v>286.86055555555555</v>
      </c>
    </row>
    <row r="451" spans="1:32" x14ac:dyDescent="0.25">
      <c r="A451" s="165" t="s">
        <v>361</v>
      </c>
      <c r="B451" s="165" t="s">
        <v>856</v>
      </c>
      <c r="C451" s="165" t="s">
        <v>268</v>
      </c>
      <c r="D451" s="165" t="s">
        <v>36</v>
      </c>
      <c r="E451" s="165">
        <v>13</v>
      </c>
      <c r="F451" s="165" t="s">
        <v>265</v>
      </c>
      <c r="G451" s="165" t="s">
        <v>193</v>
      </c>
      <c r="H451" s="165">
        <v>86.14</v>
      </c>
      <c r="I451" s="165">
        <v>86.51</v>
      </c>
      <c r="J451" s="165">
        <v>89.06</v>
      </c>
      <c r="K451" s="161"/>
      <c r="L451" s="161">
        <v>60</v>
      </c>
      <c r="M451" s="161"/>
      <c r="N451" s="162"/>
      <c r="O451" s="162">
        <v>35</v>
      </c>
      <c r="P451" s="162"/>
      <c r="Q451" s="161"/>
      <c r="R451" s="161">
        <v>85</v>
      </c>
      <c r="S451" s="161"/>
      <c r="T451" s="162"/>
      <c r="U451" s="162">
        <v>75</v>
      </c>
      <c r="V451" s="162"/>
      <c r="W451" s="161"/>
      <c r="X451" s="161">
        <v>30</v>
      </c>
      <c r="Y451" s="161"/>
      <c r="Z451" s="162"/>
      <c r="AA451" s="162">
        <v>90</v>
      </c>
      <c r="AB451" s="162"/>
      <c r="AC451" s="164">
        <f t="shared" si="28"/>
        <v>431.66666666666669</v>
      </c>
      <c r="AD451" s="164">
        <f t="shared" si="29"/>
        <v>0</v>
      </c>
      <c r="AE451" s="164">
        <f t="shared" ref="AE451:AE514" si="31">IF(AD451=0,AC451,(AC451+AD451)/2)</f>
        <v>431.66666666666669</v>
      </c>
      <c r="AF451" s="163">
        <f t="shared" si="30"/>
        <v>346.68833333333339</v>
      </c>
    </row>
    <row r="452" spans="1:32" x14ac:dyDescent="0.25">
      <c r="A452" s="165" t="s">
        <v>361</v>
      </c>
      <c r="B452" s="165" t="s">
        <v>856</v>
      </c>
      <c r="C452" s="165" t="s">
        <v>268</v>
      </c>
      <c r="D452" s="165" t="s">
        <v>36</v>
      </c>
      <c r="E452" s="165">
        <v>16</v>
      </c>
      <c r="F452" s="165" t="s">
        <v>66</v>
      </c>
      <c r="G452" s="165" t="s">
        <v>44</v>
      </c>
      <c r="H452" s="165">
        <v>64.849999999999994</v>
      </c>
      <c r="I452" s="165">
        <v>70.790000000000006</v>
      </c>
      <c r="J452" s="165">
        <v>72.540000000000006</v>
      </c>
      <c r="K452" s="161"/>
      <c r="L452" s="161">
        <v>50</v>
      </c>
      <c r="M452" s="161"/>
      <c r="N452" s="162"/>
      <c r="O452" s="162">
        <v>35</v>
      </c>
      <c r="P452" s="162"/>
      <c r="Q452" s="161"/>
      <c r="R452" s="161">
        <v>65</v>
      </c>
      <c r="S452" s="161"/>
      <c r="T452" s="162"/>
      <c r="U452" s="162">
        <v>80</v>
      </c>
      <c r="V452" s="162"/>
      <c r="W452" s="161"/>
      <c r="X452" s="161">
        <v>70</v>
      </c>
      <c r="Y452" s="161"/>
      <c r="Z452" s="162"/>
      <c r="AA452" s="162">
        <v>100</v>
      </c>
      <c r="AB452" s="162"/>
      <c r="AC452" s="164">
        <f t="shared" si="28"/>
        <v>427.77777777777783</v>
      </c>
      <c r="AD452" s="164">
        <f t="shared" si="29"/>
        <v>0</v>
      </c>
      <c r="AE452" s="164">
        <f t="shared" si="31"/>
        <v>427.77777777777783</v>
      </c>
      <c r="AF452" s="163">
        <f t="shared" si="30"/>
        <v>317.97888888888895</v>
      </c>
    </row>
    <row r="453" spans="1:32" x14ac:dyDescent="0.25">
      <c r="A453" s="165" t="s">
        <v>361</v>
      </c>
      <c r="B453" s="165" t="s">
        <v>856</v>
      </c>
      <c r="C453" s="165" t="s">
        <v>268</v>
      </c>
      <c r="D453" s="165" t="s">
        <v>36</v>
      </c>
      <c r="E453" s="165">
        <v>17</v>
      </c>
      <c r="F453" s="165" t="s">
        <v>768</v>
      </c>
      <c r="G453" s="165" t="s">
        <v>245</v>
      </c>
      <c r="H453" s="165">
        <v>65.02</v>
      </c>
      <c r="I453" s="165">
        <v>64.489999999999995</v>
      </c>
      <c r="J453" s="165">
        <v>66.5</v>
      </c>
      <c r="K453" s="161"/>
      <c r="L453" s="161">
        <v>40</v>
      </c>
      <c r="M453" s="161"/>
      <c r="N453" s="162"/>
      <c r="O453" s="162">
        <v>30</v>
      </c>
      <c r="P453" s="162"/>
      <c r="Q453" s="161"/>
      <c r="R453" s="161">
        <v>45</v>
      </c>
      <c r="S453" s="161"/>
      <c r="T453" s="162"/>
      <c r="U453" s="162">
        <v>55</v>
      </c>
      <c r="V453" s="162"/>
      <c r="W453" s="161"/>
      <c r="X453" s="161">
        <v>15</v>
      </c>
      <c r="Y453" s="161"/>
      <c r="Z453" s="162"/>
      <c r="AA453" s="162">
        <v>80</v>
      </c>
      <c r="AB453" s="162"/>
      <c r="AC453" s="164">
        <f t="shared" si="28"/>
        <v>295.55555555555554</v>
      </c>
      <c r="AD453" s="164">
        <f t="shared" si="29"/>
        <v>0</v>
      </c>
      <c r="AE453" s="164">
        <f t="shared" si="31"/>
        <v>295.55555555555554</v>
      </c>
      <c r="AF453" s="163">
        <f t="shared" si="30"/>
        <v>245.78277777777777</v>
      </c>
    </row>
    <row r="454" spans="1:32" x14ac:dyDescent="0.25">
      <c r="A454" s="165" t="s">
        <v>361</v>
      </c>
      <c r="B454" s="165" t="s">
        <v>856</v>
      </c>
      <c r="C454" s="165" t="s">
        <v>268</v>
      </c>
      <c r="D454" s="165" t="s">
        <v>36</v>
      </c>
      <c r="E454" s="165">
        <v>18</v>
      </c>
      <c r="F454" s="165" t="s">
        <v>250</v>
      </c>
      <c r="G454" s="165" t="s">
        <v>523</v>
      </c>
      <c r="H454" s="165">
        <v>62.8</v>
      </c>
      <c r="I454" s="165">
        <v>64.900000000000006</v>
      </c>
      <c r="J454" s="165">
        <v>68.540000000000006</v>
      </c>
      <c r="K454" s="161"/>
      <c r="L454" s="161">
        <v>50</v>
      </c>
      <c r="M454" s="161"/>
      <c r="N454" s="162"/>
      <c r="O454" s="162">
        <v>20</v>
      </c>
      <c r="P454" s="162"/>
      <c r="Q454" s="161"/>
      <c r="R454" s="161">
        <v>45</v>
      </c>
      <c r="S454" s="161"/>
      <c r="T454" s="162"/>
      <c r="U454" s="162">
        <v>25</v>
      </c>
      <c r="V454" s="162"/>
      <c r="W454" s="161"/>
      <c r="X454" s="161">
        <v>15</v>
      </c>
      <c r="Y454" s="161"/>
      <c r="Z454" s="162"/>
      <c r="AA454" s="162">
        <v>55</v>
      </c>
      <c r="AB454" s="162"/>
      <c r="AC454" s="164">
        <f t="shared" si="28"/>
        <v>252.7777777777778</v>
      </c>
      <c r="AD454" s="164">
        <f t="shared" si="29"/>
        <v>0</v>
      </c>
      <c r="AE454" s="164">
        <f t="shared" si="31"/>
        <v>252.7777777777778</v>
      </c>
      <c r="AF454" s="163">
        <f t="shared" si="30"/>
        <v>224.50888888888892</v>
      </c>
    </row>
    <row r="455" spans="1:32" x14ac:dyDescent="0.25">
      <c r="A455" s="165" t="s">
        <v>361</v>
      </c>
      <c r="B455" s="165" t="s">
        <v>856</v>
      </c>
      <c r="C455" s="165" t="s">
        <v>268</v>
      </c>
      <c r="D455" s="165" t="s">
        <v>36</v>
      </c>
      <c r="E455" s="165">
        <v>41</v>
      </c>
      <c r="F455" s="165" t="s">
        <v>769</v>
      </c>
      <c r="G455" s="165" t="s">
        <v>770</v>
      </c>
      <c r="H455" s="165">
        <v>94.1</v>
      </c>
      <c r="I455" s="165">
        <v>97.15</v>
      </c>
      <c r="J455" s="165">
        <v>98.59</v>
      </c>
      <c r="K455" s="161"/>
      <c r="L455" s="161">
        <v>95</v>
      </c>
      <c r="M455" s="161"/>
      <c r="N455" s="162"/>
      <c r="O455" s="162">
        <v>95</v>
      </c>
      <c r="P455" s="162"/>
      <c r="Q455" s="161"/>
      <c r="R455" s="161">
        <v>90</v>
      </c>
      <c r="S455" s="161"/>
      <c r="T455" s="162"/>
      <c r="U455" s="162">
        <v>95</v>
      </c>
      <c r="V455" s="162"/>
      <c r="W455" s="161"/>
      <c r="X455" s="161">
        <v>90</v>
      </c>
      <c r="Y455" s="161"/>
      <c r="Z455" s="162"/>
      <c r="AA455" s="162">
        <v>100</v>
      </c>
      <c r="AB455" s="162"/>
      <c r="AC455" s="164">
        <f t="shared" si="28"/>
        <v>657.22222222222217</v>
      </c>
      <c r="AD455" s="164">
        <f t="shared" si="29"/>
        <v>0</v>
      </c>
      <c r="AE455" s="164">
        <f t="shared" si="31"/>
        <v>657.22222222222217</v>
      </c>
      <c r="AF455" s="163">
        <f t="shared" si="30"/>
        <v>473.5311111111111</v>
      </c>
    </row>
    <row r="456" spans="1:32" x14ac:dyDescent="0.25">
      <c r="A456" s="165" t="s">
        <v>361</v>
      </c>
      <c r="B456" s="165" t="s">
        <v>856</v>
      </c>
      <c r="C456" s="165" t="s">
        <v>268</v>
      </c>
      <c r="D456" s="165" t="s">
        <v>36</v>
      </c>
      <c r="E456" s="165">
        <v>102</v>
      </c>
      <c r="F456" s="165" t="s">
        <v>771</v>
      </c>
      <c r="G456" s="165" t="s">
        <v>257</v>
      </c>
      <c r="H456" s="165">
        <v>60.02</v>
      </c>
      <c r="I456" s="165">
        <v>66.55</v>
      </c>
      <c r="J456" s="165">
        <v>68.75</v>
      </c>
      <c r="K456" s="161"/>
      <c r="L456" s="161">
        <v>55</v>
      </c>
      <c r="M456" s="161"/>
      <c r="N456" s="162"/>
      <c r="O456" s="162">
        <v>25</v>
      </c>
      <c r="P456" s="162"/>
      <c r="Q456" s="161"/>
      <c r="R456" s="161">
        <v>60</v>
      </c>
      <c r="S456" s="161"/>
      <c r="T456" s="162"/>
      <c r="U456" s="162">
        <v>50</v>
      </c>
      <c r="V456" s="162"/>
      <c r="W456" s="161"/>
      <c r="X456" s="161">
        <v>30</v>
      </c>
      <c r="Y456" s="161"/>
      <c r="Z456" s="162"/>
      <c r="AA456" s="162">
        <v>80</v>
      </c>
      <c r="AB456" s="162"/>
      <c r="AC456" s="164">
        <f t="shared" si="28"/>
        <v>342.22222222222223</v>
      </c>
      <c r="AD456" s="164">
        <f t="shared" si="29"/>
        <v>0</v>
      </c>
      <c r="AE456" s="164">
        <f t="shared" si="31"/>
        <v>342.22222222222223</v>
      </c>
      <c r="AF456" s="163">
        <f t="shared" si="30"/>
        <v>268.77111111111111</v>
      </c>
    </row>
    <row r="457" spans="1:32" x14ac:dyDescent="0.25">
      <c r="A457" s="165" t="s">
        <v>361</v>
      </c>
      <c r="B457" s="165" t="s">
        <v>856</v>
      </c>
      <c r="C457" s="165" t="s">
        <v>268</v>
      </c>
      <c r="D457" s="165" t="s">
        <v>36</v>
      </c>
      <c r="E457" s="165">
        <v>122</v>
      </c>
      <c r="F457" s="165" t="s">
        <v>618</v>
      </c>
      <c r="G457" s="165" t="s">
        <v>257</v>
      </c>
      <c r="H457" s="165">
        <v>53.55</v>
      </c>
      <c r="I457" s="165">
        <v>58.62</v>
      </c>
      <c r="J457" s="165">
        <v>60.52</v>
      </c>
      <c r="K457" s="161"/>
      <c r="L457" s="161">
        <v>35</v>
      </c>
      <c r="M457" s="161"/>
      <c r="N457" s="162"/>
      <c r="O457" s="162">
        <v>5</v>
      </c>
      <c r="P457" s="162"/>
      <c r="Q457" s="161"/>
      <c r="R457" s="161">
        <v>30</v>
      </c>
      <c r="S457" s="161"/>
      <c r="T457" s="162"/>
      <c r="U457" s="162">
        <v>25</v>
      </c>
      <c r="V457" s="162"/>
      <c r="W457" s="161"/>
      <c r="X457" s="161">
        <v>45</v>
      </c>
      <c r="Y457" s="161"/>
      <c r="Z457" s="162"/>
      <c r="AA457" s="162">
        <v>45</v>
      </c>
      <c r="AB457" s="162"/>
      <c r="AC457" s="164">
        <f t="shared" si="28"/>
        <v>198.33333333333331</v>
      </c>
      <c r="AD457" s="164">
        <f t="shared" si="29"/>
        <v>0</v>
      </c>
      <c r="AE457" s="164">
        <f t="shared" si="31"/>
        <v>198.33333333333331</v>
      </c>
      <c r="AF457" s="163">
        <f t="shared" si="30"/>
        <v>185.51166666666666</v>
      </c>
    </row>
    <row r="458" spans="1:32" x14ac:dyDescent="0.25">
      <c r="A458" s="165" t="s">
        <v>361</v>
      </c>
      <c r="B458" s="165" t="s">
        <v>856</v>
      </c>
      <c r="C458" s="165" t="s">
        <v>268</v>
      </c>
      <c r="D458" s="165" t="s">
        <v>36</v>
      </c>
      <c r="E458" s="165">
        <v>124</v>
      </c>
      <c r="F458" s="165" t="s">
        <v>772</v>
      </c>
      <c r="G458" s="165" t="s">
        <v>446</v>
      </c>
      <c r="H458" s="165">
        <v>73.430000000000007</v>
      </c>
      <c r="I458" s="165">
        <v>78.180000000000007</v>
      </c>
      <c r="J458" s="165">
        <v>80.239999999999995</v>
      </c>
      <c r="K458" s="161"/>
      <c r="L458" s="161">
        <v>60</v>
      </c>
      <c r="M458" s="161"/>
      <c r="N458" s="162"/>
      <c r="O458" s="162">
        <v>55</v>
      </c>
      <c r="P458" s="162"/>
      <c r="Q458" s="161"/>
      <c r="R458" s="161">
        <v>65</v>
      </c>
      <c r="S458" s="161"/>
      <c r="T458" s="162"/>
      <c r="U458" s="162">
        <v>55</v>
      </c>
      <c r="V458" s="162"/>
      <c r="W458" s="161"/>
      <c r="X458" s="161">
        <v>55</v>
      </c>
      <c r="Y458" s="161"/>
      <c r="Z458" s="162"/>
      <c r="AA458" s="162">
        <v>75</v>
      </c>
      <c r="AB458" s="162"/>
      <c r="AC458" s="164">
        <f t="shared" si="28"/>
        <v>423.88888888888891</v>
      </c>
      <c r="AD458" s="164">
        <f t="shared" si="29"/>
        <v>0</v>
      </c>
      <c r="AE458" s="164">
        <f t="shared" si="31"/>
        <v>423.88888888888891</v>
      </c>
      <c r="AF458" s="163">
        <f t="shared" si="30"/>
        <v>327.86944444444447</v>
      </c>
    </row>
    <row r="459" spans="1:32" x14ac:dyDescent="0.25">
      <c r="A459" s="165" t="s">
        <v>361</v>
      </c>
      <c r="B459" s="165" t="s">
        <v>856</v>
      </c>
      <c r="C459" s="165" t="s">
        <v>268</v>
      </c>
      <c r="D459" s="165" t="s">
        <v>36</v>
      </c>
      <c r="E459" s="165">
        <v>139</v>
      </c>
      <c r="F459" s="165" t="s">
        <v>266</v>
      </c>
      <c r="G459" s="165" t="s">
        <v>257</v>
      </c>
      <c r="H459" s="165">
        <v>54.85</v>
      </c>
      <c r="I459" s="165">
        <v>61.68</v>
      </c>
      <c r="J459" s="165">
        <v>65.739999999999995</v>
      </c>
      <c r="K459" s="161"/>
      <c r="L459" s="161">
        <v>50</v>
      </c>
      <c r="M459" s="161"/>
      <c r="N459" s="162"/>
      <c r="O459" s="162">
        <v>25</v>
      </c>
      <c r="P459" s="162"/>
      <c r="Q459" s="161"/>
      <c r="R459" s="161">
        <v>45</v>
      </c>
      <c r="S459" s="161"/>
      <c r="T459" s="162"/>
      <c r="U459" s="162">
        <v>50</v>
      </c>
      <c r="V459" s="162"/>
      <c r="W459" s="161"/>
      <c r="X459" s="161">
        <v>40</v>
      </c>
      <c r="Y459" s="161"/>
      <c r="Z459" s="162"/>
      <c r="AA459" s="162">
        <v>70</v>
      </c>
      <c r="AB459" s="162"/>
      <c r="AC459" s="164">
        <f t="shared" si="28"/>
        <v>311.11111111111109</v>
      </c>
      <c r="AD459" s="164">
        <f t="shared" si="29"/>
        <v>0</v>
      </c>
      <c r="AE459" s="164">
        <f t="shared" si="31"/>
        <v>311.11111111111109</v>
      </c>
      <c r="AF459" s="163">
        <f t="shared" si="30"/>
        <v>246.69055555555553</v>
      </c>
    </row>
    <row r="460" spans="1:32" x14ac:dyDescent="0.25">
      <c r="A460" s="165" t="s">
        <v>361</v>
      </c>
      <c r="B460" s="165" t="s">
        <v>856</v>
      </c>
      <c r="C460" s="165" t="s">
        <v>268</v>
      </c>
      <c r="D460" s="165" t="s">
        <v>36</v>
      </c>
      <c r="E460" s="165">
        <v>152</v>
      </c>
      <c r="F460" s="165" t="s">
        <v>773</v>
      </c>
      <c r="G460" s="165" t="s">
        <v>248</v>
      </c>
      <c r="H460" s="165">
        <v>61.19</v>
      </c>
      <c r="I460" s="165">
        <v>63.05</v>
      </c>
      <c r="J460" s="165">
        <v>66.239999999999995</v>
      </c>
      <c r="K460" s="161"/>
      <c r="L460" s="161">
        <v>50</v>
      </c>
      <c r="M460" s="161"/>
      <c r="N460" s="162"/>
      <c r="O460" s="162">
        <v>15</v>
      </c>
      <c r="P460" s="162"/>
      <c r="Q460" s="161"/>
      <c r="R460" s="161">
        <v>60</v>
      </c>
      <c r="S460" s="161"/>
      <c r="T460" s="162"/>
      <c r="U460" s="162">
        <v>45</v>
      </c>
      <c r="V460" s="162"/>
      <c r="W460" s="161"/>
      <c r="X460" s="161">
        <v>30</v>
      </c>
      <c r="Y460" s="161"/>
      <c r="Z460" s="162"/>
      <c r="AA460" s="162">
        <v>90</v>
      </c>
      <c r="AB460" s="162"/>
      <c r="AC460" s="164">
        <f t="shared" si="28"/>
        <v>322.77777777777777</v>
      </c>
      <c r="AD460" s="164">
        <f t="shared" si="29"/>
        <v>0</v>
      </c>
      <c r="AE460" s="164">
        <f t="shared" si="31"/>
        <v>322.77777777777777</v>
      </c>
      <c r="AF460" s="163">
        <f t="shared" si="30"/>
        <v>256.62888888888887</v>
      </c>
    </row>
    <row r="461" spans="1:32" x14ac:dyDescent="0.25">
      <c r="A461" s="165" t="s">
        <v>361</v>
      </c>
      <c r="B461" s="165" t="s">
        <v>856</v>
      </c>
      <c r="C461" s="165" t="s">
        <v>268</v>
      </c>
      <c r="D461" s="165" t="s">
        <v>36</v>
      </c>
      <c r="E461" s="165">
        <v>156</v>
      </c>
      <c r="F461" s="165" t="s">
        <v>774</v>
      </c>
      <c r="G461" s="165" t="s">
        <v>775</v>
      </c>
      <c r="H461" s="165">
        <v>64.38</v>
      </c>
      <c r="I461" s="165">
        <v>67.19</v>
      </c>
      <c r="J461" s="165">
        <v>68.290000000000006</v>
      </c>
      <c r="K461" s="161"/>
      <c r="L461" s="161">
        <v>75</v>
      </c>
      <c r="M461" s="161"/>
      <c r="N461" s="162"/>
      <c r="O461" s="162">
        <v>30</v>
      </c>
      <c r="P461" s="162"/>
      <c r="Q461" s="161"/>
      <c r="R461" s="161">
        <v>80</v>
      </c>
      <c r="S461" s="161"/>
      <c r="T461" s="162"/>
      <c r="U461" s="162">
        <v>60</v>
      </c>
      <c r="V461" s="162"/>
      <c r="W461" s="161"/>
      <c r="X461" s="161">
        <v>35</v>
      </c>
      <c r="Y461" s="161"/>
      <c r="Z461" s="162"/>
      <c r="AA461" s="162">
        <v>100</v>
      </c>
      <c r="AB461" s="162"/>
      <c r="AC461" s="164">
        <f t="shared" si="28"/>
        <v>439.44444444444446</v>
      </c>
      <c r="AD461" s="164">
        <f t="shared" si="29"/>
        <v>0</v>
      </c>
      <c r="AE461" s="164">
        <f t="shared" si="31"/>
        <v>439.44444444444446</v>
      </c>
      <c r="AF461" s="163">
        <f t="shared" si="30"/>
        <v>319.65222222222224</v>
      </c>
    </row>
    <row r="462" spans="1:32" x14ac:dyDescent="0.25">
      <c r="A462" s="165" t="s">
        <v>361</v>
      </c>
      <c r="B462" s="165" t="s">
        <v>856</v>
      </c>
      <c r="C462" s="165" t="s">
        <v>268</v>
      </c>
      <c r="D462" s="165" t="s">
        <v>36</v>
      </c>
      <c r="E462" s="165">
        <v>157</v>
      </c>
      <c r="F462" s="165" t="s">
        <v>776</v>
      </c>
      <c r="G462" s="165" t="s">
        <v>228</v>
      </c>
      <c r="H462" s="165">
        <v>88.94</v>
      </c>
      <c r="I462" s="165">
        <v>91.2</v>
      </c>
      <c r="J462" s="165">
        <v>94.36</v>
      </c>
      <c r="K462" s="161"/>
      <c r="L462" s="161">
        <v>85</v>
      </c>
      <c r="M462" s="161"/>
      <c r="N462" s="162"/>
      <c r="O462" s="162">
        <v>70</v>
      </c>
      <c r="P462" s="162"/>
      <c r="Q462" s="161"/>
      <c r="R462" s="161">
        <v>85</v>
      </c>
      <c r="S462" s="161"/>
      <c r="T462" s="162"/>
      <c r="U462" s="162">
        <v>100</v>
      </c>
      <c r="V462" s="162"/>
      <c r="W462" s="161"/>
      <c r="X462" s="161">
        <v>70</v>
      </c>
      <c r="Y462" s="161"/>
      <c r="Z462" s="162"/>
      <c r="AA462" s="162">
        <v>100</v>
      </c>
      <c r="AB462" s="162"/>
      <c r="AC462" s="164">
        <f t="shared" si="28"/>
        <v>583.33333333333326</v>
      </c>
      <c r="AD462" s="164">
        <f t="shared" si="29"/>
        <v>0</v>
      </c>
      <c r="AE462" s="164">
        <f t="shared" si="31"/>
        <v>583.33333333333326</v>
      </c>
      <c r="AF462" s="163">
        <f t="shared" si="30"/>
        <v>428.91666666666663</v>
      </c>
    </row>
    <row r="463" spans="1:32" x14ac:dyDescent="0.25">
      <c r="A463" s="165" t="s">
        <v>361</v>
      </c>
      <c r="B463" s="165" t="s">
        <v>856</v>
      </c>
      <c r="C463" s="165" t="s">
        <v>271</v>
      </c>
      <c r="D463" s="165" t="s">
        <v>36</v>
      </c>
      <c r="E463" s="165">
        <v>42</v>
      </c>
      <c r="F463" s="165" t="s">
        <v>777</v>
      </c>
      <c r="G463" s="165" t="s">
        <v>246</v>
      </c>
      <c r="H463" s="165">
        <v>88.2</v>
      </c>
      <c r="I463" s="165">
        <v>89</v>
      </c>
      <c r="J463" s="165">
        <v>0</v>
      </c>
      <c r="K463" s="161"/>
      <c r="L463" s="161">
        <v>90</v>
      </c>
      <c r="M463" s="161"/>
      <c r="N463" s="162"/>
      <c r="O463" s="162">
        <v>70</v>
      </c>
      <c r="P463" s="162"/>
      <c r="Q463" s="161"/>
      <c r="R463" s="161">
        <v>90</v>
      </c>
      <c r="S463" s="161"/>
      <c r="T463" s="162"/>
      <c r="U463" s="162">
        <v>95</v>
      </c>
      <c r="V463" s="162"/>
      <c r="W463" s="161"/>
      <c r="X463" s="161">
        <v>75</v>
      </c>
      <c r="Y463" s="161"/>
      <c r="Z463" s="162"/>
      <c r="AA463" s="162">
        <v>100</v>
      </c>
      <c r="AB463" s="162"/>
      <c r="AC463" s="164">
        <f t="shared" si="28"/>
        <v>598.88888888888891</v>
      </c>
      <c r="AD463" s="164">
        <f t="shared" si="29"/>
        <v>0</v>
      </c>
      <c r="AE463" s="164">
        <f t="shared" si="31"/>
        <v>598.88888888888891</v>
      </c>
      <c r="AF463" s="163">
        <f t="shared" si="30"/>
        <v>388.04444444444448</v>
      </c>
    </row>
    <row r="464" spans="1:32" x14ac:dyDescent="0.25">
      <c r="A464" s="165" t="s">
        <v>361</v>
      </c>
      <c r="B464" s="165" t="s">
        <v>856</v>
      </c>
      <c r="C464" s="165" t="s">
        <v>271</v>
      </c>
      <c r="D464" s="165" t="s">
        <v>36</v>
      </c>
      <c r="E464" s="165">
        <v>65</v>
      </c>
      <c r="F464" s="165" t="s">
        <v>137</v>
      </c>
      <c r="G464" s="165" t="s">
        <v>778</v>
      </c>
      <c r="H464" s="165">
        <v>91.96</v>
      </c>
      <c r="I464" s="165">
        <v>90.82</v>
      </c>
      <c r="J464" s="165">
        <v>0</v>
      </c>
      <c r="K464" s="161"/>
      <c r="L464" s="161">
        <v>85</v>
      </c>
      <c r="M464" s="161"/>
      <c r="N464" s="162"/>
      <c r="O464" s="162">
        <v>35</v>
      </c>
      <c r="P464" s="162"/>
      <c r="Q464" s="161"/>
      <c r="R464" s="161">
        <v>80</v>
      </c>
      <c r="S464" s="161"/>
      <c r="T464" s="162"/>
      <c r="U464" s="162">
        <v>95</v>
      </c>
      <c r="V464" s="162"/>
      <c r="W464" s="161"/>
      <c r="X464" s="161">
        <v>85</v>
      </c>
      <c r="Y464" s="161"/>
      <c r="Z464" s="162"/>
      <c r="AA464" s="162">
        <v>100</v>
      </c>
      <c r="AB464" s="162"/>
      <c r="AC464" s="164">
        <f t="shared" si="28"/>
        <v>528.88888888888891</v>
      </c>
      <c r="AD464" s="164">
        <f t="shared" si="29"/>
        <v>0</v>
      </c>
      <c r="AE464" s="164">
        <f t="shared" si="31"/>
        <v>528.88888888888891</v>
      </c>
      <c r="AF464" s="163">
        <f t="shared" si="30"/>
        <v>355.83444444444444</v>
      </c>
    </row>
    <row r="465" spans="1:32" x14ac:dyDescent="0.25">
      <c r="A465" s="165" t="s">
        <v>361</v>
      </c>
      <c r="B465" s="165" t="s">
        <v>856</v>
      </c>
      <c r="C465" s="165" t="s">
        <v>271</v>
      </c>
      <c r="D465" s="165" t="s">
        <v>36</v>
      </c>
      <c r="E465" s="165">
        <v>66</v>
      </c>
      <c r="F465" s="165" t="s">
        <v>525</v>
      </c>
      <c r="G465" s="165" t="s">
        <v>57</v>
      </c>
      <c r="H465" s="165">
        <v>81.83</v>
      </c>
      <c r="I465" s="165">
        <v>78.510000000000005</v>
      </c>
      <c r="J465" s="165">
        <v>0</v>
      </c>
      <c r="K465" s="161"/>
      <c r="L465" s="161">
        <v>65</v>
      </c>
      <c r="M465" s="161"/>
      <c r="N465" s="162"/>
      <c r="O465" s="162">
        <v>70</v>
      </c>
      <c r="P465" s="162"/>
      <c r="Q465" s="161"/>
      <c r="R465" s="161">
        <v>90</v>
      </c>
      <c r="S465" s="161"/>
      <c r="T465" s="162"/>
      <c r="U465" s="162">
        <v>70</v>
      </c>
      <c r="V465" s="162"/>
      <c r="W465" s="161"/>
      <c r="X465" s="161">
        <v>85</v>
      </c>
      <c r="Y465" s="161"/>
      <c r="Z465" s="162"/>
      <c r="AA465" s="162">
        <v>90</v>
      </c>
      <c r="AB465" s="162"/>
      <c r="AC465" s="164">
        <f t="shared" si="28"/>
        <v>540.55555555555554</v>
      </c>
      <c r="AD465" s="164">
        <f t="shared" si="29"/>
        <v>0</v>
      </c>
      <c r="AE465" s="164">
        <f t="shared" si="31"/>
        <v>540.55555555555554</v>
      </c>
      <c r="AF465" s="163">
        <f t="shared" si="30"/>
        <v>350.44777777777779</v>
      </c>
    </row>
    <row r="466" spans="1:32" x14ac:dyDescent="0.25">
      <c r="A466" s="165" t="s">
        <v>361</v>
      </c>
      <c r="B466" s="165" t="s">
        <v>856</v>
      </c>
      <c r="C466" s="165" t="s">
        <v>271</v>
      </c>
      <c r="D466" s="165" t="s">
        <v>36</v>
      </c>
      <c r="E466" s="165">
        <v>69</v>
      </c>
      <c r="F466" s="165" t="s">
        <v>779</v>
      </c>
      <c r="G466" s="165" t="s">
        <v>274</v>
      </c>
      <c r="H466" s="165">
        <v>79.2</v>
      </c>
      <c r="I466" s="165">
        <v>77.099999999999994</v>
      </c>
      <c r="J466" s="165">
        <v>0</v>
      </c>
      <c r="K466" s="161"/>
      <c r="L466" s="161">
        <v>65</v>
      </c>
      <c r="M466" s="161"/>
      <c r="N466" s="162"/>
      <c r="O466" s="162">
        <v>20</v>
      </c>
      <c r="P466" s="162"/>
      <c r="Q466" s="161"/>
      <c r="R466" s="161">
        <v>75</v>
      </c>
      <c r="S466" s="161"/>
      <c r="T466" s="162"/>
      <c r="U466" s="162">
        <v>55</v>
      </c>
      <c r="V466" s="162"/>
      <c r="W466" s="161"/>
      <c r="X466" s="161">
        <v>80</v>
      </c>
      <c r="Y466" s="161"/>
      <c r="Z466" s="162"/>
      <c r="AA466" s="162">
        <v>80</v>
      </c>
      <c r="AB466" s="162"/>
      <c r="AC466" s="164">
        <f t="shared" si="28"/>
        <v>416.11111111111109</v>
      </c>
      <c r="AD466" s="164">
        <f t="shared" si="29"/>
        <v>0</v>
      </c>
      <c r="AE466" s="164">
        <f t="shared" si="31"/>
        <v>416.11111111111109</v>
      </c>
      <c r="AF466" s="163">
        <f t="shared" si="30"/>
        <v>286.20555555555552</v>
      </c>
    </row>
    <row r="467" spans="1:32" x14ac:dyDescent="0.25">
      <c r="A467" s="165" t="s">
        <v>361</v>
      </c>
      <c r="B467" s="165" t="s">
        <v>856</v>
      </c>
      <c r="C467" s="165" t="s">
        <v>271</v>
      </c>
      <c r="D467" s="165" t="s">
        <v>36</v>
      </c>
      <c r="E467" s="165">
        <v>71</v>
      </c>
      <c r="F467" s="165" t="s">
        <v>42</v>
      </c>
      <c r="G467" s="165" t="s">
        <v>93</v>
      </c>
      <c r="H467" s="165">
        <v>79.599999999999994</v>
      </c>
      <c r="I467" s="165">
        <v>81.89</v>
      </c>
      <c r="J467" s="165">
        <v>0</v>
      </c>
      <c r="K467" s="161"/>
      <c r="L467" s="161">
        <v>85</v>
      </c>
      <c r="M467" s="161"/>
      <c r="N467" s="162"/>
      <c r="O467" s="162">
        <v>35</v>
      </c>
      <c r="P467" s="162"/>
      <c r="Q467" s="161"/>
      <c r="R467" s="161">
        <v>80</v>
      </c>
      <c r="S467" s="161"/>
      <c r="T467" s="162"/>
      <c r="U467" s="162">
        <v>95</v>
      </c>
      <c r="V467" s="162"/>
      <c r="W467" s="161"/>
      <c r="X467" s="161">
        <v>85</v>
      </c>
      <c r="Y467" s="161"/>
      <c r="Z467" s="162"/>
      <c r="AA467" s="162">
        <v>95</v>
      </c>
      <c r="AB467" s="162"/>
      <c r="AC467" s="164">
        <f t="shared" si="28"/>
        <v>525</v>
      </c>
      <c r="AD467" s="164">
        <f t="shared" si="29"/>
        <v>0</v>
      </c>
      <c r="AE467" s="164">
        <f t="shared" si="31"/>
        <v>525</v>
      </c>
      <c r="AF467" s="163">
        <f t="shared" si="30"/>
        <v>343.245</v>
      </c>
    </row>
    <row r="468" spans="1:32" x14ac:dyDescent="0.25">
      <c r="A468" s="165" t="s">
        <v>361</v>
      </c>
      <c r="B468" s="165" t="s">
        <v>856</v>
      </c>
      <c r="C468" s="165" t="s">
        <v>271</v>
      </c>
      <c r="D468" s="165" t="s">
        <v>36</v>
      </c>
      <c r="E468" s="165">
        <v>74</v>
      </c>
      <c r="F468" s="165" t="s">
        <v>780</v>
      </c>
      <c r="G468" s="165" t="s">
        <v>274</v>
      </c>
      <c r="H468" s="165">
        <v>92</v>
      </c>
      <c r="I468" s="165">
        <v>88.5</v>
      </c>
      <c r="J468" s="165">
        <v>0</v>
      </c>
      <c r="K468" s="161"/>
      <c r="L468" s="161">
        <v>85</v>
      </c>
      <c r="M468" s="161"/>
      <c r="N468" s="162"/>
      <c r="O468" s="162">
        <v>80</v>
      </c>
      <c r="P468" s="162"/>
      <c r="Q468" s="161"/>
      <c r="R468" s="161">
        <v>85</v>
      </c>
      <c r="S468" s="161"/>
      <c r="T468" s="162"/>
      <c r="U468" s="162">
        <v>90</v>
      </c>
      <c r="V468" s="162"/>
      <c r="W468" s="161"/>
      <c r="X468" s="161">
        <v>85</v>
      </c>
      <c r="Y468" s="161"/>
      <c r="Z468" s="162"/>
      <c r="AA468" s="162">
        <v>95</v>
      </c>
      <c r="AB468" s="162"/>
      <c r="AC468" s="164">
        <f t="shared" si="28"/>
        <v>598.88888888888891</v>
      </c>
      <c r="AD468" s="164">
        <f t="shared" si="29"/>
        <v>0</v>
      </c>
      <c r="AE468" s="164">
        <f t="shared" si="31"/>
        <v>598.88888888888891</v>
      </c>
      <c r="AF468" s="163">
        <f t="shared" si="30"/>
        <v>389.69444444444446</v>
      </c>
    </row>
    <row r="469" spans="1:32" x14ac:dyDescent="0.25">
      <c r="A469" s="165" t="s">
        <v>361</v>
      </c>
      <c r="B469" s="165" t="s">
        <v>856</v>
      </c>
      <c r="C469" s="165" t="s">
        <v>271</v>
      </c>
      <c r="D469" s="165" t="s">
        <v>36</v>
      </c>
      <c r="E469" s="165">
        <v>81</v>
      </c>
      <c r="F469" s="165" t="s">
        <v>781</v>
      </c>
      <c r="G469" s="165" t="s">
        <v>782</v>
      </c>
      <c r="H469" s="165">
        <v>66.3</v>
      </c>
      <c r="I469" s="165">
        <v>66.599999999999994</v>
      </c>
      <c r="J469" s="165">
        <v>0</v>
      </c>
      <c r="K469" s="161"/>
      <c r="L469" s="161">
        <v>55</v>
      </c>
      <c r="M469" s="161"/>
      <c r="N469" s="162"/>
      <c r="O469" s="162">
        <v>20</v>
      </c>
      <c r="P469" s="162"/>
      <c r="Q469" s="161"/>
      <c r="R469" s="161">
        <v>40</v>
      </c>
      <c r="S469" s="161"/>
      <c r="T469" s="162"/>
      <c r="U469" s="162">
        <v>80</v>
      </c>
      <c r="V469" s="162"/>
      <c r="W469" s="161"/>
      <c r="X469" s="161">
        <v>85</v>
      </c>
      <c r="Y469" s="161"/>
      <c r="Z469" s="162"/>
      <c r="AA469" s="162">
        <v>90</v>
      </c>
      <c r="AB469" s="162"/>
      <c r="AC469" s="164">
        <f t="shared" si="28"/>
        <v>377.22222222222223</v>
      </c>
      <c r="AD469" s="164">
        <f t="shared" si="29"/>
        <v>0</v>
      </c>
      <c r="AE469" s="164">
        <f t="shared" si="31"/>
        <v>377.22222222222223</v>
      </c>
      <c r="AF469" s="163">
        <f t="shared" si="30"/>
        <v>255.0611111111111</v>
      </c>
    </row>
    <row r="470" spans="1:32" x14ac:dyDescent="0.25">
      <c r="A470" s="165" t="s">
        <v>361</v>
      </c>
      <c r="B470" s="165" t="s">
        <v>856</v>
      </c>
      <c r="C470" s="165" t="s">
        <v>271</v>
      </c>
      <c r="D470" s="165" t="s">
        <v>36</v>
      </c>
      <c r="E470" s="165">
        <v>85</v>
      </c>
      <c r="F470" s="165" t="s">
        <v>106</v>
      </c>
      <c r="G470" s="165" t="s">
        <v>93</v>
      </c>
      <c r="H470" s="165">
        <v>89.9</v>
      </c>
      <c r="I470" s="165">
        <v>86.2</v>
      </c>
      <c r="J470" s="165">
        <v>0</v>
      </c>
      <c r="K470" s="161"/>
      <c r="L470" s="161">
        <v>85</v>
      </c>
      <c r="M470" s="161"/>
      <c r="N470" s="162"/>
      <c r="O470" s="162">
        <v>85</v>
      </c>
      <c r="P470" s="162"/>
      <c r="Q470" s="161"/>
      <c r="R470" s="161">
        <v>100</v>
      </c>
      <c r="S470" s="161"/>
      <c r="T470" s="162"/>
      <c r="U470" s="162">
        <v>80</v>
      </c>
      <c r="V470" s="162"/>
      <c r="W470" s="161"/>
      <c r="X470" s="161">
        <v>70</v>
      </c>
      <c r="Y470" s="161"/>
      <c r="Z470" s="162"/>
      <c r="AA470" s="162">
        <v>90</v>
      </c>
      <c r="AB470" s="162"/>
      <c r="AC470" s="164">
        <f t="shared" si="28"/>
        <v>606.66666666666674</v>
      </c>
      <c r="AD470" s="164">
        <f t="shared" si="29"/>
        <v>0</v>
      </c>
      <c r="AE470" s="164">
        <f t="shared" si="31"/>
        <v>606.66666666666674</v>
      </c>
      <c r="AF470" s="163">
        <f t="shared" si="30"/>
        <v>391.38333333333338</v>
      </c>
    </row>
    <row r="471" spans="1:32" x14ac:dyDescent="0.25">
      <c r="A471" s="165" t="s">
        <v>361</v>
      </c>
      <c r="B471" s="165" t="s">
        <v>856</v>
      </c>
      <c r="C471" s="165" t="s">
        <v>271</v>
      </c>
      <c r="D471" s="165" t="s">
        <v>36</v>
      </c>
      <c r="E471" s="165">
        <v>86</v>
      </c>
      <c r="F471" s="165" t="s">
        <v>682</v>
      </c>
      <c r="G471" s="165" t="s">
        <v>93</v>
      </c>
      <c r="H471" s="165">
        <v>87.6</v>
      </c>
      <c r="I471" s="165">
        <v>87.57</v>
      </c>
      <c r="J471" s="165">
        <v>0</v>
      </c>
      <c r="K471" s="161"/>
      <c r="L471" s="161">
        <v>85</v>
      </c>
      <c r="M471" s="161"/>
      <c r="N471" s="162"/>
      <c r="O471" s="162">
        <v>65</v>
      </c>
      <c r="P471" s="162"/>
      <c r="Q471" s="161"/>
      <c r="R471" s="161">
        <v>95</v>
      </c>
      <c r="S471" s="161"/>
      <c r="T471" s="162"/>
      <c r="U471" s="162">
        <v>95</v>
      </c>
      <c r="V471" s="162"/>
      <c r="W471" s="161"/>
      <c r="X471" s="161">
        <v>85</v>
      </c>
      <c r="Y471" s="161"/>
      <c r="Z471" s="162"/>
      <c r="AA471" s="162">
        <v>100</v>
      </c>
      <c r="AB471" s="162"/>
      <c r="AC471" s="164">
        <f t="shared" si="28"/>
        <v>598.88888888888891</v>
      </c>
      <c r="AD471" s="164">
        <f t="shared" si="29"/>
        <v>0</v>
      </c>
      <c r="AE471" s="164">
        <f t="shared" si="31"/>
        <v>598.88888888888891</v>
      </c>
      <c r="AF471" s="163">
        <f t="shared" si="30"/>
        <v>387.02944444444444</v>
      </c>
    </row>
    <row r="472" spans="1:32" x14ac:dyDescent="0.25">
      <c r="A472" s="165" t="s">
        <v>361</v>
      </c>
      <c r="B472" s="165" t="s">
        <v>856</v>
      </c>
      <c r="C472" s="165" t="s">
        <v>271</v>
      </c>
      <c r="D472" s="165" t="s">
        <v>36</v>
      </c>
      <c r="E472" s="165">
        <v>88</v>
      </c>
      <c r="F472" s="165" t="s">
        <v>783</v>
      </c>
      <c r="G472" s="165" t="s">
        <v>784</v>
      </c>
      <c r="H472" s="165">
        <v>70.3</v>
      </c>
      <c r="I472" s="165">
        <v>69.3</v>
      </c>
      <c r="J472" s="165">
        <v>0</v>
      </c>
      <c r="K472" s="161"/>
      <c r="L472" s="161">
        <v>70</v>
      </c>
      <c r="M472" s="161"/>
      <c r="N472" s="162"/>
      <c r="O472" s="162">
        <v>40</v>
      </c>
      <c r="P472" s="162"/>
      <c r="Q472" s="161"/>
      <c r="R472" s="161">
        <v>65</v>
      </c>
      <c r="S472" s="161"/>
      <c r="T472" s="162"/>
      <c r="U472" s="162">
        <v>80</v>
      </c>
      <c r="V472" s="162"/>
      <c r="W472" s="161"/>
      <c r="X472" s="161">
        <v>50</v>
      </c>
      <c r="Y472" s="161"/>
      <c r="Z472" s="162"/>
      <c r="AA472" s="162">
        <v>85</v>
      </c>
      <c r="AB472" s="162"/>
      <c r="AC472" s="164">
        <f t="shared" si="28"/>
        <v>439.44444444444446</v>
      </c>
      <c r="AD472" s="164">
        <f t="shared" si="29"/>
        <v>0</v>
      </c>
      <c r="AE472" s="164">
        <f t="shared" si="31"/>
        <v>439.44444444444446</v>
      </c>
      <c r="AF472" s="163">
        <f t="shared" si="30"/>
        <v>289.52222222222224</v>
      </c>
    </row>
    <row r="473" spans="1:32" x14ac:dyDescent="0.25">
      <c r="A473" s="165" t="s">
        <v>361</v>
      </c>
      <c r="B473" s="165" t="s">
        <v>856</v>
      </c>
      <c r="C473" s="165" t="s">
        <v>271</v>
      </c>
      <c r="D473" s="165" t="s">
        <v>36</v>
      </c>
      <c r="E473" s="165">
        <v>95</v>
      </c>
      <c r="F473" s="165" t="s">
        <v>785</v>
      </c>
      <c r="G473" s="165" t="s">
        <v>786</v>
      </c>
      <c r="H473" s="165">
        <v>94.45</v>
      </c>
      <c r="I473" s="165">
        <v>95.04</v>
      </c>
      <c r="J473" s="165">
        <v>0</v>
      </c>
      <c r="K473" s="161"/>
      <c r="L473" s="161">
        <v>75</v>
      </c>
      <c r="M473" s="161"/>
      <c r="N473" s="162"/>
      <c r="O473" s="162">
        <v>80</v>
      </c>
      <c r="P473" s="162"/>
      <c r="Q473" s="161"/>
      <c r="R473" s="161">
        <v>100</v>
      </c>
      <c r="S473" s="161"/>
      <c r="T473" s="162"/>
      <c r="U473" s="162">
        <v>90</v>
      </c>
      <c r="V473" s="162"/>
      <c r="W473" s="161"/>
      <c r="X473" s="161">
        <v>90</v>
      </c>
      <c r="Y473" s="161"/>
      <c r="Z473" s="162"/>
      <c r="AA473" s="162">
        <v>95</v>
      </c>
      <c r="AB473" s="162"/>
      <c r="AC473" s="164">
        <f t="shared" si="28"/>
        <v>610.55555555555554</v>
      </c>
      <c r="AD473" s="164">
        <f t="shared" si="29"/>
        <v>0</v>
      </c>
      <c r="AE473" s="164">
        <f t="shared" si="31"/>
        <v>610.55555555555554</v>
      </c>
      <c r="AF473" s="163">
        <f t="shared" si="30"/>
        <v>400.02277777777778</v>
      </c>
    </row>
    <row r="474" spans="1:32" x14ac:dyDescent="0.25">
      <c r="A474" s="165" t="s">
        <v>361</v>
      </c>
      <c r="B474" s="165" t="s">
        <v>856</v>
      </c>
      <c r="C474" s="165" t="s">
        <v>271</v>
      </c>
      <c r="D474" s="165" t="s">
        <v>36</v>
      </c>
      <c r="E474" s="165">
        <v>114</v>
      </c>
      <c r="F474" s="165" t="s">
        <v>195</v>
      </c>
      <c r="G474" s="165" t="s">
        <v>77</v>
      </c>
      <c r="H474" s="165">
        <v>70.69</v>
      </c>
      <c r="I474" s="165">
        <v>71.63</v>
      </c>
      <c r="J474" s="165">
        <v>0</v>
      </c>
      <c r="K474" s="161"/>
      <c r="L474" s="161">
        <v>65</v>
      </c>
      <c r="M474" s="161"/>
      <c r="N474" s="162"/>
      <c r="O474" s="162">
        <v>35</v>
      </c>
      <c r="P474" s="162"/>
      <c r="Q474" s="161"/>
      <c r="R474" s="161">
        <v>65</v>
      </c>
      <c r="S474" s="161"/>
      <c r="T474" s="162"/>
      <c r="U474" s="162">
        <v>60</v>
      </c>
      <c r="V474" s="162"/>
      <c r="W474" s="161"/>
      <c r="X474" s="161">
        <v>55</v>
      </c>
      <c r="Y474" s="161"/>
      <c r="Z474" s="162"/>
      <c r="AA474" s="162">
        <v>85</v>
      </c>
      <c r="AB474" s="162"/>
      <c r="AC474" s="164">
        <f t="shared" si="28"/>
        <v>412.22222222222223</v>
      </c>
      <c r="AD474" s="164">
        <f t="shared" si="29"/>
        <v>0</v>
      </c>
      <c r="AE474" s="164">
        <f t="shared" si="31"/>
        <v>412.22222222222223</v>
      </c>
      <c r="AF474" s="163">
        <f t="shared" si="30"/>
        <v>277.27111111111111</v>
      </c>
    </row>
    <row r="475" spans="1:32" x14ac:dyDescent="0.25">
      <c r="A475" s="165" t="s">
        <v>361</v>
      </c>
      <c r="B475" s="165" t="s">
        <v>856</v>
      </c>
      <c r="C475" s="165" t="s">
        <v>271</v>
      </c>
      <c r="D475" s="165" t="s">
        <v>36</v>
      </c>
      <c r="E475" s="165">
        <v>117</v>
      </c>
      <c r="F475" s="165" t="s">
        <v>509</v>
      </c>
      <c r="G475" s="165" t="s">
        <v>272</v>
      </c>
      <c r="H475" s="165">
        <v>71</v>
      </c>
      <c r="I475" s="165">
        <v>71.7</v>
      </c>
      <c r="J475" s="165">
        <v>0</v>
      </c>
      <c r="K475" s="161"/>
      <c r="L475" s="161">
        <v>55</v>
      </c>
      <c r="M475" s="161"/>
      <c r="N475" s="162"/>
      <c r="O475" s="162">
        <v>25</v>
      </c>
      <c r="P475" s="162"/>
      <c r="Q475" s="161"/>
      <c r="R475" s="161">
        <v>70</v>
      </c>
      <c r="S475" s="161"/>
      <c r="T475" s="162"/>
      <c r="U475" s="162">
        <v>80</v>
      </c>
      <c r="V475" s="162"/>
      <c r="W475" s="161"/>
      <c r="X475" s="161">
        <v>70</v>
      </c>
      <c r="Y475" s="161"/>
      <c r="Z475" s="162"/>
      <c r="AA475" s="162">
        <v>100</v>
      </c>
      <c r="AB475" s="162"/>
      <c r="AC475" s="164">
        <f t="shared" si="28"/>
        <v>427.77777777777783</v>
      </c>
      <c r="AD475" s="164">
        <f t="shared" si="29"/>
        <v>0</v>
      </c>
      <c r="AE475" s="164">
        <f t="shared" si="31"/>
        <v>427.77777777777783</v>
      </c>
      <c r="AF475" s="163">
        <f t="shared" si="30"/>
        <v>285.23888888888894</v>
      </c>
    </row>
    <row r="476" spans="1:32" x14ac:dyDescent="0.25">
      <c r="A476" s="165" t="s">
        <v>361</v>
      </c>
      <c r="B476" s="165" t="s">
        <v>856</v>
      </c>
      <c r="C476" s="165" t="s">
        <v>271</v>
      </c>
      <c r="D476" s="165" t="s">
        <v>36</v>
      </c>
      <c r="E476" s="165">
        <v>149</v>
      </c>
      <c r="F476" s="165" t="s">
        <v>787</v>
      </c>
      <c r="G476" s="165" t="s">
        <v>93</v>
      </c>
      <c r="H476" s="165">
        <v>68.400000000000006</v>
      </c>
      <c r="I476" s="165">
        <v>66.31</v>
      </c>
      <c r="J476" s="165">
        <v>0</v>
      </c>
      <c r="K476" s="161"/>
      <c r="L476" s="161">
        <v>65</v>
      </c>
      <c r="M476" s="161"/>
      <c r="N476" s="162"/>
      <c r="O476" s="162">
        <v>55</v>
      </c>
      <c r="P476" s="162"/>
      <c r="Q476" s="161"/>
      <c r="R476" s="161">
        <v>65</v>
      </c>
      <c r="S476" s="161"/>
      <c r="T476" s="162"/>
      <c r="U476" s="162">
        <v>85</v>
      </c>
      <c r="V476" s="162"/>
      <c r="W476" s="161"/>
      <c r="X476" s="161">
        <v>40</v>
      </c>
      <c r="Y476" s="161"/>
      <c r="Z476" s="162"/>
      <c r="AA476" s="162">
        <v>95</v>
      </c>
      <c r="AB476" s="162"/>
      <c r="AC476" s="164">
        <f t="shared" si="28"/>
        <v>458.88888888888891</v>
      </c>
      <c r="AD476" s="164">
        <f t="shared" si="29"/>
        <v>0</v>
      </c>
      <c r="AE476" s="164">
        <f t="shared" si="31"/>
        <v>458.88888888888891</v>
      </c>
      <c r="AF476" s="163">
        <f t="shared" si="30"/>
        <v>296.79944444444448</v>
      </c>
    </row>
    <row r="477" spans="1:32" x14ac:dyDescent="0.25">
      <c r="A477" s="165" t="s">
        <v>361</v>
      </c>
      <c r="B477" s="165" t="s">
        <v>856</v>
      </c>
      <c r="C477" s="165" t="s">
        <v>376</v>
      </c>
      <c r="D477" s="165" t="s">
        <v>36</v>
      </c>
      <c r="E477" s="165">
        <v>38</v>
      </c>
      <c r="F477" s="165" t="s">
        <v>594</v>
      </c>
      <c r="G477" s="165" t="s">
        <v>455</v>
      </c>
      <c r="H477" s="165">
        <v>53.39</v>
      </c>
      <c r="I477" s="165">
        <v>52.48</v>
      </c>
      <c r="J477" s="165">
        <v>0</v>
      </c>
      <c r="K477" s="161"/>
      <c r="L477" s="161">
        <v>40</v>
      </c>
      <c r="M477" s="161"/>
      <c r="N477" s="162"/>
      <c r="O477" s="162">
        <v>40</v>
      </c>
      <c r="P477" s="162"/>
      <c r="Q477" s="161"/>
      <c r="R477" s="161">
        <v>25</v>
      </c>
      <c r="S477" s="161"/>
      <c r="T477" s="162"/>
      <c r="U477" s="162">
        <v>25</v>
      </c>
      <c r="V477" s="162"/>
      <c r="W477" s="161"/>
      <c r="X477" s="161">
        <v>20</v>
      </c>
      <c r="Y477" s="161"/>
      <c r="Z477" s="162"/>
      <c r="AA477" s="162">
        <v>20</v>
      </c>
      <c r="AB477" s="162"/>
      <c r="AC477" s="164">
        <f t="shared" si="28"/>
        <v>213.88888888888891</v>
      </c>
      <c r="AD477" s="164">
        <f t="shared" si="29"/>
        <v>0</v>
      </c>
      <c r="AE477" s="164">
        <f t="shared" si="31"/>
        <v>213.88888888888891</v>
      </c>
      <c r="AF477" s="163">
        <f t="shared" si="30"/>
        <v>159.87944444444446</v>
      </c>
    </row>
    <row r="478" spans="1:32" x14ac:dyDescent="0.25">
      <c r="A478" s="165" t="s">
        <v>361</v>
      </c>
      <c r="B478" s="165" t="s">
        <v>856</v>
      </c>
      <c r="C478" s="165" t="s">
        <v>376</v>
      </c>
      <c r="D478" s="165" t="s">
        <v>36</v>
      </c>
      <c r="E478" s="165">
        <v>1</v>
      </c>
      <c r="F478" s="165" t="s">
        <v>595</v>
      </c>
      <c r="G478" s="165" t="s">
        <v>117</v>
      </c>
      <c r="H478" s="165">
        <v>86.87</v>
      </c>
      <c r="I478" s="165">
        <v>91.19</v>
      </c>
      <c r="J478" s="165">
        <v>0</v>
      </c>
      <c r="K478" s="161"/>
      <c r="L478" s="161">
        <v>85</v>
      </c>
      <c r="M478" s="161"/>
      <c r="N478" s="162"/>
      <c r="O478" s="162">
        <v>70</v>
      </c>
      <c r="P478" s="162"/>
      <c r="Q478" s="161"/>
      <c r="R478" s="161">
        <v>90</v>
      </c>
      <c r="S478" s="161"/>
      <c r="T478" s="162"/>
      <c r="U478" s="162">
        <v>95</v>
      </c>
      <c r="V478" s="162"/>
      <c r="W478" s="161"/>
      <c r="X478" s="161">
        <v>80</v>
      </c>
      <c r="Y478" s="161"/>
      <c r="Z478" s="162"/>
      <c r="AA478" s="162">
        <v>100</v>
      </c>
      <c r="AB478" s="162"/>
      <c r="AC478" s="164">
        <f t="shared" si="28"/>
        <v>595</v>
      </c>
      <c r="AD478" s="164">
        <f t="shared" si="29"/>
        <v>0</v>
      </c>
      <c r="AE478" s="164">
        <f t="shared" si="31"/>
        <v>595</v>
      </c>
      <c r="AF478" s="163">
        <f t="shared" si="30"/>
        <v>386.53</v>
      </c>
    </row>
    <row r="479" spans="1:32" x14ac:dyDescent="0.25">
      <c r="A479" s="165" t="s">
        <v>361</v>
      </c>
      <c r="B479" s="165" t="s">
        <v>856</v>
      </c>
      <c r="C479" s="165" t="s">
        <v>376</v>
      </c>
      <c r="D479" s="165" t="s">
        <v>36</v>
      </c>
      <c r="E479" s="165">
        <v>2</v>
      </c>
      <c r="F479" s="165" t="s">
        <v>240</v>
      </c>
      <c r="G479" s="165" t="s">
        <v>596</v>
      </c>
      <c r="H479" s="165">
        <v>78.75</v>
      </c>
      <c r="I479" s="165">
        <v>84.51</v>
      </c>
      <c r="J479" s="165">
        <v>0</v>
      </c>
      <c r="K479" s="161"/>
      <c r="L479" s="161">
        <v>80</v>
      </c>
      <c r="M479" s="161"/>
      <c r="N479" s="162"/>
      <c r="O479" s="162">
        <v>40</v>
      </c>
      <c r="P479" s="162"/>
      <c r="Q479" s="161"/>
      <c r="R479" s="161">
        <v>90</v>
      </c>
      <c r="S479" s="161"/>
      <c r="T479" s="162"/>
      <c r="U479" s="162">
        <v>85</v>
      </c>
      <c r="V479" s="162"/>
      <c r="W479" s="161"/>
      <c r="X479" s="161">
        <v>80</v>
      </c>
      <c r="Y479" s="161"/>
      <c r="Z479" s="162"/>
      <c r="AA479" s="162">
        <v>100</v>
      </c>
      <c r="AB479" s="162"/>
      <c r="AC479" s="164">
        <f t="shared" si="28"/>
        <v>532.77777777777783</v>
      </c>
      <c r="AD479" s="164">
        <f t="shared" si="29"/>
        <v>0</v>
      </c>
      <c r="AE479" s="164">
        <f t="shared" si="31"/>
        <v>532.77777777777783</v>
      </c>
      <c r="AF479" s="163">
        <f t="shared" si="30"/>
        <v>348.01888888888891</v>
      </c>
    </row>
    <row r="480" spans="1:32" x14ac:dyDescent="0.25">
      <c r="A480" s="165" t="s">
        <v>361</v>
      </c>
      <c r="B480" s="165" t="s">
        <v>856</v>
      </c>
      <c r="C480" s="165" t="s">
        <v>376</v>
      </c>
      <c r="D480" s="165" t="s">
        <v>36</v>
      </c>
      <c r="E480" s="165">
        <v>18</v>
      </c>
      <c r="F480" s="165" t="s">
        <v>129</v>
      </c>
      <c r="G480" s="165" t="s">
        <v>597</v>
      </c>
      <c r="H480" s="165">
        <v>54.85</v>
      </c>
      <c r="I480" s="165">
        <v>71.099999999999994</v>
      </c>
      <c r="J480" s="165">
        <v>0</v>
      </c>
      <c r="K480" s="161"/>
      <c r="L480" s="161">
        <v>65</v>
      </c>
      <c r="M480" s="161"/>
      <c r="N480" s="162"/>
      <c r="O480" s="162">
        <v>20</v>
      </c>
      <c r="P480" s="162"/>
      <c r="Q480" s="161"/>
      <c r="R480" s="161">
        <v>55</v>
      </c>
      <c r="S480" s="161"/>
      <c r="T480" s="162"/>
      <c r="U480" s="162">
        <v>80</v>
      </c>
      <c r="V480" s="162"/>
      <c r="W480" s="161"/>
      <c r="X480" s="161">
        <v>50</v>
      </c>
      <c r="Y480" s="161"/>
      <c r="Z480" s="162"/>
      <c r="AA480" s="162">
        <v>100</v>
      </c>
      <c r="AB480" s="162"/>
      <c r="AC480" s="164">
        <f t="shared" si="28"/>
        <v>396.66666666666663</v>
      </c>
      <c r="AD480" s="164">
        <f t="shared" si="29"/>
        <v>0</v>
      </c>
      <c r="AE480" s="164">
        <f t="shared" si="31"/>
        <v>396.66666666666663</v>
      </c>
      <c r="AF480" s="163">
        <f t="shared" si="30"/>
        <v>261.30833333333328</v>
      </c>
    </row>
    <row r="481" spans="1:32" x14ac:dyDescent="0.25">
      <c r="A481" s="165" t="s">
        <v>361</v>
      </c>
      <c r="B481" s="165" t="s">
        <v>856</v>
      </c>
      <c r="C481" s="165" t="s">
        <v>376</v>
      </c>
      <c r="D481" s="165" t="s">
        <v>36</v>
      </c>
      <c r="E481" s="165">
        <v>56</v>
      </c>
      <c r="F481" s="165" t="s">
        <v>598</v>
      </c>
      <c r="G481" s="165" t="s">
        <v>47</v>
      </c>
      <c r="H481" s="165">
        <v>55.79</v>
      </c>
      <c r="I481" s="165">
        <v>64.2</v>
      </c>
      <c r="J481" s="165">
        <v>0</v>
      </c>
      <c r="K481" s="161"/>
      <c r="L481" s="161">
        <v>60</v>
      </c>
      <c r="M481" s="161"/>
      <c r="N481" s="162"/>
      <c r="O481" s="162">
        <v>25</v>
      </c>
      <c r="P481" s="162"/>
      <c r="Q481" s="161"/>
      <c r="R481" s="161">
        <v>40</v>
      </c>
      <c r="S481" s="161"/>
      <c r="T481" s="162"/>
      <c r="U481" s="162">
        <v>40</v>
      </c>
      <c r="V481" s="162"/>
      <c r="W481" s="161"/>
      <c r="X481" s="161">
        <v>55</v>
      </c>
      <c r="Y481" s="161"/>
      <c r="Z481" s="162"/>
      <c r="AA481" s="162">
        <v>65</v>
      </c>
      <c r="AB481" s="162"/>
      <c r="AC481" s="164">
        <f t="shared" si="28"/>
        <v>318.88888888888886</v>
      </c>
      <c r="AD481" s="164">
        <f t="shared" si="29"/>
        <v>0</v>
      </c>
      <c r="AE481" s="164">
        <f t="shared" si="31"/>
        <v>318.88888888888886</v>
      </c>
      <c r="AF481" s="163">
        <f t="shared" si="30"/>
        <v>219.43944444444443</v>
      </c>
    </row>
    <row r="482" spans="1:32" x14ac:dyDescent="0.25">
      <c r="A482" s="165" t="s">
        <v>361</v>
      </c>
      <c r="B482" s="165" t="s">
        <v>856</v>
      </c>
      <c r="C482" s="165" t="s">
        <v>376</v>
      </c>
      <c r="D482" s="165" t="s">
        <v>36</v>
      </c>
      <c r="E482" s="165">
        <v>5</v>
      </c>
      <c r="F482" s="165" t="s">
        <v>599</v>
      </c>
      <c r="G482" s="165" t="s">
        <v>176</v>
      </c>
      <c r="H482" s="165">
        <v>89.35</v>
      </c>
      <c r="I482" s="165">
        <v>85.17</v>
      </c>
      <c r="J482" s="165">
        <v>0</v>
      </c>
      <c r="K482" s="161"/>
      <c r="L482" s="161">
        <v>25</v>
      </c>
      <c r="M482" s="161"/>
      <c r="N482" s="162"/>
      <c r="O482" s="162">
        <v>35</v>
      </c>
      <c r="P482" s="162"/>
      <c r="Q482" s="161"/>
      <c r="R482" s="161">
        <v>95</v>
      </c>
      <c r="S482" s="161"/>
      <c r="T482" s="162"/>
      <c r="U482" s="162">
        <v>85</v>
      </c>
      <c r="V482" s="162"/>
      <c r="W482" s="161"/>
      <c r="X482" s="161">
        <v>65</v>
      </c>
      <c r="Y482" s="161"/>
      <c r="Z482" s="162"/>
      <c r="AA482" s="162">
        <v>100</v>
      </c>
      <c r="AB482" s="162"/>
      <c r="AC482" s="164">
        <f t="shared" si="28"/>
        <v>435.55555555555554</v>
      </c>
      <c r="AD482" s="164">
        <f t="shared" si="29"/>
        <v>0</v>
      </c>
      <c r="AE482" s="164">
        <f t="shared" si="31"/>
        <v>435.55555555555554</v>
      </c>
      <c r="AF482" s="163">
        <f t="shared" si="30"/>
        <v>305.03777777777776</v>
      </c>
    </row>
    <row r="483" spans="1:32" x14ac:dyDescent="0.25">
      <c r="A483" s="165" t="s">
        <v>361</v>
      </c>
      <c r="B483" s="165" t="s">
        <v>856</v>
      </c>
      <c r="C483" s="165" t="s">
        <v>376</v>
      </c>
      <c r="D483" s="165" t="s">
        <v>36</v>
      </c>
      <c r="E483" s="165">
        <v>6</v>
      </c>
      <c r="F483" s="165" t="s">
        <v>73</v>
      </c>
      <c r="G483" s="165" t="s">
        <v>600</v>
      </c>
      <c r="H483" s="165">
        <v>66.11</v>
      </c>
      <c r="I483" s="165">
        <v>62.44</v>
      </c>
      <c r="J483" s="165">
        <v>0</v>
      </c>
      <c r="K483" s="161"/>
      <c r="L483" s="161">
        <v>50</v>
      </c>
      <c r="M483" s="161"/>
      <c r="N483" s="162"/>
      <c r="O483" s="162">
        <v>20</v>
      </c>
      <c r="P483" s="162"/>
      <c r="Q483" s="161"/>
      <c r="R483" s="161">
        <v>55</v>
      </c>
      <c r="S483" s="161"/>
      <c r="T483" s="162"/>
      <c r="U483" s="162">
        <v>45</v>
      </c>
      <c r="V483" s="162"/>
      <c r="W483" s="161"/>
      <c r="X483" s="161">
        <v>30</v>
      </c>
      <c r="Y483" s="161"/>
      <c r="Z483" s="162"/>
      <c r="AA483" s="162">
        <v>85</v>
      </c>
      <c r="AB483" s="162"/>
      <c r="AC483" s="164">
        <f t="shared" si="28"/>
        <v>318.88888888888886</v>
      </c>
      <c r="AD483" s="164">
        <f t="shared" si="29"/>
        <v>0</v>
      </c>
      <c r="AE483" s="164">
        <f t="shared" si="31"/>
        <v>318.88888888888886</v>
      </c>
      <c r="AF483" s="163">
        <f t="shared" si="30"/>
        <v>223.71944444444443</v>
      </c>
    </row>
    <row r="484" spans="1:32" x14ac:dyDescent="0.25">
      <c r="A484" s="165" t="s">
        <v>361</v>
      </c>
      <c r="B484" s="165" t="s">
        <v>856</v>
      </c>
      <c r="C484" s="165" t="s">
        <v>376</v>
      </c>
      <c r="D484" s="165" t="s">
        <v>36</v>
      </c>
      <c r="E484" s="165">
        <v>8</v>
      </c>
      <c r="F484" s="165" t="s">
        <v>142</v>
      </c>
      <c r="G484" s="165" t="s">
        <v>601</v>
      </c>
      <c r="H484" s="165">
        <v>87.48</v>
      </c>
      <c r="I484" s="165">
        <v>86</v>
      </c>
      <c r="J484" s="165">
        <v>0</v>
      </c>
      <c r="K484" s="161"/>
      <c r="L484" s="161">
        <v>80</v>
      </c>
      <c r="M484" s="161"/>
      <c r="N484" s="162"/>
      <c r="O484" s="162">
        <v>75</v>
      </c>
      <c r="P484" s="162"/>
      <c r="Q484" s="161"/>
      <c r="R484" s="161">
        <v>90</v>
      </c>
      <c r="S484" s="161"/>
      <c r="T484" s="162"/>
      <c r="U484" s="162">
        <v>80</v>
      </c>
      <c r="V484" s="162"/>
      <c r="W484" s="161"/>
      <c r="X484" s="161">
        <v>60</v>
      </c>
      <c r="Y484" s="161"/>
      <c r="Z484" s="162"/>
      <c r="AA484" s="162">
        <v>100</v>
      </c>
      <c r="AB484" s="162"/>
      <c r="AC484" s="164">
        <f t="shared" si="28"/>
        <v>567.77777777777783</v>
      </c>
      <c r="AD484" s="164">
        <f t="shared" si="29"/>
        <v>0</v>
      </c>
      <c r="AE484" s="164">
        <f t="shared" si="31"/>
        <v>567.77777777777783</v>
      </c>
      <c r="AF484" s="163">
        <f t="shared" si="30"/>
        <v>370.62888888888892</v>
      </c>
    </row>
    <row r="485" spans="1:32" x14ac:dyDescent="0.25">
      <c r="A485" s="165" t="s">
        <v>361</v>
      </c>
      <c r="B485" s="165" t="s">
        <v>856</v>
      </c>
      <c r="C485" s="165" t="s">
        <v>376</v>
      </c>
      <c r="D485" s="165" t="s">
        <v>36</v>
      </c>
      <c r="E485" s="165">
        <v>9</v>
      </c>
      <c r="F485" s="165" t="s">
        <v>602</v>
      </c>
      <c r="G485" s="165" t="s">
        <v>603</v>
      </c>
      <c r="H485" s="165">
        <v>68.39</v>
      </c>
      <c r="I485" s="165">
        <v>65.150000000000006</v>
      </c>
      <c r="J485" s="165">
        <v>0</v>
      </c>
      <c r="K485" s="161"/>
      <c r="L485" s="161">
        <v>55</v>
      </c>
      <c r="M485" s="161"/>
      <c r="N485" s="162"/>
      <c r="O485" s="162">
        <v>25</v>
      </c>
      <c r="P485" s="162"/>
      <c r="Q485" s="161"/>
      <c r="R485" s="161">
        <v>45</v>
      </c>
      <c r="S485" s="161"/>
      <c r="T485" s="162"/>
      <c r="U485" s="162">
        <v>40</v>
      </c>
      <c r="V485" s="162"/>
      <c r="W485" s="161"/>
      <c r="X485" s="161">
        <v>40</v>
      </c>
      <c r="Y485" s="161"/>
      <c r="Z485" s="162"/>
      <c r="AA485" s="162">
        <v>80</v>
      </c>
      <c r="AB485" s="162"/>
      <c r="AC485" s="164">
        <f t="shared" si="28"/>
        <v>318.88888888888886</v>
      </c>
      <c r="AD485" s="164">
        <f t="shared" si="29"/>
        <v>0</v>
      </c>
      <c r="AE485" s="164">
        <f t="shared" si="31"/>
        <v>318.88888888888886</v>
      </c>
      <c r="AF485" s="163">
        <f t="shared" si="30"/>
        <v>226.21444444444444</v>
      </c>
    </row>
    <row r="486" spans="1:32" x14ac:dyDescent="0.25">
      <c r="A486" s="165" t="s">
        <v>361</v>
      </c>
      <c r="B486" s="165" t="s">
        <v>856</v>
      </c>
      <c r="C486" s="165" t="s">
        <v>376</v>
      </c>
      <c r="D486" s="165" t="s">
        <v>36</v>
      </c>
      <c r="E486" s="165">
        <v>10</v>
      </c>
      <c r="F486" s="165" t="s">
        <v>604</v>
      </c>
      <c r="G486" s="165" t="s">
        <v>159</v>
      </c>
      <c r="H486" s="165">
        <v>74.73</v>
      </c>
      <c r="I486" s="165">
        <v>70.7</v>
      </c>
      <c r="J486" s="165">
        <v>0</v>
      </c>
      <c r="K486" s="161"/>
      <c r="L486" s="161">
        <v>55</v>
      </c>
      <c r="M486" s="161"/>
      <c r="N486" s="162"/>
      <c r="O486" s="162">
        <v>35</v>
      </c>
      <c r="P486" s="162"/>
      <c r="Q486" s="161"/>
      <c r="R486" s="161">
        <v>60</v>
      </c>
      <c r="S486" s="161"/>
      <c r="T486" s="162"/>
      <c r="U486" s="162">
        <v>50</v>
      </c>
      <c r="V486" s="162"/>
      <c r="W486" s="161"/>
      <c r="X486" s="161">
        <v>85</v>
      </c>
      <c r="Y486" s="161"/>
      <c r="Z486" s="162"/>
      <c r="AA486" s="162">
        <v>85</v>
      </c>
      <c r="AB486" s="162"/>
      <c r="AC486" s="164">
        <f t="shared" si="28"/>
        <v>404.44444444444446</v>
      </c>
      <c r="AD486" s="164">
        <f t="shared" si="29"/>
        <v>0</v>
      </c>
      <c r="AE486" s="164">
        <f t="shared" si="31"/>
        <v>404.44444444444446</v>
      </c>
      <c r="AF486" s="163">
        <f t="shared" si="30"/>
        <v>274.9372222222222</v>
      </c>
    </row>
    <row r="487" spans="1:32" x14ac:dyDescent="0.25">
      <c r="A487" s="165" t="s">
        <v>361</v>
      </c>
      <c r="B487" s="165" t="s">
        <v>856</v>
      </c>
      <c r="C487" s="165" t="s">
        <v>376</v>
      </c>
      <c r="D487" s="165" t="s">
        <v>36</v>
      </c>
      <c r="E487" s="165">
        <v>11</v>
      </c>
      <c r="F487" s="165" t="s">
        <v>605</v>
      </c>
      <c r="G487" s="165" t="s">
        <v>75</v>
      </c>
      <c r="H487" s="165">
        <v>82.79</v>
      </c>
      <c r="I487" s="165">
        <v>79.41</v>
      </c>
      <c r="J487" s="165">
        <v>0</v>
      </c>
      <c r="K487" s="161"/>
      <c r="L487" s="161">
        <v>60</v>
      </c>
      <c r="M487" s="161"/>
      <c r="N487" s="162"/>
      <c r="O487" s="162">
        <v>40</v>
      </c>
      <c r="P487" s="162"/>
      <c r="Q487" s="161"/>
      <c r="R487" s="161">
        <v>70</v>
      </c>
      <c r="S487" s="161"/>
      <c r="T487" s="162"/>
      <c r="U487" s="162">
        <v>65</v>
      </c>
      <c r="V487" s="162"/>
      <c r="W487" s="161"/>
      <c r="X487" s="161">
        <v>45</v>
      </c>
      <c r="Y487" s="161"/>
      <c r="Z487" s="162"/>
      <c r="AA487" s="162">
        <v>95</v>
      </c>
      <c r="AB487" s="162"/>
      <c r="AC487" s="164">
        <f t="shared" si="28"/>
        <v>423.88888888888891</v>
      </c>
      <c r="AD487" s="164">
        <f t="shared" si="29"/>
        <v>0</v>
      </c>
      <c r="AE487" s="164">
        <f t="shared" si="31"/>
        <v>423.88888888888891</v>
      </c>
      <c r="AF487" s="163">
        <f t="shared" si="30"/>
        <v>293.04444444444448</v>
      </c>
    </row>
    <row r="488" spans="1:32" x14ac:dyDescent="0.25">
      <c r="A488" s="165" t="s">
        <v>361</v>
      </c>
      <c r="B488" s="165" t="s">
        <v>856</v>
      </c>
      <c r="C488" s="165" t="s">
        <v>376</v>
      </c>
      <c r="D488" s="165" t="s">
        <v>36</v>
      </c>
      <c r="E488" s="165">
        <v>12</v>
      </c>
      <c r="F488" s="165" t="s">
        <v>325</v>
      </c>
      <c r="G488" s="165" t="s">
        <v>113</v>
      </c>
      <c r="H488" s="165">
        <v>61.31</v>
      </c>
      <c r="I488" s="165">
        <v>61.01</v>
      </c>
      <c r="J488" s="165">
        <v>0</v>
      </c>
      <c r="K488" s="161"/>
      <c r="L488" s="161">
        <v>50</v>
      </c>
      <c r="M488" s="161"/>
      <c r="N488" s="162"/>
      <c r="O488" s="162">
        <v>20</v>
      </c>
      <c r="P488" s="162"/>
      <c r="Q488" s="161"/>
      <c r="R488" s="161">
        <v>20</v>
      </c>
      <c r="S488" s="161"/>
      <c r="T488" s="162"/>
      <c r="U488" s="162">
        <v>35</v>
      </c>
      <c r="V488" s="162"/>
      <c r="W488" s="161"/>
      <c r="X488" s="161">
        <v>35</v>
      </c>
      <c r="Y488" s="161"/>
      <c r="Z488" s="162"/>
      <c r="AA488" s="162">
        <v>80</v>
      </c>
      <c r="AB488" s="162"/>
      <c r="AC488" s="164">
        <f t="shared" si="28"/>
        <v>256.66666666666663</v>
      </c>
      <c r="AD488" s="164">
        <f t="shared" si="29"/>
        <v>0</v>
      </c>
      <c r="AE488" s="164">
        <f t="shared" si="31"/>
        <v>256.66666666666663</v>
      </c>
      <c r="AF488" s="163">
        <f t="shared" si="30"/>
        <v>189.49333333333331</v>
      </c>
    </row>
    <row r="489" spans="1:32" x14ac:dyDescent="0.25">
      <c r="A489" s="165" t="s">
        <v>361</v>
      </c>
      <c r="B489" s="165" t="s">
        <v>856</v>
      </c>
      <c r="C489" s="165" t="s">
        <v>376</v>
      </c>
      <c r="D489" s="165" t="s">
        <v>36</v>
      </c>
      <c r="E489" s="165">
        <v>13</v>
      </c>
      <c r="F489" s="165" t="s">
        <v>606</v>
      </c>
      <c r="G489" s="165" t="s">
        <v>241</v>
      </c>
      <c r="H489" s="165">
        <v>80.39</v>
      </c>
      <c r="I489" s="165">
        <v>71.92</v>
      </c>
      <c r="J489" s="165">
        <v>0</v>
      </c>
      <c r="K489" s="161"/>
      <c r="L489" s="161">
        <v>70</v>
      </c>
      <c r="M489" s="161"/>
      <c r="N489" s="162"/>
      <c r="O489" s="162">
        <v>20</v>
      </c>
      <c r="P489" s="162"/>
      <c r="Q489" s="161"/>
      <c r="R489" s="161">
        <v>60</v>
      </c>
      <c r="S489" s="161"/>
      <c r="T489" s="162"/>
      <c r="U489" s="162">
        <v>35</v>
      </c>
      <c r="V489" s="162"/>
      <c r="W489" s="161"/>
      <c r="X489" s="161">
        <v>40</v>
      </c>
      <c r="Y489" s="161"/>
      <c r="Z489" s="162"/>
      <c r="AA489" s="162">
        <v>80</v>
      </c>
      <c r="AB489" s="162"/>
      <c r="AC489" s="164">
        <f t="shared" si="28"/>
        <v>353.88888888888886</v>
      </c>
      <c r="AD489" s="164">
        <f t="shared" si="29"/>
        <v>0</v>
      </c>
      <c r="AE489" s="164">
        <f t="shared" si="31"/>
        <v>353.88888888888886</v>
      </c>
      <c r="AF489" s="163">
        <f t="shared" si="30"/>
        <v>253.09944444444443</v>
      </c>
    </row>
    <row r="490" spans="1:32" x14ac:dyDescent="0.25">
      <c r="A490" s="165" t="s">
        <v>361</v>
      </c>
      <c r="B490" s="165" t="s">
        <v>856</v>
      </c>
      <c r="C490" s="165" t="s">
        <v>376</v>
      </c>
      <c r="D490" s="165" t="s">
        <v>36</v>
      </c>
      <c r="E490" s="165">
        <v>14</v>
      </c>
      <c r="F490" s="165" t="s">
        <v>607</v>
      </c>
      <c r="G490" s="165" t="s">
        <v>238</v>
      </c>
      <c r="H490" s="165">
        <v>67.650000000000006</v>
      </c>
      <c r="I490" s="165">
        <v>66.040000000000006</v>
      </c>
      <c r="J490" s="165">
        <v>0</v>
      </c>
      <c r="K490" s="161"/>
      <c r="L490" s="161">
        <v>55</v>
      </c>
      <c r="M490" s="161"/>
      <c r="N490" s="162"/>
      <c r="O490" s="162">
        <v>15</v>
      </c>
      <c r="P490" s="162"/>
      <c r="Q490" s="161"/>
      <c r="R490" s="161">
        <v>55</v>
      </c>
      <c r="S490" s="161"/>
      <c r="T490" s="162"/>
      <c r="U490" s="162">
        <v>70</v>
      </c>
      <c r="V490" s="162"/>
      <c r="W490" s="161"/>
      <c r="X490" s="161">
        <v>55</v>
      </c>
      <c r="Y490" s="161"/>
      <c r="Z490" s="162"/>
      <c r="AA490" s="162">
        <v>95</v>
      </c>
      <c r="AB490" s="162"/>
      <c r="AC490" s="164">
        <f t="shared" si="28"/>
        <v>365.5555555555556</v>
      </c>
      <c r="AD490" s="164">
        <f t="shared" si="29"/>
        <v>0</v>
      </c>
      <c r="AE490" s="164">
        <f t="shared" si="31"/>
        <v>365.5555555555556</v>
      </c>
      <c r="AF490" s="163">
        <f t="shared" si="30"/>
        <v>249.6227777777778</v>
      </c>
    </row>
    <row r="491" spans="1:32" x14ac:dyDescent="0.25">
      <c r="A491" s="165" t="s">
        <v>361</v>
      </c>
      <c r="B491" s="165" t="s">
        <v>856</v>
      </c>
      <c r="C491" s="165" t="s">
        <v>376</v>
      </c>
      <c r="D491" s="165" t="s">
        <v>36</v>
      </c>
      <c r="E491" s="165">
        <v>20</v>
      </c>
      <c r="F491" s="165" t="s">
        <v>99</v>
      </c>
      <c r="G491" s="165" t="s">
        <v>608</v>
      </c>
      <c r="H491" s="165">
        <v>76.959999999999994</v>
      </c>
      <c r="I491" s="165">
        <v>75.63</v>
      </c>
      <c r="J491" s="165">
        <v>0</v>
      </c>
      <c r="K491" s="161"/>
      <c r="L491" s="161">
        <v>60</v>
      </c>
      <c r="M491" s="161"/>
      <c r="N491" s="162"/>
      <c r="O491" s="162">
        <v>50</v>
      </c>
      <c r="P491" s="162"/>
      <c r="Q491" s="161"/>
      <c r="R491" s="161">
        <v>45</v>
      </c>
      <c r="S491" s="161"/>
      <c r="T491" s="162"/>
      <c r="U491" s="162">
        <v>70</v>
      </c>
      <c r="V491" s="162"/>
      <c r="W491" s="161"/>
      <c r="X491" s="161">
        <v>40</v>
      </c>
      <c r="Y491" s="161"/>
      <c r="Z491" s="162"/>
      <c r="AA491" s="162">
        <v>100</v>
      </c>
      <c r="AB491" s="162"/>
      <c r="AC491" s="164">
        <f t="shared" si="28"/>
        <v>404.44444444444446</v>
      </c>
      <c r="AD491" s="164">
        <f t="shared" si="29"/>
        <v>0</v>
      </c>
      <c r="AE491" s="164">
        <f t="shared" si="31"/>
        <v>404.44444444444446</v>
      </c>
      <c r="AF491" s="163">
        <f t="shared" si="30"/>
        <v>278.51722222222224</v>
      </c>
    </row>
    <row r="492" spans="1:32" x14ac:dyDescent="0.25">
      <c r="A492" s="165" t="s">
        <v>361</v>
      </c>
      <c r="B492" s="165" t="s">
        <v>856</v>
      </c>
      <c r="C492" s="165" t="s">
        <v>376</v>
      </c>
      <c r="D492" s="165" t="s">
        <v>36</v>
      </c>
      <c r="E492" s="165">
        <v>16</v>
      </c>
      <c r="F492" s="165" t="s">
        <v>609</v>
      </c>
      <c r="G492" s="165" t="s">
        <v>610</v>
      </c>
      <c r="H492" s="165">
        <v>95.66</v>
      </c>
      <c r="I492" s="165">
        <v>97.23</v>
      </c>
      <c r="J492" s="165">
        <v>0</v>
      </c>
      <c r="K492" s="161"/>
      <c r="L492" s="161">
        <v>90</v>
      </c>
      <c r="M492" s="161"/>
      <c r="N492" s="162"/>
      <c r="O492" s="162">
        <v>75</v>
      </c>
      <c r="P492" s="162"/>
      <c r="Q492" s="161"/>
      <c r="R492" s="161">
        <v>95</v>
      </c>
      <c r="S492" s="161"/>
      <c r="T492" s="162"/>
      <c r="U492" s="162">
        <v>90</v>
      </c>
      <c r="V492" s="162"/>
      <c r="W492" s="161"/>
      <c r="X492" s="161">
        <v>85</v>
      </c>
      <c r="Y492" s="161"/>
      <c r="Z492" s="162"/>
      <c r="AA492" s="162">
        <v>100</v>
      </c>
      <c r="AB492" s="162"/>
      <c r="AC492" s="164">
        <f t="shared" si="28"/>
        <v>618.33333333333326</v>
      </c>
      <c r="AD492" s="164">
        <f t="shared" si="29"/>
        <v>0</v>
      </c>
      <c r="AE492" s="164">
        <f t="shared" si="31"/>
        <v>618.33333333333326</v>
      </c>
      <c r="AF492" s="163">
        <f t="shared" si="30"/>
        <v>405.61166666666662</v>
      </c>
    </row>
    <row r="493" spans="1:32" x14ac:dyDescent="0.25">
      <c r="A493" s="165" t="s">
        <v>361</v>
      </c>
      <c r="B493" s="165" t="s">
        <v>856</v>
      </c>
      <c r="C493" s="165" t="s">
        <v>376</v>
      </c>
      <c r="D493" s="165" t="s">
        <v>36</v>
      </c>
      <c r="E493" s="165">
        <v>7</v>
      </c>
      <c r="F493" s="165" t="s">
        <v>611</v>
      </c>
      <c r="G493" s="165" t="s">
        <v>612</v>
      </c>
      <c r="H493" s="165">
        <v>95.13</v>
      </c>
      <c r="I493" s="165">
        <v>94.61</v>
      </c>
      <c r="J493" s="165">
        <v>0</v>
      </c>
      <c r="K493" s="161"/>
      <c r="L493" s="161">
        <v>85</v>
      </c>
      <c r="M493" s="161"/>
      <c r="N493" s="162"/>
      <c r="O493" s="162">
        <v>85</v>
      </c>
      <c r="P493" s="162"/>
      <c r="Q493" s="161"/>
      <c r="R493" s="161">
        <v>85</v>
      </c>
      <c r="S493" s="161"/>
      <c r="T493" s="162"/>
      <c r="U493" s="162">
        <v>85</v>
      </c>
      <c r="V493" s="162"/>
      <c r="W493" s="161"/>
      <c r="X493" s="161">
        <v>90</v>
      </c>
      <c r="Y493" s="161"/>
      <c r="Z493" s="162"/>
      <c r="AA493" s="162">
        <v>100</v>
      </c>
      <c r="AB493" s="162"/>
      <c r="AC493" s="164">
        <f t="shared" si="28"/>
        <v>610.55555555555554</v>
      </c>
      <c r="AD493" s="164">
        <f t="shared" si="29"/>
        <v>0</v>
      </c>
      <c r="AE493" s="164">
        <f t="shared" si="31"/>
        <v>610.55555555555554</v>
      </c>
      <c r="AF493" s="163">
        <f t="shared" si="30"/>
        <v>400.14777777777778</v>
      </c>
    </row>
    <row r="494" spans="1:32" x14ac:dyDescent="0.25">
      <c r="A494" s="165" t="s">
        <v>361</v>
      </c>
      <c r="B494" s="165" t="s">
        <v>856</v>
      </c>
      <c r="C494" s="165" t="s">
        <v>376</v>
      </c>
      <c r="D494" s="165" t="s">
        <v>36</v>
      </c>
      <c r="E494" s="165">
        <v>17</v>
      </c>
      <c r="F494" s="165" t="s">
        <v>571</v>
      </c>
      <c r="G494" s="165" t="s">
        <v>47</v>
      </c>
      <c r="H494" s="165">
        <v>61.53</v>
      </c>
      <c r="I494" s="165">
        <v>67.77</v>
      </c>
      <c r="J494" s="165">
        <v>0</v>
      </c>
      <c r="K494" s="161"/>
      <c r="L494" s="161">
        <v>60</v>
      </c>
      <c r="M494" s="161"/>
      <c r="N494" s="162"/>
      <c r="O494" s="162">
        <v>5</v>
      </c>
      <c r="P494" s="162"/>
      <c r="Q494" s="161"/>
      <c r="R494" s="161">
        <v>60</v>
      </c>
      <c r="S494" s="161"/>
      <c r="T494" s="162"/>
      <c r="U494" s="162">
        <v>40</v>
      </c>
      <c r="V494" s="162"/>
      <c r="W494" s="161"/>
      <c r="X494" s="161">
        <v>30</v>
      </c>
      <c r="Y494" s="161"/>
      <c r="Z494" s="162"/>
      <c r="AA494" s="162">
        <v>65</v>
      </c>
      <c r="AB494" s="162"/>
      <c r="AC494" s="164">
        <f t="shared" si="28"/>
        <v>299.44444444444446</v>
      </c>
      <c r="AD494" s="164">
        <f t="shared" si="29"/>
        <v>0</v>
      </c>
      <c r="AE494" s="164">
        <f t="shared" si="31"/>
        <v>299.44444444444446</v>
      </c>
      <c r="AF494" s="163">
        <f t="shared" si="30"/>
        <v>214.37222222222223</v>
      </c>
    </row>
    <row r="495" spans="1:32" x14ac:dyDescent="0.25">
      <c r="A495" s="165" t="s">
        <v>361</v>
      </c>
      <c r="B495" s="165" t="s">
        <v>856</v>
      </c>
      <c r="C495" s="165" t="s">
        <v>376</v>
      </c>
      <c r="D495" s="165" t="s">
        <v>36</v>
      </c>
      <c r="E495" s="165">
        <v>19</v>
      </c>
      <c r="F495" s="165" t="s">
        <v>613</v>
      </c>
      <c r="G495" s="165" t="s">
        <v>614</v>
      </c>
      <c r="H495" s="165">
        <v>86.06</v>
      </c>
      <c r="I495" s="165">
        <v>88.79</v>
      </c>
      <c r="J495" s="165">
        <v>0</v>
      </c>
      <c r="K495" s="161"/>
      <c r="L495" s="161">
        <v>95</v>
      </c>
      <c r="M495" s="161"/>
      <c r="N495" s="162"/>
      <c r="O495" s="162">
        <v>80</v>
      </c>
      <c r="P495" s="162"/>
      <c r="Q495" s="161"/>
      <c r="R495" s="161">
        <v>95</v>
      </c>
      <c r="S495" s="161"/>
      <c r="T495" s="162"/>
      <c r="U495" s="162">
        <v>95</v>
      </c>
      <c r="V495" s="162"/>
      <c r="W495" s="161"/>
      <c r="X495" s="161">
        <v>85</v>
      </c>
      <c r="Y495" s="161"/>
      <c r="Z495" s="162"/>
      <c r="AA495" s="162">
        <v>95</v>
      </c>
      <c r="AB495" s="162"/>
      <c r="AC495" s="164">
        <f t="shared" si="28"/>
        <v>633.88888888888891</v>
      </c>
      <c r="AD495" s="164">
        <f t="shared" si="29"/>
        <v>0</v>
      </c>
      <c r="AE495" s="164">
        <f t="shared" si="31"/>
        <v>633.88888888888891</v>
      </c>
      <c r="AF495" s="163">
        <f t="shared" si="30"/>
        <v>404.36944444444447</v>
      </c>
    </row>
    <row r="496" spans="1:32" x14ac:dyDescent="0.25">
      <c r="A496" s="165" t="s">
        <v>361</v>
      </c>
      <c r="B496" s="165" t="s">
        <v>856</v>
      </c>
      <c r="C496" s="165"/>
      <c r="D496" s="165"/>
      <c r="E496" s="165"/>
      <c r="F496" s="165"/>
      <c r="G496" s="165"/>
      <c r="H496" s="165"/>
      <c r="I496" s="165"/>
      <c r="J496" s="165"/>
      <c r="K496" s="161"/>
      <c r="L496" s="161"/>
      <c r="M496" s="161"/>
      <c r="N496" s="162"/>
      <c r="O496" s="162"/>
      <c r="P496" s="162"/>
      <c r="Q496" s="161"/>
      <c r="R496" s="161"/>
      <c r="S496" s="161"/>
      <c r="T496" s="162"/>
      <c r="U496" s="162"/>
      <c r="V496" s="162"/>
      <c r="W496" s="161"/>
      <c r="X496" s="161"/>
      <c r="Y496" s="161"/>
      <c r="Z496" s="162"/>
      <c r="AA496" s="162"/>
      <c r="AB496" s="162"/>
      <c r="AC496" s="164">
        <f t="shared" si="28"/>
        <v>0</v>
      </c>
      <c r="AD496" s="164">
        <f t="shared" si="29"/>
        <v>0</v>
      </c>
      <c r="AE496" s="164">
        <f t="shared" si="31"/>
        <v>0</v>
      </c>
      <c r="AF496" s="163">
        <f t="shared" si="30"/>
        <v>0</v>
      </c>
    </row>
    <row r="497" spans="1:32" x14ac:dyDescent="0.25">
      <c r="A497" s="165" t="s">
        <v>361</v>
      </c>
      <c r="B497" s="165" t="s">
        <v>856</v>
      </c>
      <c r="C497" s="165"/>
      <c r="D497" s="165"/>
      <c r="E497" s="165"/>
      <c r="F497" s="165"/>
      <c r="G497" s="165"/>
      <c r="H497" s="165"/>
      <c r="I497" s="165"/>
      <c r="J497" s="165"/>
      <c r="K497" s="161"/>
      <c r="L497" s="161"/>
      <c r="M497" s="161"/>
      <c r="N497" s="162"/>
      <c r="O497" s="162"/>
      <c r="P497" s="162"/>
      <c r="Q497" s="161"/>
      <c r="R497" s="161"/>
      <c r="S497" s="161"/>
      <c r="T497" s="162"/>
      <c r="U497" s="162"/>
      <c r="V497" s="162"/>
      <c r="W497" s="161"/>
      <c r="X497" s="161"/>
      <c r="Y497" s="161"/>
      <c r="Z497" s="162"/>
      <c r="AA497" s="162"/>
      <c r="AB497" s="162"/>
      <c r="AC497" s="164">
        <f t="shared" si="28"/>
        <v>0</v>
      </c>
      <c r="AD497" s="164">
        <f t="shared" si="29"/>
        <v>0</v>
      </c>
      <c r="AE497" s="164">
        <f t="shared" si="31"/>
        <v>0</v>
      </c>
      <c r="AF497" s="163">
        <f t="shared" si="30"/>
        <v>0</v>
      </c>
    </row>
    <row r="498" spans="1:32" x14ac:dyDescent="0.25">
      <c r="A498" s="165" t="s">
        <v>361</v>
      </c>
      <c r="B498" s="165" t="s">
        <v>856</v>
      </c>
      <c r="C498" s="165"/>
      <c r="D498" s="165"/>
      <c r="E498" s="165"/>
      <c r="F498" s="165"/>
      <c r="G498" s="165"/>
      <c r="H498" s="165"/>
      <c r="I498" s="165"/>
      <c r="J498" s="165"/>
      <c r="K498" s="161"/>
      <c r="L498" s="161"/>
      <c r="M498" s="161"/>
      <c r="N498" s="162"/>
      <c r="O498" s="162"/>
      <c r="P498" s="162"/>
      <c r="Q498" s="161"/>
      <c r="R498" s="161"/>
      <c r="S498" s="161"/>
      <c r="T498" s="162"/>
      <c r="U498" s="162"/>
      <c r="V498" s="162"/>
      <c r="W498" s="161"/>
      <c r="X498" s="161"/>
      <c r="Y498" s="161"/>
      <c r="Z498" s="162"/>
      <c r="AA498" s="162"/>
      <c r="AB498" s="162"/>
      <c r="AC498" s="164">
        <f t="shared" si="28"/>
        <v>0</v>
      </c>
      <c r="AD498" s="164">
        <f t="shared" si="29"/>
        <v>0</v>
      </c>
      <c r="AE498" s="164">
        <f t="shared" si="31"/>
        <v>0</v>
      </c>
      <c r="AF498" s="163">
        <f t="shared" si="30"/>
        <v>0</v>
      </c>
    </row>
    <row r="499" spans="1:32" x14ac:dyDescent="0.25">
      <c r="A499" s="165" t="s">
        <v>361</v>
      </c>
      <c r="B499" s="165" t="s">
        <v>856</v>
      </c>
      <c r="C499" s="165"/>
      <c r="D499" s="165"/>
      <c r="E499" s="165"/>
      <c r="F499" s="165"/>
      <c r="G499" s="165"/>
      <c r="H499" s="165"/>
      <c r="I499" s="165"/>
      <c r="J499" s="165"/>
      <c r="K499" s="161"/>
      <c r="L499" s="161"/>
      <c r="M499" s="161"/>
      <c r="N499" s="162"/>
      <c r="O499" s="162"/>
      <c r="P499" s="162"/>
      <c r="Q499" s="161"/>
      <c r="R499" s="161"/>
      <c r="S499" s="161"/>
      <c r="T499" s="162"/>
      <c r="U499" s="162"/>
      <c r="V499" s="162"/>
      <c r="W499" s="161"/>
      <c r="X499" s="161"/>
      <c r="Y499" s="161"/>
      <c r="Z499" s="162"/>
      <c r="AA499" s="162"/>
      <c r="AB499" s="162"/>
      <c r="AC499" s="164">
        <f t="shared" si="28"/>
        <v>0</v>
      </c>
      <c r="AD499" s="164">
        <f t="shared" si="29"/>
        <v>0</v>
      </c>
      <c r="AE499" s="164">
        <f t="shared" si="31"/>
        <v>0</v>
      </c>
      <c r="AF499" s="163">
        <f t="shared" si="30"/>
        <v>0</v>
      </c>
    </row>
    <row r="500" spans="1:32" x14ac:dyDescent="0.25">
      <c r="A500" s="165" t="s">
        <v>361</v>
      </c>
      <c r="B500" s="165" t="s">
        <v>856</v>
      </c>
      <c r="C500" s="165"/>
      <c r="D500" s="165"/>
      <c r="E500" s="165"/>
      <c r="F500" s="165"/>
      <c r="G500" s="165"/>
      <c r="H500" s="165"/>
      <c r="I500" s="165"/>
      <c r="J500" s="165"/>
      <c r="K500" s="161"/>
      <c r="L500" s="161"/>
      <c r="M500" s="161"/>
      <c r="N500" s="162"/>
      <c r="O500" s="162"/>
      <c r="P500" s="162"/>
      <c r="Q500" s="161"/>
      <c r="R500" s="161"/>
      <c r="S500" s="161"/>
      <c r="T500" s="162"/>
      <c r="U500" s="162"/>
      <c r="V500" s="162"/>
      <c r="W500" s="161"/>
      <c r="X500" s="161"/>
      <c r="Y500" s="161"/>
      <c r="Z500" s="162"/>
      <c r="AA500" s="162"/>
      <c r="AB500" s="162"/>
      <c r="AC500" s="164">
        <f t="shared" si="28"/>
        <v>0</v>
      </c>
      <c r="AD500" s="164">
        <f t="shared" si="29"/>
        <v>0</v>
      </c>
      <c r="AE500" s="164">
        <f t="shared" si="31"/>
        <v>0</v>
      </c>
      <c r="AF500" s="163">
        <f t="shared" si="30"/>
        <v>0</v>
      </c>
    </row>
    <row r="501" spans="1:32" x14ac:dyDescent="0.25">
      <c r="A501" s="165" t="s">
        <v>361</v>
      </c>
      <c r="B501" s="165" t="s">
        <v>856</v>
      </c>
      <c r="C501" s="165"/>
      <c r="D501" s="165"/>
      <c r="E501" s="165"/>
      <c r="F501" s="165"/>
      <c r="G501" s="165"/>
      <c r="H501" s="165"/>
      <c r="I501" s="165"/>
      <c r="J501" s="165"/>
      <c r="K501" s="161"/>
      <c r="L501" s="161"/>
      <c r="M501" s="161"/>
      <c r="N501" s="162"/>
      <c r="O501" s="162"/>
      <c r="P501" s="162"/>
      <c r="Q501" s="161"/>
      <c r="R501" s="161"/>
      <c r="S501" s="161"/>
      <c r="T501" s="162"/>
      <c r="U501" s="162"/>
      <c r="V501" s="162"/>
      <c r="W501" s="161"/>
      <c r="X501" s="161"/>
      <c r="Y501" s="161"/>
      <c r="Z501" s="162"/>
      <c r="AA501" s="162"/>
      <c r="AB501" s="162"/>
      <c r="AC501" s="164">
        <f t="shared" si="28"/>
        <v>0</v>
      </c>
      <c r="AD501" s="164">
        <f t="shared" si="29"/>
        <v>0</v>
      </c>
      <c r="AE501" s="164">
        <f t="shared" si="31"/>
        <v>0</v>
      </c>
      <c r="AF501" s="163">
        <f t="shared" si="30"/>
        <v>0</v>
      </c>
    </row>
    <row r="502" spans="1:32" x14ac:dyDescent="0.25">
      <c r="A502" s="165" t="s">
        <v>361</v>
      </c>
      <c r="B502" s="165" t="s">
        <v>856</v>
      </c>
      <c r="C502" s="165"/>
      <c r="D502" s="165"/>
      <c r="E502" s="165"/>
      <c r="F502" s="165"/>
      <c r="G502" s="165"/>
      <c r="H502" s="165"/>
      <c r="I502" s="165"/>
      <c r="J502" s="165"/>
      <c r="K502" s="161"/>
      <c r="L502" s="161"/>
      <c r="M502" s="161"/>
      <c r="N502" s="162"/>
      <c r="O502" s="162"/>
      <c r="P502" s="162"/>
      <c r="Q502" s="161"/>
      <c r="R502" s="161"/>
      <c r="S502" s="161"/>
      <c r="T502" s="162"/>
      <c r="U502" s="162"/>
      <c r="V502" s="162"/>
      <c r="W502" s="161"/>
      <c r="X502" s="161"/>
      <c r="Y502" s="161"/>
      <c r="Z502" s="162"/>
      <c r="AA502" s="162"/>
      <c r="AB502" s="162"/>
      <c r="AC502" s="164">
        <f t="shared" si="28"/>
        <v>0</v>
      </c>
      <c r="AD502" s="164">
        <f t="shared" si="29"/>
        <v>0</v>
      </c>
      <c r="AE502" s="164">
        <f t="shared" si="31"/>
        <v>0</v>
      </c>
      <c r="AF502" s="163">
        <f t="shared" si="30"/>
        <v>0</v>
      </c>
    </row>
    <row r="503" spans="1:32" x14ac:dyDescent="0.25">
      <c r="A503" s="165" t="s">
        <v>361</v>
      </c>
      <c r="B503" s="165" t="s">
        <v>856</v>
      </c>
      <c r="C503" s="165"/>
      <c r="D503" s="165"/>
      <c r="E503" s="165"/>
      <c r="F503" s="165"/>
      <c r="G503" s="165"/>
      <c r="H503" s="165"/>
      <c r="I503" s="165"/>
      <c r="J503" s="165"/>
      <c r="K503" s="161"/>
      <c r="L503" s="161"/>
      <c r="M503" s="161"/>
      <c r="N503" s="162"/>
      <c r="O503" s="162"/>
      <c r="P503" s="162"/>
      <c r="Q503" s="161"/>
      <c r="R503" s="161"/>
      <c r="S503" s="161"/>
      <c r="T503" s="162"/>
      <c r="U503" s="162"/>
      <c r="V503" s="162"/>
      <c r="W503" s="161"/>
      <c r="X503" s="161"/>
      <c r="Y503" s="161"/>
      <c r="Z503" s="162"/>
      <c r="AA503" s="162"/>
      <c r="AB503" s="162"/>
      <c r="AC503" s="164">
        <f t="shared" si="28"/>
        <v>0</v>
      </c>
      <c r="AD503" s="164">
        <f t="shared" si="29"/>
        <v>0</v>
      </c>
      <c r="AE503" s="164">
        <f t="shared" si="31"/>
        <v>0</v>
      </c>
      <c r="AF503" s="163">
        <f t="shared" si="30"/>
        <v>0</v>
      </c>
    </row>
    <row r="504" spans="1:32" x14ac:dyDescent="0.25">
      <c r="A504" s="165" t="s">
        <v>361</v>
      </c>
      <c r="B504" s="165" t="s">
        <v>856</v>
      </c>
      <c r="C504" s="165"/>
      <c r="D504" s="165"/>
      <c r="E504" s="165"/>
      <c r="F504" s="165"/>
      <c r="G504" s="165"/>
      <c r="H504" s="165"/>
      <c r="I504" s="165"/>
      <c r="J504" s="165"/>
      <c r="K504" s="161"/>
      <c r="L504" s="161"/>
      <c r="M504" s="161"/>
      <c r="N504" s="162"/>
      <c r="O504" s="162"/>
      <c r="P504" s="162"/>
      <c r="Q504" s="161"/>
      <c r="R504" s="161"/>
      <c r="S504" s="161"/>
      <c r="T504" s="162"/>
      <c r="U504" s="162"/>
      <c r="V504" s="162"/>
      <c r="W504" s="161"/>
      <c r="X504" s="161"/>
      <c r="Y504" s="161"/>
      <c r="Z504" s="162"/>
      <c r="AA504" s="162"/>
      <c r="AB504" s="162"/>
      <c r="AC504" s="164">
        <f t="shared" si="28"/>
        <v>0</v>
      </c>
      <c r="AD504" s="164">
        <f t="shared" si="29"/>
        <v>0</v>
      </c>
      <c r="AE504" s="164">
        <f t="shared" si="31"/>
        <v>0</v>
      </c>
      <c r="AF504" s="163">
        <f t="shared" si="30"/>
        <v>0</v>
      </c>
    </row>
    <row r="505" spans="1:32" x14ac:dyDescent="0.25">
      <c r="A505" s="165" t="s">
        <v>361</v>
      </c>
      <c r="B505" s="165" t="s">
        <v>856</v>
      </c>
      <c r="C505" s="165"/>
      <c r="D505" s="165"/>
      <c r="E505" s="165"/>
      <c r="F505" s="165"/>
      <c r="G505" s="165"/>
      <c r="H505" s="165"/>
      <c r="I505" s="165"/>
      <c r="J505" s="165"/>
      <c r="K505" s="161"/>
      <c r="L505" s="161"/>
      <c r="M505" s="161"/>
      <c r="N505" s="162"/>
      <c r="O505" s="162"/>
      <c r="P505" s="162"/>
      <c r="Q505" s="161"/>
      <c r="R505" s="161"/>
      <c r="S505" s="161"/>
      <c r="T505" s="162"/>
      <c r="U505" s="162"/>
      <c r="V505" s="162"/>
      <c r="W505" s="161"/>
      <c r="X505" s="161"/>
      <c r="Y505" s="161"/>
      <c r="Z505" s="162"/>
      <c r="AA505" s="162"/>
      <c r="AB505" s="162"/>
      <c r="AC505" s="164">
        <f t="shared" si="28"/>
        <v>0</v>
      </c>
      <c r="AD505" s="164">
        <f t="shared" si="29"/>
        <v>0</v>
      </c>
      <c r="AE505" s="164">
        <f t="shared" si="31"/>
        <v>0</v>
      </c>
      <c r="AF505" s="163">
        <f t="shared" si="30"/>
        <v>0</v>
      </c>
    </row>
    <row r="506" spans="1:32" x14ac:dyDescent="0.25">
      <c r="A506" s="165" t="s">
        <v>361</v>
      </c>
      <c r="B506" s="165" t="s">
        <v>856</v>
      </c>
      <c r="C506" s="165"/>
      <c r="D506" s="165"/>
      <c r="E506" s="165"/>
      <c r="F506" s="165"/>
      <c r="G506" s="165"/>
      <c r="H506" s="165"/>
      <c r="I506" s="165"/>
      <c r="J506" s="165"/>
      <c r="K506" s="161"/>
      <c r="L506" s="161"/>
      <c r="M506" s="161"/>
      <c r="N506" s="162"/>
      <c r="O506" s="162"/>
      <c r="P506" s="162"/>
      <c r="Q506" s="161"/>
      <c r="R506" s="161"/>
      <c r="S506" s="161"/>
      <c r="T506" s="162"/>
      <c r="U506" s="162"/>
      <c r="V506" s="162"/>
      <c r="W506" s="161"/>
      <c r="X506" s="161"/>
      <c r="Y506" s="161"/>
      <c r="Z506" s="162"/>
      <c r="AA506" s="162"/>
      <c r="AB506" s="162"/>
      <c r="AC506" s="164">
        <f t="shared" si="28"/>
        <v>0</v>
      </c>
      <c r="AD506" s="164">
        <f t="shared" si="29"/>
        <v>0</v>
      </c>
      <c r="AE506" s="164">
        <f t="shared" si="31"/>
        <v>0</v>
      </c>
      <c r="AF506" s="163">
        <f t="shared" si="30"/>
        <v>0</v>
      </c>
    </row>
    <row r="507" spans="1:32" x14ac:dyDescent="0.25">
      <c r="A507" s="165" t="s">
        <v>361</v>
      </c>
      <c r="B507" s="165" t="s">
        <v>856</v>
      </c>
      <c r="C507" s="165"/>
      <c r="D507" s="165"/>
      <c r="E507" s="165"/>
      <c r="F507" s="165"/>
      <c r="G507" s="165"/>
      <c r="H507" s="165"/>
      <c r="I507" s="165"/>
      <c r="J507" s="165"/>
      <c r="K507" s="161"/>
      <c r="L507" s="161"/>
      <c r="M507" s="161"/>
      <c r="N507" s="162"/>
      <c r="O507" s="162"/>
      <c r="P507" s="162"/>
      <c r="Q507" s="161"/>
      <c r="R507" s="161"/>
      <c r="S507" s="161"/>
      <c r="T507" s="162"/>
      <c r="U507" s="162"/>
      <c r="V507" s="162"/>
      <c r="W507" s="161"/>
      <c r="X507" s="161"/>
      <c r="Y507" s="161"/>
      <c r="Z507" s="162"/>
      <c r="AA507" s="162"/>
      <c r="AB507" s="162"/>
      <c r="AC507" s="164">
        <f t="shared" si="28"/>
        <v>0</v>
      </c>
      <c r="AD507" s="164">
        <f t="shared" si="29"/>
        <v>0</v>
      </c>
      <c r="AE507" s="164">
        <f t="shared" si="31"/>
        <v>0</v>
      </c>
      <c r="AF507" s="163">
        <f t="shared" si="30"/>
        <v>0</v>
      </c>
    </row>
    <row r="508" spans="1:32" x14ac:dyDescent="0.25">
      <c r="A508" s="165" t="s">
        <v>361</v>
      </c>
      <c r="B508" s="165" t="s">
        <v>856</v>
      </c>
      <c r="C508" s="165"/>
      <c r="D508" s="165"/>
      <c r="E508" s="165"/>
      <c r="F508" s="165"/>
      <c r="G508" s="165"/>
      <c r="H508" s="165"/>
      <c r="I508" s="165"/>
      <c r="J508" s="165"/>
      <c r="K508" s="161"/>
      <c r="L508" s="161"/>
      <c r="M508" s="161"/>
      <c r="N508" s="162"/>
      <c r="O508" s="162"/>
      <c r="P508" s="162"/>
      <c r="Q508" s="161"/>
      <c r="R508" s="161"/>
      <c r="S508" s="161"/>
      <c r="T508" s="162"/>
      <c r="U508" s="162"/>
      <c r="V508" s="162"/>
      <c r="W508" s="161"/>
      <c r="X508" s="161"/>
      <c r="Y508" s="161"/>
      <c r="Z508" s="162"/>
      <c r="AA508" s="162"/>
      <c r="AB508" s="162"/>
      <c r="AC508" s="164">
        <f t="shared" si="28"/>
        <v>0</v>
      </c>
      <c r="AD508" s="164">
        <f t="shared" si="29"/>
        <v>0</v>
      </c>
      <c r="AE508" s="164">
        <f t="shared" si="31"/>
        <v>0</v>
      </c>
      <c r="AF508" s="163">
        <f t="shared" si="30"/>
        <v>0</v>
      </c>
    </row>
    <row r="509" spans="1:32" x14ac:dyDescent="0.25">
      <c r="A509" s="165" t="s">
        <v>361</v>
      </c>
      <c r="B509" s="165" t="s">
        <v>856</v>
      </c>
      <c r="C509" s="165"/>
      <c r="D509" s="165"/>
      <c r="E509" s="165"/>
      <c r="F509" s="165"/>
      <c r="G509" s="165"/>
      <c r="H509" s="165"/>
      <c r="I509" s="165"/>
      <c r="J509" s="165"/>
      <c r="K509" s="161"/>
      <c r="L509" s="161"/>
      <c r="M509" s="161"/>
      <c r="N509" s="162"/>
      <c r="O509" s="162"/>
      <c r="P509" s="162"/>
      <c r="Q509" s="161"/>
      <c r="R509" s="161"/>
      <c r="S509" s="161"/>
      <c r="T509" s="162"/>
      <c r="U509" s="162"/>
      <c r="V509" s="162"/>
      <c r="W509" s="161"/>
      <c r="X509" s="161"/>
      <c r="Y509" s="161"/>
      <c r="Z509" s="162"/>
      <c r="AA509" s="162"/>
      <c r="AB509" s="162"/>
      <c r="AC509" s="164">
        <f t="shared" si="28"/>
        <v>0</v>
      </c>
      <c r="AD509" s="164">
        <f t="shared" si="29"/>
        <v>0</v>
      </c>
      <c r="AE509" s="164">
        <f t="shared" si="31"/>
        <v>0</v>
      </c>
      <c r="AF509" s="163">
        <f t="shared" si="30"/>
        <v>0</v>
      </c>
    </row>
    <row r="510" spans="1:32" x14ac:dyDescent="0.25">
      <c r="A510" s="165" t="s">
        <v>361</v>
      </c>
      <c r="B510" s="165" t="s">
        <v>856</v>
      </c>
      <c r="C510" s="165"/>
      <c r="D510" s="165"/>
      <c r="E510" s="165"/>
      <c r="F510" s="165"/>
      <c r="G510" s="165"/>
      <c r="H510" s="165"/>
      <c r="I510" s="165"/>
      <c r="J510" s="165"/>
      <c r="K510" s="161"/>
      <c r="L510" s="161"/>
      <c r="M510" s="161"/>
      <c r="N510" s="162"/>
      <c r="O510" s="162"/>
      <c r="P510" s="162"/>
      <c r="Q510" s="161"/>
      <c r="R510" s="161"/>
      <c r="S510" s="161"/>
      <c r="T510" s="162"/>
      <c r="U510" s="162"/>
      <c r="V510" s="162"/>
      <c r="W510" s="161"/>
      <c r="X510" s="161"/>
      <c r="Y510" s="161"/>
      <c r="Z510" s="162"/>
      <c r="AA510" s="162"/>
      <c r="AB510" s="162"/>
      <c r="AC510" s="164">
        <f t="shared" si="28"/>
        <v>0</v>
      </c>
      <c r="AD510" s="164">
        <f t="shared" si="29"/>
        <v>0</v>
      </c>
      <c r="AE510" s="164">
        <f t="shared" si="31"/>
        <v>0</v>
      </c>
      <c r="AF510" s="163">
        <f t="shared" si="30"/>
        <v>0</v>
      </c>
    </row>
    <row r="511" spans="1:32" x14ac:dyDescent="0.25">
      <c r="A511" s="165" t="s">
        <v>361</v>
      </c>
      <c r="B511" s="165" t="s">
        <v>856</v>
      </c>
      <c r="C511" s="165"/>
      <c r="D511" s="165"/>
      <c r="E511" s="165"/>
      <c r="F511" s="165"/>
      <c r="G511" s="165"/>
      <c r="H511" s="165"/>
      <c r="I511" s="165"/>
      <c r="J511" s="165"/>
      <c r="K511" s="161"/>
      <c r="L511" s="161"/>
      <c r="M511" s="161"/>
      <c r="N511" s="162"/>
      <c r="O511" s="162"/>
      <c r="P511" s="162"/>
      <c r="Q511" s="161"/>
      <c r="R511" s="161"/>
      <c r="S511" s="161"/>
      <c r="T511" s="162"/>
      <c r="U511" s="162"/>
      <c r="V511" s="162"/>
      <c r="W511" s="161"/>
      <c r="X511" s="161"/>
      <c r="Y511" s="161"/>
      <c r="Z511" s="162"/>
      <c r="AA511" s="162"/>
      <c r="AB511" s="162"/>
      <c r="AC511" s="164">
        <f t="shared" si="28"/>
        <v>0</v>
      </c>
      <c r="AD511" s="164">
        <f t="shared" si="29"/>
        <v>0</v>
      </c>
      <c r="AE511" s="164">
        <f t="shared" si="31"/>
        <v>0</v>
      </c>
      <c r="AF511" s="163">
        <f t="shared" si="30"/>
        <v>0</v>
      </c>
    </row>
    <row r="512" spans="1:32" x14ac:dyDescent="0.25">
      <c r="A512" s="165" t="s">
        <v>361</v>
      </c>
      <c r="B512" s="165" t="s">
        <v>856</v>
      </c>
      <c r="C512" s="165"/>
      <c r="D512" s="165"/>
      <c r="E512" s="165"/>
      <c r="F512" s="165"/>
      <c r="G512" s="165"/>
      <c r="H512" s="165"/>
      <c r="I512" s="165"/>
      <c r="J512" s="165"/>
      <c r="K512" s="161"/>
      <c r="L512" s="161"/>
      <c r="M512" s="161"/>
      <c r="N512" s="162"/>
      <c r="O512" s="162"/>
      <c r="P512" s="162"/>
      <c r="Q512" s="161"/>
      <c r="R512" s="161"/>
      <c r="S512" s="161"/>
      <c r="T512" s="162"/>
      <c r="U512" s="162"/>
      <c r="V512" s="162"/>
      <c r="W512" s="161"/>
      <c r="X512" s="161"/>
      <c r="Y512" s="161"/>
      <c r="Z512" s="162"/>
      <c r="AA512" s="162"/>
      <c r="AB512" s="162"/>
      <c r="AC512" s="164">
        <f t="shared" si="28"/>
        <v>0</v>
      </c>
      <c r="AD512" s="164">
        <f t="shared" si="29"/>
        <v>0</v>
      </c>
      <c r="AE512" s="164">
        <f t="shared" si="31"/>
        <v>0</v>
      </c>
      <c r="AF512" s="163">
        <f t="shared" si="30"/>
        <v>0</v>
      </c>
    </row>
    <row r="513" spans="1:32" x14ac:dyDescent="0.25">
      <c r="A513" s="165" t="s">
        <v>361</v>
      </c>
      <c r="B513" s="165" t="s">
        <v>856</v>
      </c>
      <c r="C513" s="165"/>
      <c r="D513" s="165"/>
      <c r="E513" s="165"/>
      <c r="F513" s="165"/>
      <c r="G513" s="165"/>
      <c r="H513" s="165"/>
      <c r="I513" s="165"/>
      <c r="J513" s="165"/>
      <c r="K513" s="161"/>
      <c r="L513" s="161"/>
      <c r="M513" s="161"/>
      <c r="N513" s="162"/>
      <c r="O513" s="162"/>
      <c r="P513" s="162"/>
      <c r="Q513" s="161"/>
      <c r="R513" s="161"/>
      <c r="S513" s="161"/>
      <c r="T513" s="162"/>
      <c r="U513" s="162"/>
      <c r="V513" s="162"/>
      <c r="W513" s="161"/>
      <c r="X513" s="161"/>
      <c r="Y513" s="161"/>
      <c r="Z513" s="162"/>
      <c r="AA513" s="162"/>
      <c r="AB513" s="162"/>
      <c r="AC513" s="164">
        <f t="shared" si="28"/>
        <v>0</v>
      </c>
      <c r="AD513" s="164">
        <f t="shared" si="29"/>
        <v>0</v>
      </c>
      <c r="AE513" s="164">
        <f t="shared" si="31"/>
        <v>0</v>
      </c>
      <c r="AF513" s="163">
        <f t="shared" si="30"/>
        <v>0</v>
      </c>
    </row>
    <row r="514" spans="1:32" x14ac:dyDescent="0.25">
      <c r="A514" s="165" t="s">
        <v>361</v>
      </c>
      <c r="B514" s="165" t="s">
        <v>856</v>
      </c>
      <c r="C514" s="165"/>
      <c r="D514" s="165"/>
      <c r="E514" s="165"/>
      <c r="F514" s="165"/>
      <c r="G514" s="165"/>
      <c r="H514" s="165"/>
      <c r="I514" s="165"/>
      <c r="J514" s="165"/>
      <c r="K514" s="161"/>
      <c r="L514" s="161"/>
      <c r="M514" s="161"/>
      <c r="N514" s="162"/>
      <c r="O514" s="162"/>
      <c r="P514" s="162"/>
      <c r="Q514" s="161"/>
      <c r="R514" s="161"/>
      <c r="S514" s="161"/>
      <c r="T514" s="162"/>
      <c r="U514" s="162"/>
      <c r="V514" s="162"/>
      <c r="W514" s="161"/>
      <c r="X514" s="161"/>
      <c r="Y514" s="161"/>
      <c r="Z514" s="162"/>
      <c r="AA514" s="162"/>
      <c r="AB514" s="162"/>
      <c r="AC514" s="164">
        <f t="shared" ref="AC514:AC577" si="32">IF(X514="",((L514*4)+(O514*4)+(R514*4)+(U514*2)+(AA514*2))/16/100*700,((L514*4)+(O514*4)+(R514*4)+(U514*2)+(X514*2)+(AA514*2))/18/100*700)</f>
        <v>0</v>
      </c>
      <c r="AD514" s="164">
        <f t="shared" ref="AD514:AD577" si="33">IF(Y514="",((M514*4)+(P514*4)+(S514*4)+(V514*2)+(AB514*2))/16/100*700,((M514*4)+(P514*4)+(S514*4)+(V514*2)+(Y514*2)+(AB514*2))/18/100*700)</f>
        <v>0</v>
      </c>
      <c r="AE514" s="164">
        <f t="shared" si="31"/>
        <v>0</v>
      </c>
      <c r="AF514" s="163">
        <f t="shared" ref="AF514:AF577" si="34">(H514+I514+J514+AE514)/2</f>
        <v>0</v>
      </c>
    </row>
    <row r="515" spans="1:32" x14ac:dyDescent="0.25">
      <c r="A515" s="165" t="s">
        <v>361</v>
      </c>
      <c r="B515" s="165" t="s">
        <v>856</v>
      </c>
      <c r="C515" s="165"/>
      <c r="D515" s="165"/>
      <c r="E515" s="165"/>
      <c r="F515" s="165"/>
      <c r="G515" s="165"/>
      <c r="H515" s="165"/>
      <c r="I515" s="165"/>
      <c r="J515" s="165"/>
      <c r="K515" s="161"/>
      <c r="L515" s="161"/>
      <c r="M515" s="161"/>
      <c r="N515" s="162"/>
      <c r="O515" s="162"/>
      <c r="P515" s="162"/>
      <c r="Q515" s="161"/>
      <c r="R515" s="161"/>
      <c r="S515" s="161"/>
      <c r="T515" s="162"/>
      <c r="U515" s="162"/>
      <c r="V515" s="162"/>
      <c r="W515" s="161"/>
      <c r="X515" s="161"/>
      <c r="Y515" s="161"/>
      <c r="Z515" s="162"/>
      <c r="AA515" s="162"/>
      <c r="AB515" s="162"/>
      <c r="AC515" s="164">
        <f t="shared" si="32"/>
        <v>0</v>
      </c>
      <c r="AD515" s="164">
        <f t="shared" si="33"/>
        <v>0</v>
      </c>
      <c r="AE515" s="164">
        <f t="shared" ref="AE515:AE578" si="35">IF(AD515=0,AC515,(AC515+AD515)/2)</f>
        <v>0</v>
      </c>
      <c r="AF515" s="163">
        <f t="shared" si="34"/>
        <v>0</v>
      </c>
    </row>
    <row r="516" spans="1:32" x14ac:dyDescent="0.25">
      <c r="A516" s="165" t="s">
        <v>361</v>
      </c>
      <c r="B516" s="165" t="s">
        <v>856</v>
      </c>
      <c r="C516" s="165"/>
      <c r="D516" s="165"/>
      <c r="E516" s="165"/>
      <c r="F516" s="165"/>
      <c r="G516" s="165"/>
      <c r="H516" s="165"/>
      <c r="I516" s="165"/>
      <c r="J516" s="165"/>
      <c r="K516" s="161"/>
      <c r="L516" s="161"/>
      <c r="M516" s="161"/>
      <c r="N516" s="162"/>
      <c r="O516" s="162"/>
      <c r="P516" s="162"/>
      <c r="Q516" s="161"/>
      <c r="R516" s="161"/>
      <c r="S516" s="161"/>
      <c r="T516" s="162"/>
      <c r="U516" s="162"/>
      <c r="V516" s="162"/>
      <c r="W516" s="161"/>
      <c r="X516" s="161"/>
      <c r="Y516" s="161"/>
      <c r="Z516" s="162"/>
      <c r="AA516" s="162"/>
      <c r="AB516" s="162"/>
      <c r="AC516" s="164">
        <f t="shared" si="32"/>
        <v>0</v>
      </c>
      <c r="AD516" s="164">
        <f t="shared" si="33"/>
        <v>0</v>
      </c>
      <c r="AE516" s="164">
        <f t="shared" si="35"/>
        <v>0</v>
      </c>
      <c r="AF516" s="163">
        <f t="shared" si="34"/>
        <v>0</v>
      </c>
    </row>
    <row r="517" spans="1:32" x14ac:dyDescent="0.25">
      <c r="A517" s="165" t="s">
        <v>361</v>
      </c>
      <c r="B517" s="165" t="s">
        <v>856</v>
      </c>
      <c r="C517" s="165"/>
      <c r="D517" s="165"/>
      <c r="E517" s="165"/>
      <c r="F517" s="165"/>
      <c r="G517" s="165"/>
      <c r="H517" s="165"/>
      <c r="I517" s="165"/>
      <c r="J517" s="165"/>
      <c r="K517" s="161"/>
      <c r="L517" s="161"/>
      <c r="M517" s="161"/>
      <c r="N517" s="162"/>
      <c r="O517" s="162"/>
      <c r="P517" s="162"/>
      <c r="Q517" s="161"/>
      <c r="R517" s="161"/>
      <c r="S517" s="161"/>
      <c r="T517" s="162"/>
      <c r="U517" s="162"/>
      <c r="V517" s="162"/>
      <c r="W517" s="161"/>
      <c r="X517" s="161"/>
      <c r="Y517" s="161"/>
      <c r="Z517" s="162"/>
      <c r="AA517" s="162"/>
      <c r="AB517" s="162"/>
      <c r="AC517" s="164">
        <f t="shared" si="32"/>
        <v>0</v>
      </c>
      <c r="AD517" s="164">
        <f t="shared" si="33"/>
        <v>0</v>
      </c>
      <c r="AE517" s="164">
        <f t="shared" si="35"/>
        <v>0</v>
      </c>
      <c r="AF517" s="163">
        <f t="shared" si="34"/>
        <v>0</v>
      </c>
    </row>
    <row r="518" spans="1:32" x14ac:dyDescent="0.25">
      <c r="A518" s="165" t="s">
        <v>361</v>
      </c>
      <c r="B518" s="165" t="s">
        <v>856</v>
      </c>
      <c r="C518" s="165"/>
      <c r="D518" s="165"/>
      <c r="E518" s="165"/>
      <c r="F518" s="165"/>
      <c r="G518" s="165"/>
      <c r="H518" s="165"/>
      <c r="I518" s="165"/>
      <c r="J518" s="165"/>
      <c r="K518" s="161"/>
      <c r="L518" s="161"/>
      <c r="M518" s="161"/>
      <c r="N518" s="162"/>
      <c r="O518" s="162"/>
      <c r="P518" s="162"/>
      <c r="Q518" s="161"/>
      <c r="R518" s="161"/>
      <c r="S518" s="161"/>
      <c r="T518" s="162"/>
      <c r="U518" s="162"/>
      <c r="V518" s="162"/>
      <c r="W518" s="161"/>
      <c r="X518" s="161"/>
      <c r="Y518" s="161"/>
      <c r="Z518" s="162"/>
      <c r="AA518" s="162"/>
      <c r="AB518" s="162"/>
      <c r="AC518" s="164">
        <f t="shared" si="32"/>
        <v>0</v>
      </c>
      <c r="AD518" s="164">
        <f t="shared" si="33"/>
        <v>0</v>
      </c>
      <c r="AE518" s="164">
        <f t="shared" si="35"/>
        <v>0</v>
      </c>
      <c r="AF518" s="163">
        <f t="shared" si="34"/>
        <v>0</v>
      </c>
    </row>
    <row r="519" spans="1:32" x14ac:dyDescent="0.25">
      <c r="A519" s="165" t="s">
        <v>361</v>
      </c>
      <c r="B519" s="165" t="s">
        <v>856</v>
      </c>
      <c r="C519" s="165"/>
      <c r="D519" s="165"/>
      <c r="E519" s="165"/>
      <c r="F519" s="165"/>
      <c r="G519" s="165"/>
      <c r="H519" s="165"/>
      <c r="I519" s="165"/>
      <c r="J519" s="165"/>
      <c r="K519" s="161"/>
      <c r="L519" s="161"/>
      <c r="M519" s="161"/>
      <c r="N519" s="162"/>
      <c r="O519" s="162"/>
      <c r="P519" s="162"/>
      <c r="Q519" s="161"/>
      <c r="R519" s="161"/>
      <c r="S519" s="161"/>
      <c r="T519" s="162"/>
      <c r="U519" s="162"/>
      <c r="V519" s="162"/>
      <c r="W519" s="161"/>
      <c r="X519" s="161"/>
      <c r="Y519" s="161"/>
      <c r="Z519" s="162"/>
      <c r="AA519" s="162"/>
      <c r="AB519" s="162"/>
      <c r="AC519" s="164">
        <f t="shared" si="32"/>
        <v>0</v>
      </c>
      <c r="AD519" s="164">
        <f t="shared" si="33"/>
        <v>0</v>
      </c>
      <c r="AE519" s="164">
        <f t="shared" si="35"/>
        <v>0</v>
      </c>
      <c r="AF519" s="163">
        <f t="shared" si="34"/>
        <v>0</v>
      </c>
    </row>
    <row r="520" spans="1:32" x14ac:dyDescent="0.25">
      <c r="A520" s="165" t="s">
        <v>361</v>
      </c>
      <c r="B520" s="165" t="s">
        <v>856</v>
      </c>
      <c r="C520" s="165"/>
      <c r="D520" s="165"/>
      <c r="E520" s="165"/>
      <c r="F520" s="165"/>
      <c r="G520" s="165"/>
      <c r="H520" s="165"/>
      <c r="I520" s="165"/>
      <c r="J520" s="165"/>
      <c r="K520" s="161"/>
      <c r="L520" s="161"/>
      <c r="M520" s="161"/>
      <c r="N520" s="162"/>
      <c r="O520" s="162"/>
      <c r="P520" s="162"/>
      <c r="Q520" s="161"/>
      <c r="R520" s="161"/>
      <c r="S520" s="161"/>
      <c r="T520" s="162"/>
      <c r="U520" s="162"/>
      <c r="V520" s="162"/>
      <c r="W520" s="161"/>
      <c r="X520" s="161"/>
      <c r="Y520" s="161"/>
      <c r="Z520" s="162"/>
      <c r="AA520" s="162"/>
      <c r="AB520" s="162"/>
      <c r="AC520" s="164">
        <f t="shared" si="32"/>
        <v>0</v>
      </c>
      <c r="AD520" s="164">
        <f t="shared" si="33"/>
        <v>0</v>
      </c>
      <c r="AE520" s="164">
        <f t="shared" si="35"/>
        <v>0</v>
      </c>
      <c r="AF520" s="163">
        <f t="shared" si="34"/>
        <v>0</v>
      </c>
    </row>
    <row r="521" spans="1:32" x14ac:dyDescent="0.25">
      <c r="A521" s="165" t="s">
        <v>361</v>
      </c>
      <c r="B521" s="165" t="s">
        <v>856</v>
      </c>
      <c r="C521" s="165"/>
      <c r="D521" s="165"/>
      <c r="E521" s="165"/>
      <c r="F521" s="165"/>
      <c r="G521" s="165"/>
      <c r="H521" s="165"/>
      <c r="I521" s="165"/>
      <c r="J521" s="165"/>
      <c r="K521" s="161"/>
      <c r="L521" s="161"/>
      <c r="M521" s="161"/>
      <c r="N521" s="162"/>
      <c r="O521" s="162"/>
      <c r="P521" s="162"/>
      <c r="Q521" s="161"/>
      <c r="R521" s="161"/>
      <c r="S521" s="161"/>
      <c r="T521" s="162"/>
      <c r="U521" s="162"/>
      <c r="V521" s="162"/>
      <c r="W521" s="161"/>
      <c r="X521" s="161"/>
      <c r="Y521" s="161"/>
      <c r="Z521" s="162"/>
      <c r="AA521" s="162"/>
      <c r="AB521" s="162"/>
      <c r="AC521" s="164">
        <f t="shared" si="32"/>
        <v>0</v>
      </c>
      <c r="AD521" s="164">
        <f t="shared" si="33"/>
        <v>0</v>
      </c>
      <c r="AE521" s="164">
        <f t="shared" si="35"/>
        <v>0</v>
      </c>
      <c r="AF521" s="163">
        <f t="shared" si="34"/>
        <v>0</v>
      </c>
    </row>
    <row r="522" spans="1:32" x14ac:dyDescent="0.25">
      <c r="A522" s="165" t="s">
        <v>361</v>
      </c>
      <c r="B522" s="165" t="s">
        <v>856</v>
      </c>
      <c r="C522" s="165"/>
      <c r="D522" s="165"/>
      <c r="E522" s="165"/>
      <c r="F522" s="165"/>
      <c r="G522" s="165"/>
      <c r="H522" s="165"/>
      <c r="I522" s="165"/>
      <c r="J522" s="165"/>
      <c r="K522" s="161"/>
      <c r="L522" s="161"/>
      <c r="M522" s="161"/>
      <c r="N522" s="162"/>
      <c r="O522" s="162"/>
      <c r="P522" s="162"/>
      <c r="Q522" s="161"/>
      <c r="R522" s="161"/>
      <c r="S522" s="161"/>
      <c r="T522" s="162"/>
      <c r="U522" s="162"/>
      <c r="V522" s="162"/>
      <c r="W522" s="161"/>
      <c r="X522" s="161"/>
      <c r="Y522" s="161"/>
      <c r="Z522" s="162"/>
      <c r="AA522" s="162"/>
      <c r="AB522" s="162"/>
      <c r="AC522" s="164">
        <f t="shared" si="32"/>
        <v>0</v>
      </c>
      <c r="AD522" s="164">
        <f t="shared" si="33"/>
        <v>0</v>
      </c>
      <c r="AE522" s="164">
        <f t="shared" si="35"/>
        <v>0</v>
      </c>
      <c r="AF522" s="163">
        <f t="shared" si="34"/>
        <v>0</v>
      </c>
    </row>
    <row r="523" spans="1:32" x14ac:dyDescent="0.25">
      <c r="A523" s="165" t="s">
        <v>361</v>
      </c>
      <c r="B523" s="165" t="s">
        <v>856</v>
      </c>
      <c r="C523" s="165"/>
      <c r="D523" s="165"/>
      <c r="E523" s="165"/>
      <c r="F523" s="165"/>
      <c r="G523" s="165"/>
      <c r="H523" s="165"/>
      <c r="I523" s="165"/>
      <c r="J523" s="165"/>
      <c r="K523" s="161"/>
      <c r="L523" s="161"/>
      <c r="M523" s="161"/>
      <c r="N523" s="162"/>
      <c r="O523" s="162"/>
      <c r="P523" s="162"/>
      <c r="Q523" s="161"/>
      <c r="R523" s="161"/>
      <c r="S523" s="161"/>
      <c r="T523" s="162"/>
      <c r="U523" s="162"/>
      <c r="V523" s="162"/>
      <c r="W523" s="161"/>
      <c r="X523" s="161"/>
      <c r="Y523" s="161"/>
      <c r="Z523" s="162"/>
      <c r="AA523" s="162"/>
      <c r="AB523" s="162"/>
      <c r="AC523" s="164">
        <f t="shared" si="32"/>
        <v>0</v>
      </c>
      <c r="AD523" s="164">
        <f t="shared" si="33"/>
        <v>0</v>
      </c>
      <c r="AE523" s="164">
        <f t="shared" si="35"/>
        <v>0</v>
      </c>
      <c r="AF523" s="163">
        <f t="shared" si="34"/>
        <v>0</v>
      </c>
    </row>
    <row r="524" spans="1:32" x14ac:dyDescent="0.25">
      <c r="A524" s="165" t="s">
        <v>361</v>
      </c>
      <c r="B524" s="165" t="s">
        <v>856</v>
      </c>
      <c r="C524" s="165"/>
      <c r="D524" s="165"/>
      <c r="E524" s="165"/>
      <c r="F524" s="165"/>
      <c r="G524" s="165"/>
      <c r="H524" s="165"/>
      <c r="I524" s="165"/>
      <c r="J524" s="165"/>
      <c r="K524" s="161"/>
      <c r="L524" s="161"/>
      <c r="M524" s="161"/>
      <c r="N524" s="162"/>
      <c r="O524" s="162"/>
      <c r="P524" s="162"/>
      <c r="Q524" s="161"/>
      <c r="R524" s="161"/>
      <c r="S524" s="161"/>
      <c r="T524" s="162"/>
      <c r="U524" s="162"/>
      <c r="V524" s="162"/>
      <c r="W524" s="161"/>
      <c r="X524" s="161"/>
      <c r="Y524" s="161"/>
      <c r="Z524" s="162"/>
      <c r="AA524" s="162"/>
      <c r="AB524" s="162"/>
      <c r="AC524" s="164">
        <f t="shared" si="32"/>
        <v>0</v>
      </c>
      <c r="AD524" s="164">
        <f t="shared" si="33"/>
        <v>0</v>
      </c>
      <c r="AE524" s="164">
        <f t="shared" si="35"/>
        <v>0</v>
      </c>
      <c r="AF524" s="163">
        <f t="shared" si="34"/>
        <v>0</v>
      </c>
    </row>
    <row r="525" spans="1:32" x14ac:dyDescent="0.25">
      <c r="A525" s="165" t="s">
        <v>361</v>
      </c>
      <c r="B525" s="165" t="s">
        <v>856</v>
      </c>
      <c r="C525" s="165"/>
      <c r="D525" s="165"/>
      <c r="E525" s="165"/>
      <c r="F525" s="165"/>
      <c r="G525" s="165"/>
      <c r="H525" s="165"/>
      <c r="I525" s="165"/>
      <c r="J525" s="165"/>
      <c r="K525" s="161"/>
      <c r="L525" s="161"/>
      <c r="M525" s="161"/>
      <c r="N525" s="162"/>
      <c r="O525" s="162"/>
      <c r="P525" s="162"/>
      <c r="Q525" s="161"/>
      <c r="R525" s="161"/>
      <c r="S525" s="161"/>
      <c r="T525" s="162"/>
      <c r="U525" s="162"/>
      <c r="V525" s="162"/>
      <c r="W525" s="161"/>
      <c r="X525" s="161"/>
      <c r="Y525" s="161"/>
      <c r="Z525" s="162"/>
      <c r="AA525" s="162"/>
      <c r="AB525" s="162"/>
      <c r="AC525" s="164">
        <f t="shared" si="32"/>
        <v>0</v>
      </c>
      <c r="AD525" s="164">
        <f t="shared" si="33"/>
        <v>0</v>
      </c>
      <c r="AE525" s="164">
        <f t="shared" si="35"/>
        <v>0</v>
      </c>
      <c r="AF525" s="163">
        <f t="shared" si="34"/>
        <v>0</v>
      </c>
    </row>
    <row r="526" spans="1:32" x14ac:dyDescent="0.25">
      <c r="A526" s="165" t="s">
        <v>361</v>
      </c>
      <c r="B526" s="165" t="s">
        <v>856</v>
      </c>
      <c r="C526" s="165"/>
      <c r="D526" s="165"/>
      <c r="E526" s="165"/>
      <c r="F526" s="165"/>
      <c r="G526" s="165"/>
      <c r="H526" s="165"/>
      <c r="I526" s="165"/>
      <c r="J526" s="165"/>
      <c r="K526" s="161"/>
      <c r="L526" s="161"/>
      <c r="M526" s="161"/>
      <c r="N526" s="162"/>
      <c r="O526" s="162"/>
      <c r="P526" s="162"/>
      <c r="Q526" s="161"/>
      <c r="R526" s="161"/>
      <c r="S526" s="161"/>
      <c r="T526" s="162"/>
      <c r="U526" s="162"/>
      <c r="V526" s="162"/>
      <c r="W526" s="161"/>
      <c r="X526" s="161"/>
      <c r="Y526" s="161"/>
      <c r="Z526" s="162"/>
      <c r="AA526" s="162"/>
      <c r="AB526" s="162"/>
      <c r="AC526" s="164">
        <f t="shared" si="32"/>
        <v>0</v>
      </c>
      <c r="AD526" s="164">
        <f t="shared" si="33"/>
        <v>0</v>
      </c>
      <c r="AE526" s="164">
        <f t="shared" si="35"/>
        <v>0</v>
      </c>
      <c r="AF526" s="163">
        <f t="shared" si="34"/>
        <v>0</v>
      </c>
    </row>
    <row r="527" spans="1:32" x14ac:dyDescent="0.25">
      <c r="A527" s="165" t="s">
        <v>361</v>
      </c>
      <c r="B527" s="165" t="s">
        <v>856</v>
      </c>
      <c r="C527" s="165"/>
      <c r="D527" s="165"/>
      <c r="E527" s="165"/>
      <c r="F527" s="165"/>
      <c r="G527" s="165"/>
      <c r="H527" s="165"/>
      <c r="I527" s="165"/>
      <c r="J527" s="165"/>
      <c r="K527" s="161"/>
      <c r="L527" s="161"/>
      <c r="M527" s="161"/>
      <c r="N527" s="162"/>
      <c r="O527" s="162"/>
      <c r="P527" s="162"/>
      <c r="Q527" s="161"/>
      <c r="R527" s="161"/>
      <c r="S527" s="161"/>
      <c r="T527" s="162"/>
      <c r="U527" s="162"/>
      <c r="V527" s="162"/>
      <c r="W527" s="161"/>
      <c r="X527" s="161"/>
      <c r="Y527" s="161"/>
      <c r="Z527" s="162"/>
      <c r="AA527" s="162"/>
      <c r="AB527" s="162"/>
      <c r="AC527" s="164">
        <f t="shared" si="32"/>
        <v>0</v>
      </c>
      <c r="AD527" s="164">
        <f t="shared" si="33"/>
        <v>0</v>
      </c>
      <c r="AE527" s="164">
        <f t="shared" si="35"/>
        <v>0</v>
      </c>
      <c r="AF527" s="163">
        <f t="shared" si="34"/>
        <v>0</v>
      </c>
    </row>
    <row r="528" spans="1:32" x14ac:dyDescent="0.25">
      <c r="A528" s="165" t="s">
        <v>361</v>
      </c>
      <c r="B528" s="165" t="s">
        <v>856</v>
      </c>
      <c r="C528" s="165"/>
      <c r="D528" s="165"/>
      <c r="E528" s="165"/>
      <c r="F528" s="165"/>
      <c r="G528" s="165"/>
      <c r="H528" s="165"/>
      <c r="I528" s="165"/>
      <c r="J528" s="165"/>
      <c r="K528" s="161"/>
      <c r="L528" s="161"/>
      <c r="M528" s="161"/>
      <c r="N528" s="162"/>
      <c r="O528" s="162"/>
      <c r="P528" s="162"/>
      <c r="Q528" s="161"/>
      <c r="R528" s="161"/>
      <c r="S528" s="161"/>
      <c r="T528" s="162"/>
      <c r="U528" s="162"/>
      <c r="V528" s="162"/>
      <c r="W528" s="161"/>
      <c r="X528" s="161"/>
      <c r="Y528" s="161"/>
      <c r="Z528" s="162"/>
      <c r="AA528" s="162"/>
      <c r="AB528" s="162"/>
      <c r="AC528" s="164">
        <f t="shared" si="32"/>
        <v>0</v>
      </c>
      <c r="AD528" s="164">
        <f t="shared" si="33"/>
        <v>0</v>
      </c>
      <c r="AE528" s="164">
        <f t="shared" si="35"/>
        <v>0</v>
      </c>
      <c r="AF528" s="163">
        <f t="shared" si="34"/>
        <v>0</v>
      </c>
    </row>
    <row r="529" spans="1:32" x14ac:dyDescent="0.25">
      <c r="A529" s="165" t="s">
        <v>361</v>
      </c>
      <c r="B529" s="165" t="s">
        <v>856</v>
      </c>
      <c r="C529" s="165"/>
      <c r="D529" s="165"/>
      <c r="E529" s="165"/>
      <c r="F529" s="165"/>
      <c r="G529" s="165"/>
      <c r="H529" s="165"/>
      <c r="I529" s="165"/>
      <c r="J529" s="165"/>
      <c r="K529" s="161"/>
      <c r="L529" s="161"/>
      <c r="M529" s="161"/>
      <c r="N529" s="162"/>
      <c r="O529" s="162"/>
      <c r="P529" s="162"/>
      <c r="Q529" s="161"/>
      <c r="R529" s="161"/>
      <c r="S529" s="161"/>
      <c r="T529" s="162"/>
      <c r="U529" s="162"/>
      <c r="V529" s="162"/>
      <c r="W529" s="161"/>
      <c r="X529" s="161"/>
      <c r="Y529" s="161"/>
      <c r="Z529" s="162"/>
      <c r="AA529" s="162"/>
      <c r="AB529" s="162"/>
      <c r="AC529" s="164">
        <f t="shared" si="32"/>
        <v>0</v>
      </c>
      <c r="AD529" s="164">
        <f t="shared" si="33"/>
        <v>0</v>
      </c>
      <c r="AE529" s="164">
        <f t="shared" si="35"/>
        <v>0</v>
      </c>
      <c r="AF529" s="163">
        <f t="shared" si="34"/>
        <v>0</v>
      </c>
    </row>
    <row r="530" spans="1:32" x14ac:dyDescent="0.25">
      <c r="A530" s="165" t="s">
        <v>361</v>
      </c>
      <c r="B530" s="165" t="s">
        <v>856</v>
      </c>
      <c r="C530" s="165"/>
      <c r="D530" s="165"/>
      <c r="E530" s="165"/>
      <c r="F530" s="165"/>
      <c r="G530" s="165"/>
      <c r="H530" s="165"/>
      <c r="I530" s="165"/>
      <c r="J530" s="165"/>
      <c r="K530" s="161"/>
      <c r="L530" s="161"/>
      <c r="M530" s="161"/>
      <c r="N530" s="162"/>
      <c r="O530" s="162"/>
      <c r="P530" s="162"/>
      <c r="Q530" s="161"/>
      <c r="R530" s="161"/>
      <c r="S530" s="161"/>
      <c r="T530" s="162"/>
      <c r="U530" s="162"/>
      <c r="V530" s="162"/>
      <c r="W530" s="161"/>
      <c r="X530" s="161"/>
      <c r="Y530" s="161"/>
      <c r="Z530" s="162"/>
      <c r="AA530" s="162"/>
      <c r="AB530" s="162"/>
      <c r="AC530" s="164">
        <f t="shared" si="32"/>
        <v>0</v>
      </c>
      <c r="AD530" s="164">
        <f t="shared" si="33"/>
        <v>0</v>
      </c>
      <c r="AE530" s="164">
        <f t="shared" si="35"/>
        <v>0</v>
      </c>
      <c r="AF530" s="163">
        <f t="shared" si="34"/>
        <v>0</v>
      </c>
    </row>
    <row r="531" spans="1:32" x14ac:dyDescent="0.25">
      <c r="A531" s="165" t="s">
        <v>361</v>
      </c>
      <c r="B531" s="165" t="s">
        <v>856</v>
      </c>
      <c r="C531" s="165"/>
      <c r="D531" s="165"/>
      <c r="E531" s="165"/>
      <c r="F531" s="165"/>
      <c r="G531" s="165"/>
      <c r="H531" s="165"/>
      <c r="I531" s="165"/>
      <c r="J531" s="165"/>
      <c r="K531" s="161"/>
      <c r="L531" s="161"/>
      <c r="M531" s="161"/>
      <c r="N531" s="162"/>
      <c r="O531" s="162"/>
      <c r="P531" s="162"/>
      <c r="Q531" s="161"/>
      <c r="R531" s="161"/>
      <c r="S531" s="161"/>
      <c r="T531" s="162"/>
      <c r="U531" s="162"/>
      <c r="V531" s="162"/>
      <c r="W531" s="161"/>
      <c r="X531" s="161"/>
      <c r="Y531" s="161"/>
      <c r="Z531" s="162"/>
      <c r="AA531" s="162"/>
      <c r="AB531" s="162"/>
      <c r="AC531" s="164">
        <f t="shared" si="32"/>
        <v>0</v>
      </c>
      <c r="AD531" s="164">
        <f t="shared" si="33"/>
        <v>0</v>
      </c>
      <c r="AE531" s="164">
        <f t="shared" si="35"/>
        <v>0</v>
      </c>
      <c r="AF531" s="163">
        <f t="shared" si="34"/>
        <v>0</v>
      </c>
    </row>
    <row r="532" spans="1:32" x14ac:dyDescent="0.25">
      <c r="A532" s="165" t="s">
        <v>361</v>
      </c>
      <c r="B532" s="165" t="s">
        <v>856</v>
      </c>
      <c r="C532" s="165"/>
      <c r="D532" s="165"/>
      <c r="E532" s="165"/>
      <c r="F532" s="165"/>
      <c r="G532" s="165"/>
      <c r="H532" s="165"/>
      <c r="I532" s="165"/>
      <c r="J532" s="165"/>
      <c r="K532" s="161"/>
      <c r="L532" s="161"/>
      <c r="M532" s="161"/>
      <c r="N532" s="162"/>
      <c r="O532" s="162"/>
      <c r="P532" s="162"/>
      <c r="Q532" s="161"/>
      <c r="R532" s="161"/>
      <c r="S532" s="161"/>
      <c r="T532" s="162"/>
      <c r="U532" s="162"/>
      <c r="V532" s="162"/>
      <c r="W532" s="161"/>
      <c r="X532" s="161"/>
      <c r="Y532" s="161"/>
      <c r="Z532" s="162"/>
      <c r="AA532" s="162"/>
      <c r="AB532" s="162"/>
      <c r="AC532" s="164">
        <f t="shared" si="32"/>
        <v>0</v>
      </c>
      <c r="AD532" s="164">
        <f t="shared" si="33"/>
        <v>0</v>
      </c>
      <c r="AE532" s="164">
        <f t="shared" si="35"/>
        <v>0</v>
      </c>
      <c r="AF532" s="163">
        <f t="shared" si="34"/>
        <v>0</v>
      </c>
    </row>
    <row r="533" spans="1:32" x14ac:dyDescent="0.25">
      <c r="A533" s="165" t="s">
        <v>361</v>
      </c>
      <c r="B533" s="165" t="s">
        <v>856</v>
      </c>
      <c r="C533" s="165"/>
      <c r="D533" s="165"/>
      <c r="E533" s="165"/>
      <c r="F533" s="165"/>
      <c r="G533" s="165"/>
      <c r="H533" s="165"/>
      <c r="I533" s="165"/>
      <c r="J533" s="165"/>
      <c r="K533" s="161"/>
      <c r="L533" s="161"/>
      <c r="M533" s="161"/>
      <c r="N533" s="162"/>
      <c r="O533" s="162"/>
      <c r="P533" s="162"/>
      <c r="Q533" s="161"/>
      <c r="R533" s="161"/>
      <c r="S533" s="161"/>
      <c r="T533" s="162"/>
      <c r="U533" s="162"/>
      <c r="V533" s="162"/>
      <c r="W533" s="161"/>
      <c r="X533" s="161"/>
      <c r="Y533" s="161"/>
      <c r="Z533" s="162"/>
      <c r="AA533" s="162"/>
      <c r="AB533" s="162"/>
      <c r="AC533" s="164">
        <f t="shared" si="32"/>
        <v>0</v>
      </c>
      <c r="AD533" s="164">
        <f t="shared" si="33"/>
        <v>0</v>
      </c>
      <c r="AE533" s="164">
        <f t="shared" si="35"/>
        <v>0</v>
      </c>
      <c r="AF533" s="163">
        <f t="shared" si="34"/>
        <v>0</v>
      </c>
    </row>
    <row r="534" spans="1:32" x14ac:dyDescent="0.25">
      <c r="A534" s="165" t="s">
        <v>361</v>
      </c>
      <c r="B534" s="165" t="s">
        <v>856</v>
      </c>
      <c r="C534" s="165"/>
      <c r="D534" s="165"/>
      <c r="E534" s="165"/>
      <c r="F534" s="165"/>
      <c r="G534" s="165"/>
      <c r="H534" s="165"/>
      <c r="I534" s="165"/>
      <c r="J534" s="165"/>
      <c r="K534" s="161"/>
      <c r="L534" s="161"/>
      <c r="M534" s="161"/>
      <c r="N534" s="162"/>
      <c r="O534" s="162"/>
      <c r="P534" s="162"/>
      <c r="Q534" s="161"/>
      <c r="R534" s="161"/>
      <c r="S534" s="161"/>
      <c r="T534" s="162"/>
      <c r="U534" s="162"/>
      <c r="V534" s="162"/>
      <c r="W534" s="161"/>
      <c r="X534" s="161"/>
      <c r="Y534" s="161"/>
      <c r="Z534" s="162"/>
      <c r="AA534" s="162"/>
      <c r="AB534" s="162"/>
      <c r="AC534" s="164">
        <f t="shared" si="32"/>
        <v>0</v>
      </c>
      <c r="AD534" s="164">
        <f t="shared" si="33"/>
        <v>0</v>
      </c>
      <c r="AE534" s="164">
        <f t="shared" si="35"/>
        <v>0</v>
      </c>
      <c r="AF534" s="163">
        <f t="shared" si="34"/>
        <v>0</v>
      </c>
    </row>
    <row r="535" spans="1:32" x14ac:dyDescent="0.25">
      <c r="A535" s="165" t="s">
        <v>361</v>
      </c>
      <c r="B535" s="165" t="s">
        <v>856</v>
      </c>
      <c r="C535" s="165"/>
      <c r="D535" s="165"/>
      <c r="E535" s="165"/>
      <c r="F535" s="165"/>
      <c r="G535" s="165"/>
      <c r="H535" s="165"/>
      <c r="I535" s="165"/>
      <c r="J535" s="165"/>
      <c r="K535" s="161"/>
      <c r="L535" s="161"/>
      <c r="M535" s="161"/>
      <c r="N535" s="162"/>
      <c r="O535" s="162"/>
      <c r="P535" s="162"/>
      <c r="Q535" s="161"/>
      <c r="R535" s="161"/>
      <c r="S535" s="161"/>
      <c r="T535" s="162"/>
      <c r="U535" s="162"/>
      <c r="V535" s="162"/>
      <c r="W535" s="161"/>
      <c r="X535" s="161"/>
      <c r="Y535" s="161"/>
      <c r="Z535" s="162"/>
      <c r="AA535" s="162"/>
      <c r="AB535" s="162"/>
      <c r="AC535" s="164">
        <f t="shared" si="32"/>
        <v>0</v>
      </c>
      <c r="AD535" s="164">
        <f t="shared" si="33"/>
        <v>0</v>
      </c>
      <c r="AE535" s="164">
        <f t="shared" si="35"/>
        <v>0</v>
      </c>
      <c r="AF535" s="163">
        <f t="shared" si="34"/>
        <v>0</v>
      </c>
    </row>
    <row r="536" spans="1:32" x14ac:dyDescent="0.25">
      <c r="A536" s="165" t="s">
        <v>361</v>
      </c>
      <c r="B536" s="165" t="s">
        <v>856</v>
      </c>
      <c r="C536" s="165"/>
      <c r="D536" s="165"/>
      <c r="E536" s="165"/>
      <c r="F536" s="165"/>
      <c r="G536" s="165"/>
      <c r="H536" s="165"/>
      <c r="I536" s="165"/>
      <c r="J536" s="165"/>
      <c r="K536" s="161"/>
      <c r="L536" s="161"/>
      <c r="M536" s="161"/>
      <c r="N536" s="162"/>
      <c r="O536" s="162"/>
      <c r="P536" s="162"/>
      <c r="Q536" s="161"/>
      <c r="R536" s="161"/>
      <c r="S536" s="161"/>
      <c r="T536" s="162"/>
      <c r="U536" s="162"/>
      <c r="V536" s="162"/>
      <c r="W536" s="161"/>
      <c r="X536" s="161"/>
      <c r="Y536" s="161"/>
      <c r="Z536" s="162"/>
      <c r="AA536" s="162"/>
      <c r="AB536" s="162"/>
      <c r="AC536" s="164">
        <f t="shared" si="32"/>
        <v>0</v>
      </c>
      <c r="AD536" s="164">
        <f t="shared" si="33"/>
        <v>0</v>
      </c>
      <c r="AE536" s="164">
        <f t="shared" si="35"/>
        <v>0</v>
      </c>
      <c r="AF536" s="163">
        <f t="shared" si="34"/>
        <v>0</v>
      </c>
    </row>
    <row r="537" spans="1:32" x14ac:dyDescent="0.25">
      <c r="A537" s="165" t="s">
        <v>361</v>
      </c>
      <c r="B537" s="165" t="s">
        <v>856</v>
      </c>
      <c r="C537" s="165"/>
      <c r="D537" s="165"/>
      <c r="E537" s="165"/>
      <c r="F537" s="165"/>
      <c r="G537" s="165"/>
      <c r="H537" s="165"/>
      <c r="I537" s="165"/>
      <c r="J537" s="165"/>
      <c r="K537" s="161"/>
      <c r="L537" s="161"/>
      <c r="M537" s="161"/>
      <c r="N537" s="162"/>
      <c r="O537" s="162"/>
      <c r="P537" s="162"/>
      <c r="Q537" s="161"/>
      <c r="R537" s="161"/>
      <c r="S537" s="161"/>
      <c r="T537" s="162"/>
      <c r="U537" s="162"/>
      <c r="V537" s="162"/>
      <c r="W537" s="161"/>
      <c r="X537" s="161"/>
      <c r="Y537" s="161"/>
      <c r="Z537" s="162"/>
      <c r="AA537" s="162"/>
      <c r="AB537" s="162"/>
      <c r="AC537" s="164">
        <f t="shared" si="32"/>
        <v>0</v>
      </c>
      <c r="AD537" s="164">
        <f t="shared" si="33"/>
        <v>0</v>
      </c>
      <c r="AE537" s="164">
        <f t="shared" si="35"/>
        <v>0</v>
      </c>
      <c r="AF537" s="163">
        <f t="shared" si="34"/>
        <v>0</v>
      </c>
    </row>
    <row r="538" spans="1:32" x14ac:dyDescent="0.25">
      <c r="A538" s="165" t="s">
        <v>361</v>
      </c>
      <c r="B538" s="165" t="s">
        <v>856</v>
      </c>
      <c r="C538" s="165"/>
      <c r="D538" s="165"/>
      <c r="E538" s="165"/>
      <c r="F538" s="165"/>
      <c r="G538" s="165"/>
      <c r="H538" s="165"/>
      <c r="I538" s="165"/>
      <c r="J538" s="165"/>
      <c r="K538" s="161"/>
      <c r="L538" s="161"/>
      <c r="M538" s="161"/>
      <c r="N538" s="162"/>
      <c r="O538" s="162"/>
      <c r="P538" s="162"/>
      <c r="Q538" s="161"/>
      <c r="R538" s="161"/>
      <c r="S538" s="161"/>
      <c r="T538" s="162"/>
      <c r="U538" s="162"/>
      <c r="V538" s="162"/>
      <c r="W538" s="161"/>
      <c r="X538" s="161"/>
      <c r="Y538" s="161"/>
      <c r="Z538" s="162"/>
      <c r="AA538" s="162"/>
      <c r="AB538" s="162"/>
      <c r="AC538" s="164">
        <f t="shared" si="32"/>
        <v>0</v>
      </c>
      <c r="AD538" s="164">
        <f t="shared" si="33"/>
        <v>0</v>
      </c>
      <c r="AE538" s="164">
        <f t="shared" si="35"/>
        <v>0</v>
      </c>
      <c r="AF538" s="163">
        <f t="shared" si="34"/>
        <v>0</v>
      </c>
    </row>
    <row r="539" spans="1:32" x14ac:dyDescent="0.25">
      <c r="A539" s="165" t="s">
        <v>361</v>
      </c>
      <c r="B539" s="165" t="s">
        <v>856</v>
      </c>
      <c r="C539" s="165"/>
      <c r="D539" s="165"/>
      <c r="E539" s="165"/>
      <c r="F539" s="165"/>
      <c r="G539" s="165"/>
      <c r="H539" s="165"/>
      <c r="I539" s="165"/>
      <c r="J539" s="165"/>
      <c r="K539" s="161"/>
      <c r="L539" s="161"/>
      <c r="M539" s="161"/>
      <c r="N539" s="162"/>
      <c r="O539" s="162"/>
      <c r="P539" s="162"/>
      <c r="Q539" s="161"/>
      <c r="R539" s="161"/>
      <c r="S539" s="161"/>
      <c r="T539" s="162"/>
      <c r="U539" s="162"/>
      <c r="V539" s="162"/>
      <c r="W539" s="161"/>
      <c r="X539" s="161"/>
      <c r="Y539" s="161"/>
      <c r="Z539" s="162"/>
      <c r="AA539" s="162"/>
      <c r="AB539" s="162"/>
      <c r="AC539" s="164">
        <f t="shared" si="32"/>
        <v>0</v>
      </c>
      <c r="AD539" s="164">
        <f t="shared" si="33"/>
        <v>0</v>
      </c>
      <c r="AE539" s="164">
        <f t="shared" si="35"/>
        <v>0</v>
      </c>
      <c r="AF539" s="163">
        <f t="shared" si="34"/>
        <v>0</v>
      </c>
    </row>
    <row r="540" spans="1:32" x14ac:dyDescent="0.25">
      <c r="A540" s="165" t="s">
        <v>361</v>
      </c>
      <c r="B540" s="165" t="s">
        <v>856</v>
      </c>
      <c r="C540" s="165"/>
      <c r="D540" s="165"/>
      <c r="E540" s="165"/>
      <c r="F540" s="165"/>
      <c r="G540" s="165"/>
      <c r="H540" s="165"/>
      <c r="I540" s="165"/>
      <c r="J540" s="165"/>
      <c r="K540" s="161"/>
      <c r="L540" s="161"/>
      <c r="M540" s="161"/>
      <c r="N540" s="162"/>
      <c r="O540" s="162"/>
      <c r="P540" s="162"/>
      <c r="Q540" s="161"/>
      <c r="R540" s="161"/>
      <c r="S540" s="161"/>
      <c r="T540" s="162"/>
      <c r="U540" s="162"/>
      <c r="V540" s="162"/>
      <c r="W540" s="161"/>
      <c r="X540" s="161"/>
      <c r="Y540" s="161"/>
      <c r="Z540" s="162"/>
      <c r="AA540" s="162"/>
      <c r="AB540" s="162"/>
      <c r="AC540" s="164">
        <f t="shared" si="32"/>
        <v>0</v>
      </c>
      <c r="AD540" s="164">
        <f t="shared" si="33"/>
        <v>0</v>
      </c>
      <c r="AE540" s="164">
        <f t="shared" si="35"/>
        <v>0</v>
      </c>
      <c r="AF540" s="163">
        <f t="shared" si="34"/>
        <v>0</v>
      </c>
    </row>
    <row r="541" spans="1:32" x14ac:dyDescent="0.25">
      <c r="A541" s="165" t="s">
        <v>361</v>
      </c>
      <c r="B541" s="165" t="s">
        <v>856</v>
      </c>
      <c r="C541" s="165"/>
      <c r="D541" s="165"/>
      <c r="E541" s="165"/>
      <c r="F541" s="165"/>
      <c r="G541" s="165"/>
      <c r="H541" s="165"/>
      <c r="I541" s="165"/>
      <c r="J541" s="165"/>
      <c r="K541" s="161"/>
      <c r="L541" s="161"/>
      <c r="M541" s="161"/>
      <c r="N541" s="162"/>
      <c r="O541" s="162"/>
      <c r="P541" s="162"/>
      <c r="Q541" s="161"/>
      <c r="R541" s="161"/>
      <c r="S541" s="161"/>
      <c r="T541" s="162"/>
      <c r="U541" s="162"/>
      <c r="V541" s="162"/>
      <c r="W541" s="161"/>
      <c r="X541" s="161"/>
      <c r="Y541" s="161"/>
      <c r="Z541" s="162"/>
      <c r="AA541" s="162"/>
      <c r="AB541" s="162"/>
      <c r="AC541" s="164">
        <f t="shared" si="32"/>
        <v>0</v>
      </c>
      <c r="AD541" s="164">
        <f t="shared" si="33"/>
        <v>0</v>
      </c>
      <c r="AE541" s="164">
        <f t="shared" si="35"/>
        <v>0</v>
      </c>
      <c r="AF541" s="163">
        <f t="shared" si="34"/>
        <v>0</v>
      </c>
    </row>
    <row r="542" spans="1:32" x14ac:dyDescent="0.25">
      <c r="A542" s="165" t="s">
        <v>361</v>
      </c>
      <c r="B542" s="165" t="s">
        <v>856</v>
      </c>
      <c r="C542" s="165"/>
      <c r="D542" s="165"/>
      <c r="E542" s="165"/>
      <c r="F542" s="165"/>
      <c r="G542" s="165"/>
      <c r="H542" s="165"/>
      <c r="I542" s="165"/>
      <c r="J542" s="165"/>
      <c r="K542" s="161"/>
      <c r="L542" s="161"/>
      <c r="M542" s="161"/>
      <c r="N542" s="162"/>
      <c r="O542" s="162"/>
      <c r="P542" s="162"/>
      <c r="Q542" s="161"/>
      <c r="R542" s="161"/>
      <c r="S542" s="161"/>
      <c r="T542" s="162"/>
      <c r="U542" s="162"/>
      <c r="V542" s="162"/>
      <c r="W542" s="161"/>
      <c r="X542" s="161"/>
      <c r="Y542" s="161"/>
      <c r="Z542" s="162"/>
      <c r="AA542" s="162"/>
      <c r="AB542" s="162"/>
      <c r="AC542" s="164">
        <f t="shared" si="32"/>
        <v>0</v>
      </c>
      <c r="AD542" s="164">
        <f t="shared" si="33"/>
        <v>0</v>
      </c>
      <c r="AE542" s="164">
        <f t="shared" si="35"/>
        <v>0</v>
      </c>
      <c r="AF542" s="163">
        <f t="shared" si="34"/>
        <v>0</v>
      </c>
    </row>
    <row r="543" spans="1:32" x14ac:dyDescent="0.25">
      <c r="A543" s="165" t="s">
        <v>361</v>
      </c>
      <c r="B543" s="165" t="s">
        <v>856</v>
      </c>
      <c r="C543" s="165"/>
      <c r="D543" s="165"/>
      <c r="E543" s="165"/>
      <c r="F543" s="165"/>
      <c r="G543" s="165"/>
      <c r="H543" s="165"/>
      <c r="I543" s="165"/>
      <c r="J543" s="165"/>
      <c r="K543" s="161"/>
      <c r="L543" s="161"/>
      <c r="M543" s="161"/>
      <c r="N543" s="162"/>
      <c r="O543" s="162"/>
      <c r="P543" s="162"/>
      <c r="Q543" s="161"/>
      <c r="R543" s="161"/>
      <c r="S543" s="161"/>
      <c r="T543" s="162"/>
      <c r="U543" s="162"/>
      <c r="V543" s="162"/>
      <c r="W543" s="161"/>
      <c r="X543" s="161"/>
      <c r="Y543" s="161"/>
      <c r="Z543" s="162"/>
      <c r="AA543" s="162"/>
      <c r="AB543" s="162"/>
      <c r="AC543" s="164">
        <f t="shared" si="32"/>
        <v>0</v>
      </c>
      <c r="AD543" s="164">
        <f t="shared" si="33"/>
        <v>0</v>
      </c>
      <c r="AE543" s="164">
        <f t="shared" si="35"/>
        <v>0</v>
      </c>
      <c r="AF543" s="163">
        <f t="shared" si="34"/>
        <v>0</v>
      </c>
    </row>
    <row r="544" spans="1:32" x14ac:dyDescent="0.25">
      <c r="A544" s="165" t="s">
        <v>361</v>
      </c>
      <c r="B544" s="165" t="s">
        <v>856</v>
      </c>
      <c r="C544" s="165"/>
      <c r="D544" s="165"/>
      <c r="E544" s="165"/>
      <c r="F544" s="165"/>
      <c r="G544" s="165"/>
      <c r="H544" s="165"/>
      <c r="I544" s="165"/>
      <c r="J544" s="165"/>
      <c r="K544" s="161"/>
      <c r="L544" s="161"/>
      <c r="M544" s="161"/>
      <c r="N544" s="162"/>
      <c r="O544" s="162"/>
      <c r="P544" s="162"/>
      <c r="Q544" s="161"/>
      <c r="R544" s="161"/>
      <c r="S544" s="161"/>
      <c r="T544" s="162"/>
      <c r="U544" s="162"/>
      <c r="V544" s="162"/>
      <c r="W544" s="161"/>
      <c r="X544" s="161"/>
      <c r="Y544" s="161"/>
      <c r="Z544" s="162"/>
      <c r="AA544" s="162"/>
      <c r="AB544" s="162"/>
      <c r="AC544" s="164">
        <f t="shared" si="32"/>
        <v>0</v>
      </c>
      <c r="AD544" s="164">
        <f t="shared" si="33"/>
        <v>0</v>
      </c>
      <c r="AE544" s="164">
        <f t="shared" si="35"/>
        <v>0</v>
      </c>
      <c r="AF544" s="163">
        <f t="shared" si="34"/>
        <v>0</v>
      </c>
    </row>
    <row r="545" spans="1:32" x14ac:dyDescent="0.25">
      <c r="A545" s="165" t="s">
        <v>361</v>
      </c>
      <c r="B545" s="165" t="s">
        <v>856</v>
      </c>
      <c r="C545" s="165"/>
      <c r="D545" s="165"/>
      <c r="E545" s="165"/>
      <c r="F545" s="165"/>
      <c r="G545" s="165"/>
      <c r="H545" s="165"/>
      <c r="I545" s="165"/>
      <c r="J545" s="165"/>
      <c r="K545" s="161"/>
      <c r="L545" s="161"/>
      <c r="M545" s="161"/>
      <c r="N545" s="162"/>
      <c r="O545" s="162"/>
      <c r="P545" s="162"/>
      <c r="Q545" s="161"/>
      <c r="R545" s="161"/>
      <c r="S545" s="161"/>
      <c r="T545" s="162"/>
      <c r="U545" s="162"/>
      <c r="V545" s="162"/>
      <c r="W545" s="161"/>
      <c r="X545" s="161"/>
      <c r="Y545" s="161"/>
      <c r="Z545" s="162"/>
      <c r="AA545" s="162"/>
      <c r="AB545" s="162"/>
      <c r="AC545" s="164">
        <f t="shared" si="32"/>
        <v>0</v>
      </c>
      <c r="AD545" s="164">
        <f t="shared" si="33"/>
        <v>0</v>
      </c>
      <c r="AE545" s="164">
        <f t="shared" si="35"/>
        <v>0</v>
      </c>
      <c r="AF545" s="163">
        <f t="shared" si="34"/>
        <v>0</v>
      </c>
    </row>
    <row r="546" spans="1:32" x14ac:dyDescent="0.25">
      <c r="A546" s="165" t="s">
        <v>361</v>
      </c>
      <c r="B546" s="165" t="s">
        <v>856</v>
      </c>
      <c r="C546" s="165"/>
      <c r="D546" s="165"/>
      <c r="E546" s="165"/>
      <c r="F546" s="165"/>
      <c r="G546" s="165"/>
      <c r="H546" s="165"/>
      <c r="I546" s="165"/>
      <c r="J546" s="165"/>
      <c r="K546" s="161"/>
      <c r="L546" s="161"/>
      <c r="M546" s="161"/>
      <c r="N546" s="162"/>
      <c r="O546" s="162"/>
      <c r="P546" s="162"/>
      <c r="Q546" s="161"/>
      <c r="R546" s="161"/>
      <c r="S546" s="161"/>
      <c r="T546" s="162"/>
      <c r="U546" s="162"/>
      <c r="V546" s="162"/>
      <c r="W546" s="161"/>
      <c r="X546" s="161"/>
      <c r="Y546" s="161"/>
      <c r="Z546" s="162"/>
      <c r="AA546" s="162"/>
      <c r="AB546" s="162"/>
      <c r="AC546" s="164">
        <f t="shared" si="32"/>
        <v>0</v>
      </c>
      <c r="AD546" s="164">
        <f t="shared" si="33"/>
        <v>0</v>
      </c>
      <c r="AE546" s="164">
        <f t="shared" si="35"/>
        <v>0</v>
      </c>
      <c r="AF546" s="163">
        <f t="shared" si="34"/>
        <v>0</v>
      </c>
    </row>
    <row r="547" spans="1:32" x14ac:dyDescent="0.25">
      <c r="A547" s="165" t="s">
        <v>361</v>
      </c>
      <c r="B547" s="165" t="s">
        <v>856</v>
      </c>
      <c r="C547" s="165"/>
      <c r="D547" s="165"/>
      <c r="E547" s="165"/>
      <c r="F547" s="165"/>
      <c r="G547" s="165"/>
      <c r="H547" s="165"/>
      <c r="I547" s="165"/>
      <c r="J547" s="165"/>
      <c r="K547" s="161"/>
      <c r="L547" s="161"/>
      <c r="M547" s="161"/>
      <c r="N547" s="162"/>
      <c r="O547" s="162"/>
      <c r="P547" s="162"/>
      <c r="Q547" s="161"/>
      <c r="R547" s="161"/>
      <c r="S547" s="161"/>
      <c r="T547" s="162"/>
      <c r="U547" s="162"/>
      <c r="V547" s="162"/>
      <c r="W547" s="161"/>
      <c r="X547" s="161"/>
      <c r="Y547" s="161"/>
      <c r="Z547" s="162"/>
      <c r="AA547" s="162"/>
      <c r="AB547" s="162"/>
      <c r="AC547" s="164">
        <f t="shared" si="32"/>
        <v>0</v>
      </c>
      <c r="AD547" s="164">
        <f t="shared" si="33"/>
        <v>0</v>
      </c>
      <c r="AE547" s="164">
        <f t="shared" si="35"/>
        <v>0</v>
      </c>
      <c r="AF547" s="163">
        <f t="shared" si="34"/>
        <v>0</v>
      </c>
    </row>
    <row r="548" spans="1:32" x14ac:dyDescent="0.25">
      <c r="A548" s="165" t="s">
        <v>361</v>
      </c>
      <c r="B548" s="165" t="s">
        <v>856</v>
      </c>
      <c r="C548" s="165"/>
      <c r="D548" s="165"/>
      <c r="E548" s="165"/>
      <c r="F548" s="165"/>
      <c r="G548" s="165"/>
      <c r="H548" s="165"/>
      <c r="I548" s="165"/>
      <c r="J548" s="165"/>
      <c r="K548" s="161"/>
      <c r="L548" s="161"/>
      <c r="M548" s="161"/>
      <c r="N548" s="162"/>
      <c r="O548" s="162"/>
      <c r="P548" s="162"/>
      <c r="Q548" s="161"/>
      <c r="R548" s="161"/>
      <c r="S548" s="161"/>
      <c r="T548" s="162"/>
      <c r="U548" s="162"/>
      <c r="V548" s="162"/>
      <c r="W548" s="161"/>
      <c r="X548" s="161"/>
      <c r="Y548" s="161"/>
      <c r="Z548" s="162"/>
      <c r="AA548" s="162"/>
      <c r="AB548" s="162"/>
      <c r="AC548" s="164">
        <f t="shared" si="32"/>
        <v>0</v>
      </c>
      <c r="AD548" s="164">
        <f t="shared" si="33"/>
        <v>0</v>
      </c>
      <c r="AE548" s="164">
        <f t="shared" si="35"/>
        <v>0</v>
      </c>
      <c r="AF548" s="163">
        <f t="shared" si="34"/>
        <v>0</v>
      </c>
    </row>
    <row r="549" spans="1:32" x14ac:dyDescent="0.25">
      <c r="A549" s="165" t="s">
        <v>361</v>
      </c>
      <c r="B549" s="165" t="s">
        <v>856</v>
      </c>
      <c r="C549" s="165"/>
      <c r="D549" s="165"/>
      <c r="E549" s="165"/>
      <c r="F549" s="165"/>
      <c r="G549" s="165"/>
      <c r="H549" s="165"/>
      <c r="I549" s="165"/>
      <c r="J549" s="165"/>
      <c r="K549" s="161"/>
      <c r="L549" s="161"/>
      <c r="M549" s="161"/>
      <c r="N549" s="162"/>
      <c r="O549" s="162"/>
      <c r="P549" s="162"/>
      <c r="Q549" s="161"/>
      <c r="R549" s="161"/>
      <c r="S549" s="161"/>
      <c r="T549" s="162"/>
      <c r="U549" s="162"/>
      <c r="V549" s="162"/>
      <c r="W549" s="161"/>
      <c r="X549" s="161"/>
      <c r="Y549" s="161"/>
      <c r="Z549" s="162"/>
      <c r="AA549" s="162"/>
      <c r="AB549" s="162"/>
      <c r="AC549" s="164">
        <f t="shared" si="32"/>
        <v>0</v>
      </c>
      <c r="AD549" s="164">
        <f t="shared" si="33"/>
        <v>0</v>
      </c>
      <c r="AE549" s="164">
        <f t="shared" si="35"/>
        <v>0</v>
      </c>
      <c r="AF549" s="163">
        <f t="shared" si="34"/>
        <v>0</v>
      </c>
    </row>
    <row r="550" spans="1:32" x14ac:dyDescent="0.25">
      <c r="A550" s="165" t="s">
        <v>361</v>
      </c>
      <c r="B550" s="165" t="s">
        <v>856</v>
      </c>
      <c r="C550" s="165"/>
      <c r="D550" s="165"/>
      <c r="E550" s="165"/>
      <c r="F550" s="165"/>
      <c r="G550" s="165"/>
      <c r="H550" s="165"/>
      <c r="I550" s="165"/>
      <c r="J550" s="165"/>
      <c r="K550" s="161"/>
      <c r="L550" s="161"/>
      <c r="M550" s="161"/>
      <c r="N550" s="162"/>
      <c r="O550" s="162"/>
      <c r="P550" s="162"/>
      <c r="Q550" s="161"/>
      <c r="R550" s="161"/>
      <c r="S550" s="161"/>
      <c r="T550" s="162"/>
      <c r="U550" s="162"/>
      <c r="V550" s="162"/>
      <c r="W550" s="161"/>
      <c r="X550" s="161"/>
      <c r="Y550" s="161"/>
      <c r="Z550" s="162"/>
      <c r="AA550" s="162"/>
      <c r="AB550" s="162"/>
      <c r="AC550" s="164">
        <f t="shared" si="32"/>
        <v>0</v>
      </c>
      <c r="AD550" s="164">
        <f t="shared" si="33"/>
        <v>0</v>
      </c>
      <c r="AE550" s="164">
        <f t="shared" si="35"/>
        <v>0</v>
      </c>
      <c r="AF550" s="163">
        <f t="shared" si="34"/>
        <v>0</v>
      </c>
    </row>
    <row r="551" spans="1:32" x14ac:dyDescent="0.25">
      <c r="A551" s="165" t="s">
        <v>361</v>
      </c>
      <c r="B551" s="165" t="s">
        <v>856</v>
      </c>
      <c r="C551" s="165"/>
      <c r="D551" s="165"/>
      <c r="E551" s="165"/>
      <c r="F551" s="165"/>
      <c r="G551" s="165"/>
      <c r="H551" s="165"/>
      <c r="I551" s="165"/>
      <c r="J551" s="165"/>
      <c r="K551" s="161"/>
      <c r="L551" s="161"/>
      <c r="M551" s="161"/>
      <c r="N551" s="162"/>
      <c r="O551" s="162"/>
      <c r="P551" s="162"/>
      <c r="Q551" s="161"/>
      <c r="R551" s="161"/>
      <c r="S551" s="161"/>
      <c r="T551" s="162"/>
      <c r="U551" s="162"/>
      <c r="V551" s="162"/>
      <c r="W551" s="161"/>
      <c r="X551" s="161"/>
      <c r="Y551" s="161"/>
      <c r="Z551" s="162"/>
      <c r="AA551" s="162"/>
      <c r="AB551" s="162"/>
      <c r="AC551" s="164">
        <f t="shared" si="32"/>
        <v>0</v>
      </c>
      <c r="AD551" s="164">
        <f t="shared" si="33"/>
        <v>0</v>
      </c>
      <c r="AE551" s="164">
        <f t="shared" si="35"/>
        <v>0</v>
      </c>
      <c r="AF551" s="163">
        <f t="shared" si="34"/>
        <v>0</v>
      </c>
    </row>
    <row r="552" spans="1:32" x14ac:dyDescent="0.25">
      <c r="A552" s="165" t="s">
        <v>361</v>
      </c>
      <c r="B552" s="165" t="s">
        <v>856</v>
      </c>
      <c r="C552" s="165"/>
      <c r="D552" s="165"/>
      <c r="E552" s="165"/>
      <c r="F552" s="165"/>
      <c r="G552" s="165"/>
      <c r="H552" s="165"/>
      <c r="I552" s="165"/>
      <c r="J552" s="165"/>
      <c r="K552" s="161"/>
      <c r="L552" s="161"/>
      <c r="M552" s="161"/>
      <c r="N552" s="162"/>
      <c r="O552" s="162"/>
      <c r="P552" s="162"/>
      <c r="Q552" s="161"/>
      <c r="R552" s="161"/>
      <c r="S552" s="161"/>
      <c r="T552" s="162"/>
      <c r="U552" s="162"/>
      <c r="V552" s="162"/>
      <c r="W552" s="161"/>
      <c r="X552" s="161"/>
      <c r="Y552" s="161"/>
      <c r="Z552" s="162"/>
      <c r="AA552" s="162"/>
      <c r="AB552" s="162"/>
      <c r="AC552" s="164">
        <f t="shared" si="32"/>
        <v>0</v>
      </c>
      <c r="AD552" s="164">
        <f t="shared" si="33"/>
        <v>0</v>
      </c>
      <c r="AE552" s="164">
        <f t="shared" si="35"/>
        <v>0</v>
      </c>
      <c r="AF552" s="163">
        <f t="shared" si="34"/>
        <v>0</v>
      </c>
    </row>
    <row r="553" spans="1:32" x14ac:dyDescent="0.25">
      <c r="A553" s="165" t="s">
        <v>361</v>
      </c>
      <c r="B553" s="165" t="s">
        <v>856</v>
      </c>
      <c r="C553" s="165"/>
      <c r="D553" s="165"/>
      <c r="E553" s="165"/>
      <c r="F553" s="165"/>
      <c r="G553" s="165"/>
      <c r="H553" s="165"/>
      <c r="I553" s="165"/>
      <c r="J553" s="165"/>
      <c r="K553" s="161"/>
      <c r="L553" s="161"/>
      <c r="M553" s="161"/>
      <c r="N553" s="162"/>
      <c r="O553" s="162"/>
      <c r="P553" s="162"/>
      <c r="Q553" s="161"/>
      <c r="R553" s="161"/>
      <c r="S553" s="161"/>
      <c r="T553" s="162"/>
      <c r="U553" s="162"/>
      <c r="V553" s="162"/>
      <c r="W553" s="161"/>
      <c r="X553" s="161"/>
      <c r="Y553" s="161"/>
      <c r="Z553" s="162"/>
      <c r="AA553" s="162"/>
      <c r="AB553" s="162"/>
      <c r="AC553" s="164">
        <f t="shared" si="32"/>
        <v>0</v>
      </c>
      <c r="AD553" s="164">
        <f t="shared" si="33"/>
        <v>0</v>
      </c>
      <c r="AE553" s="164">
        <f t="shared" si="35"/>
        <v>0</v>
      </c>
      <c r="AF553" s="163">
        <f t="shared" si="34"/>
        <v>0</v>
      </c>
    </row>
    <row r="554" spans="1:32" x14ac:dyDescent="0.25">
      <c r="A554" s="165" t="s">
        <v>361</v>
      </c>
      <c r="B554" s="165" t="s">
        <v>856</v>
      </c>
      <c r="C554" s="165"/>
      <c r="D554" s="165"/>
      <c r="E554" s="165"/>
      <c r="F554" s="165"/>
      <c r="G554" s="165"/>
      <c r="H554" s="165"/>
      <c r="I554" s="165"/>
      <c r="J554" s="165"/>
      <c r="K554" s="161"/>
      <c r="L554" s="161"/>
      <c r="M554" s="161"/>
      <c r="N554" s="162"/>
      <c r="O554" s="162"/>
      <c r="P554" s="162"/>
      <c r="Q554" s="161"/>
      <c r="R554" s="161"/>
      <c r="S554" s="161"/>
      <c r="T554" s="162"/>
      <c r="U554" s="162"/>
      <c r="V554" s="162"/>
      <c r="W554" s="161"/>
      <c r="X554" s="161"/>
      <c r="Y554" s="161"/>
      <c r="Z554" s="162"/>
      <c r="AA554" s="162"/>
      <c r="AB554" s="162"/>
      <c r="AC554" s="164">
        <f t="shared" si="32"/>
        <v>0</v>
      </c>
      <c r="AD554" s="164">
        <f t="shared" si="33"/>
        <v>0</v>
      </c>
      <c r="AE554" s="164">
        <f t="shared" si="35"/>
        <v>0</v>
      </c>
      <c r="AF554" s="163">
        <f t="shared" si="34"/>
        <v>0</v>
      </c>
    </row>
    <row r="555" spans="1:32" x14ac:dyDescent="0.25">
      <c r="A555" s="165" t="s">
        <v>361</v>
      </c>
      <c r="B555" s="165" t="s">
        <v>856</v>
      </c>
      <c r="C555" s="165"/>
      <c r="D555" s="165"/>
      <c r="E555" s="165"/>
      <c r="F555" s="165"/>
      <c r="G555" s="165"/>
      <c r="H555" s="165"/>
      <c r="I555" s="165"/>
      <c r="J555" s="165"/>
      <c r="K555" s="161"/>
      <c r="L555" s="161"/>
      <c r="M555" s="161"/>
      <c r="N555" s="162"/>
      <c r="O555" s="162"/>
      <c r="P555" s="162"/>
      <c r="Q555" s="161"/>
      <c r="R555" s="161"/>
      <c r="S555" s="161"/>
      <c r="T555" s="162"/>
      <c r="U555" s="162"/>
      <c r="V555" s="162"/>
      <c r="W555" s="161"/>
      <c r="X555" s="161"/>
      <c r="Y555" s="161"/>
      <c r="Z555" s="162"/>
      <c r="AA555" s="162"/>
      <c r="AB555" s="162"/>
      <c r="AC555" s="164">
        <f t="shared" si="32"/>
        <v>0</v>
      </c>
      <c r="AD555" s="164">
        <f t="shared" si="33"/>
        <v>0</v>
      </c>
      <c r="AE555" s="164">
        <f t="shared" si="35"/>
        <v>0</v>
      </c>
      <c r="AF555" s="163">
        <f t="shared" si="34"/>
        <v>0</v>
      </c>
    </row>
    <row r="556" spans="1:32" x14ac:dyDescent="0.25">
      <c r="A556" s="165" t="s">
        <v>361</v>
      </c>
      <c r="B556" s="165" t="s">
        <v>856</v>
      </c>
      <c r="C556" s="165"/>
      <c r="D556" s="165"/>
      <c r="E556" s="165"/>
      <c r="F556" s="165"/>
      <c r="G556" s="165"/>
      <c r="H556" s="165"/>
      <c r="I556" s="165"/>
      <c r="J556" s="165"/>
      <c r="K556" s="161"/>
      <c r="L556" s="161"/>
      <c r="M556" s="161"/>
      <c r="N556" s="162"/>
      <c r="O556" s="162"/>
      <c r="P556" s="162"/>
      <c r="Q556" s="161"/>
      <c r="R556" s="161"/>
      <c r="S556" s="161"/>
      <c r="T556" s="162"/>
      <c r="U556" s="162"/>
      <c r="V556" s="162"/>
      <c r="W556" s="161"/>
      <c r="X556" s="161"/>
      <c r="Y556" s="161"/>
      <c r="Z556" s="162"/>
      <c r="AA556" s="162"/>
      <c r="AB556" s="162"/>
      <c r="AC556" s="164">
        <f t="shared" si="32"/>
        <v>0</v>
      </c>
      <c r="AD556" s="164">
        <f t="shared" si="33"/>
        <v>0</v>
      </c>
      <c r="AE556" s="164">
        <f t="shared" si="35"/>
        <v>0</v>
      </c>
      <c r="AF556" s="163">
        <f t="shared" si="34"/>
        <v>0</v>
      </c>
    </row>
    <row r="557" spans="1:32" x14ac:dyDescent="0.25">
      <c r="A557" s="165" t="s">
        <v>361</v>
      </c>
      <c r="B557" s="165" t="s">
        <v>856</v>
      </c>
      <c r="C557" s="165"/>
      <c r="D557" s="165"/>
      <c r="E557" s="165"/>
      <c r="F557" s="165"/>
      <c r="G557" s="165"/>
      <c r="H557" s="165"/>
      <c r="I557" s="165"/>
      <c r="J557" s="165"/>
      <c r="K557" s="161"/>
      <c r="L557" s="161"/>
      <c r="M557" s="161"/>
      <c r="N557" s="162"/>
      <c r="O557" s="162"/>
      <c r="P557" s="162"/>
      <c r="Q557" s="161"/>
      <c r="R557" s="161"/>
      <c r="S557" s="161"/>
      <c r="T557" s="162"/>
      <c r="U557" s="162"/>
      <c r="V557" s="162"/>
      <c r="W557" s="161"/>
      <c r="X557" s="161"/>
      <c r="Y557" s="161"/>
      <c r="Z557" s="162"/>
      <c r="AA557" s="162"/>
      <c r="AB557" s="162"/>
      <c r="AC557" s="164">
        <f t="shared" si="32"/>
        <v>0</v>
      </c>
      <c r="AD557" s="164">
        <f t="shared" si="33"/>
        <v>0</v>
      </c>
      <c r="AE557" s="164">
        <f t="shared" si="35"/>
        <v>0</v>
      </c>
      <c r="AF557" s="163">
        <f t="shared" si="34"/>
        <v>0</v>
      </c>
    </row>
    <row r="558" spans="1:32" x14ac:dyDescent="0.25">
      <c r="A558" s="165" t="s">
        <v>361</v>
      </c>
      <c r="B558" s="165" t="s">
        <v>856</v>
      </c>
      <c r="C558" s="165"/>
      <c r="D558" s="165"/>
      <c r="E558" s="165"/>
      <c r="F558" s="165"/>
      <c r="G558" s="165"/>
      <c r="H558" s="165"/>
      <c r="I558" s="165"/>
      <c r="J558" s="165"/>
      <c r="K558" s="161"/>
      <c r="L558" s="161"/>
      <c r="M558" s="161"/>
      <c r="N558" s="162"/>
      <c r="O558" s="162"/>
      <c r="P558" s="162"/>
      <c r="Q558" s="161"/>
      <c r="R558" s="161"/>
      <c r="S558" s="161"/>
      <c r="T558" s="162"/>
      <c r="U558" s="162"/>
      <c r="V558" s="162"/>
      <c r="W558" s="161"/>
      <c r="X558" s="161"/>
      <c r="Y558" s="161"/>
      <c r="Z558" s="162"/>
      <c r="AA558" s="162"/>
      <c r="AB558" s="162"/>
      <c r="AC558" s="164">
        <f t="shared" si="32"/>
        <v>0</v>
      </c>
      <c r="AD558" s="164">
        <f t="shared" si="33"/>
        <v>0</v>
      </c>
      <c r="AE558" s="164">
        <f t="shared" si="35"/>
        <v>0</v>
      </c>
      <c r="AF558" s="163">
        <f t="shared" si="34"/>
        <v>0</v>
      </c>
    </row>
    <row r="559" spans="1:32" x14ac:dyDescent="0.25">
      <c r="A559" s="165" t="s">
        <v>361</v>
      </c>
      <c r="B559" s="165" t="s">
        <v>856</v>
      </c>
      <c r="C559" s="165"/>
      <c r="D559" s="165"/>
      <c r="E559" s="165"/>
      <c r="F559" s="165"/>
      <c r="G559" s="165"/>
      <c r="H559" s="165"/>
      <c r="I559" s="165"/>
      <c r="J559" s="165"/>
      <c r="K559" s="161"/>
      <c r="L559" s="161"/>
      <c r="M559" s="161"/>
      <c r="N559" s="162"/>
      <c r="O559" s="162"/>
      <c r="P559" s="162"/>
      <c r="Q559" s="161"/>
      <c r="R559" s="161"/>
      <c r="S559" s="161"/>
      <c r="T559" s="162"/>
      <c r="U559" s="162"/>
      <c r="V559" s="162"/>
      <c r="W559" s="161"/>
      <c r="X559" s="161"/>
      <c r="Y559" s="161"/>
      <c r="Z559" s="162"/>
      <c r="AA559" s="162"/>
      <c r="AB559" s="162"/>
      <c r="AC559" s="164">
        <f t="shared" si="32"/>
        <v>0</v>
      </c>
      <c r="AD559" s="164">
        <f t="shared" si="33"/>
        <v>0</v>
      </c>
      <c r="AE559" s="164">
        <f t="shared" si="35"/>
        <v>0</v>
      </c>
      <c r="AF559" s="163">
        <f t="shared" si="34"/>
        <v>0</v>
      </c>
    </row>
    <row r="560" spans="1:32" x14ac:dyDescent="0.25">
      <c r="A560" s="165" t="s">
        <v>361</v>
      </c>
      <c r="B560" s="165" t="s">
        <v>856</v>
      </c>
      <c r="C560" s="165"/>
      <c r="D560" s="165"/>
      <c r="E560" s="165"/>
      <c r="F560" s="165"/>
      <c r="G560" s="165"/>
      <c r="H560" s="165"/>
      <c r="I560" s="165"/>
      <c r="J560" s="165"/>
      <c r="K560" s="161"/>
      <c r="L560" s="161"/>
      <c r="M560" s="161"/>
      <c r="N560" s="162"/>
      <c r="O560" s="162"/>
      <c r="P560" s="162"/>
      <c r="Q560" s="161"/>
      <c r="R560" s="161"/>
      <c r="S560" s="161"/>
      <c r="T560" s="162"/>
      <c r="U560" s="162"/>
      <c r="V560" s="162"/>
      <c r="W560" s="161"/>
      <c r="X560" s="161"/>
      <c r="Y560" s="161"/>
      <c r="Z560" s="162"/>
      <c r="AA560" s="162"/>
      <c r="AB560" s="162"/>
      <c r="AC560" s="164">
        <f t="shared" si="32"/>
        <v>0</v>
      </c>
      <c r="AD560" s="164">
        <f t="shared" si="33"/>
        <v>0</v>
      </c>
      <c r="AE560" s="164">
        <f t="shared" si="35"/>
        <v>0</v>
      </c>
      <c r="AF560" s="163">
        <f t="shared" si="34"/>
        <v>0</v>
      </c>
    </row>
    <row r="561" spans="1:32" x14ac:dyDescent="0.25">
      <c r="A561" s="165" t="s">
        <v>361</v>
      </c>
      <c r="B561" s="165" t="s">
        <v>856</v>
      </c>
      <c r="C561" s="165"/>
      <c r="D561" s="165"/>
      <c r="E561" s="165"/>
      <c r="F561" s="165"/>
      <c r="G561" s="165"/>
      <c r="H561" s="165"/>
      <c r="I561" s="165"/>
      <c r="J561" s="165"/>
      <c r="K561" s="161"/>
      <c r="L561" s="161"/>
      <c r="M561" s="161"/>
      <c r="N561" s="162"/>
      <c r="O561" s="162"/>
      <c r="P561" s="162"/>
      <c r="Q561" s="161"/>
      <c r="R561" s="161"/>
      <c r="S561" s="161"/>
      <c r="T561" s="162"/>
      <c r="U561" s="162"/>
      <c r="V561" s="162"/>
      <c r="W561" s="161"/>
      <c r="X561" s="161"/>
      <c r="Y561" s="161"/>
      <c r="Z561" s="162"/>
      <c r="AA561" s="162"/>
      <c r="AB561" s="162"/>
      <c r="AC561" s="164">
        <f t="shared" si="32"/>
        <v>0</v>
      </c>
      <c r="AD561" s="164">
        <f t="shared" si="33"/>
        <v>0</v>
      </c>
      <c r="AE561" s="164">
        <f t="shared" si="35"/>
        <v>0</v>
      </c>
      <c r="AF561" s="163">
        <f t="shared" si="34"/>
        <v>0</v>
      </c>
    </row>
    <row r="562" spans="1:32" x14ac:dyDescent="0.25">
      <c r="A562" s="165" t="s">
        <v>361</v>
      </c>
      <c r="B562" s="165" t="s">
        <v>856</v>
      </c>
      <c r="C562" s="165"/>
      <c r="D562" s="165"/>
      <c r="E562" s="165"/>
      <c r="F562" s="165"/>
      <c r="G562" s="165"/>
      <c r="H562" s="165"/>
      <c r="I562" s="165"/>
      <c r="J562" s="165"/>
      <c r="K562" s="161"/>
      <c r="L562" s="161"/>
      <c r="M562" s="161"/>
      <c r="N562" s="162"/>
      <c r="O562" s="162"/>
      <c r="P562" s="162"/>
      <c r="Q562" s="161"/>
      <c r="R562" s="161"/>
      <c r="S562" s="161"/>
      <c r="T562" s="162"/>
      <c r="U562" s="162"/>
      <c r="V562" s="162"/>
      <c r="W562" s="161"/>
      <c r="X562" s="161"/>
      <c r="Y562" s="161"/>
      <c r="Z562" s="162"/>
      <c r="AA562" s="162"/>
      <c r="AB562" s="162"/>
      <c r="AC562" s="164">
        <f t="shared" si="32"/>
        <v>0</v>
      </c>
      <c r="AD562" s="164">
        <f t="shared" si="33"/>
        <v>0</v>
      </c>
      <c r="AE562" s="164">
        <f t="shared" si="35"/>
        <v>0</v>
      </c>
      <c r="AF562" s="163">
        <f t="shared" si="34"/>
        <v>0</v>
      </c>
    </row>
    <row r="563" spans="1:32" x14ac:dyDescent="0.25">
      <c r="A563" s="165" t="s">
        <v>361</v>
      </c>
      <c r="B563" s="165" t="s">
        <v>856</v>
      </c>
      <c r="C563" s="165"/>
      <c r="D563" s="165"/>
      <c r="E563" s="165"/>
      <c r="F563" s="165"/>
      <c r="G563" s="165"/>
      <c r="H563" s="165"/>
      <c r="I563" s="165"/>
      <c r="J563" s="165"/>
      <c r="K563" s="161"/>
      <c r="L563" s="161"/>
      <c r="M563" s="161"/>
      <c r="N563" s="162"/>
      <c r="O563" s="162"/>
      <c r="P563" s="162"/>
      <c r="Q563" s="161"/>
      <c r="R563" s="161"/>
      <c r="S563" s="161"/>
      <c r="T563" s="162"/>
      <c r="U563" s="162"/>
      <c r="V563" s="162"/>
      <c r="W563" s="161"/>
      <c r="X563" s="161"/>
      <c r="Y563" s="161"/>
      <c r="Z563" s="162"/>
      <c r="AA563" s="162"/>
      <c r="AB563" s="162"/>
      <c r="AC563" s="164">
        <f t="shared" si="32"/>
        <v>0</v>
      </c>
      <c r="AD563" s="164">
        <f t="shared" si="33"/>
        <v>0</v>
      </c>
      <c r="AE563" s="164">
        <f t="shared" si="35"/>
        <v>0</v>
      </c>
      <c r="AF563" s="163">
        <f t="shared" si="34"/>
        <v>0</v>
      </c>
    </row>
    <row r="564" spans="1:32" x14ac:dyDescent="0.25">
      <c r="A564" s="165" t="s">
        <v>361</v>
      </c>
      <c r="B564" s="165" t="s">
        <v>856</v>
      </c>
      <c r="C564" s="165"/>
      <c r="D564" s="165"/>
      <c r="E564" s="165"/>
      <c r="F564" s="165"/>
      <c r="G564" s="165"/>
      <c r="H564" s="165"/>
      <c r="I564" s="165"/>
      <c r="J564" s="165"/>
      <c r="K564" s="161"/>
      <c r="L564" s="161"/>
      <c r="M564" s="161"/>
      <c r="N564" s="162"/>
      <c r="O564" s="162"/>
      <c r="P564" s="162"/>
      <c r="Q564" s="161"/>
      <c r="R564" s="161"/>
      <c r="S564" s="161"/>
      <c r="T564" s="162"/>
      <c r="U564" s="162"/>
      <c r="V564" s="162"/>
      <c r="W564" s="161"/>
      <c r="X564" s="161"/>
      <c r="Y564" s="161"/>
      <c r="Z564" s="162"/>
      <c r="AA564" s="162"/>
      <c r="AB564" s="162"/>
      <c r="AC564" s="164">
        <f t="shared" si="32"/>
        <v>0</v>
      </c>
      <c r="AD564" s="164">
        <f t="shared" si="33"/>
        <v>0</v>
      </c>
      <c r="AE564" s="164">
        <f t="shared" si="35"/>
        <v>0</v>
      </c>
      <c r="AF564" s="163">
        <f t="shared" si="34"/>
        <v>0</v>
      </c>
    </row>
    <row r="565" spans="1:32" x14ac:dyDescent="0.25">
      <c r="A565" s="165" t="s">
        <v>361</v>
      </c>
      <c r="B565" s="165" t="s">
        <v>856</v>
      </c>
      <c r="C565" s="165"/>
      <c r="D565" s="165"/>
      <c r="E565" s="165"/>
      <c r="F565" s="165"/>
      <c r="G565" s="165"/>
      <c r="H565" s="165"/>
      <c r="I565" s="165"/>
      <c r="J565" s="165"/>
      <c r="K565" s="161"/>
      <c r="L565" s="161"/>
      <c r="M565" s="161"/>
      <c r="N565" s="162"/>
      <c r="O565" s="162"/>
      <c r="P565" s="162"/>
      <c r="Q565" s="161"/>
      <c r="R565" s="161"/>
      <c r="S565" s="161"/>
      <c r="T565" s="162"/>
      <c r="U565" s="162"/>
      <c r="V565" s="162"/>
      <c r="W565" s="161"/>
      <c r="X565" s="161"/>
      <c r="Y565" s="161"/>
      <c r="Z565" s="162"/>
      <c r="AA565" s="162"/>
      <c r="AB565" s="162"/>
      <c r="AC565" s="164">
        <f t="shared" si="32"/>
        <v>0</v>
      </c>
      <c r="AD565" s="164">
        <f t="shared" si="33"/>
        <v>0</v>
      </c>
      <c r="AE565" s="164">
        <f t="shared" si="35"/>
        <v>0</v>
      </c>
      <c r="AF565" s="163">
        <f t="shared" si="34"/>
        <v>0</v>
      </c>
    </row>
    <row r="566" spans="1:32" x14ac:dyDescent="0.25">
      <c r="A566" s="165" t="s">
        <v>361</v>
      </c>
      <c r="B566" s="165" t="s">
        <v>856</v>
      </c>
      <c r="C566" s="165"/>
      <c r="D566" s="165"/>
      <c r="E566" s="165"/>
      <c r="F566" s="165"/>
      <c r="G566" s="165"/>
      <c r="H566" s="165"/>
      <c r="I566" s="165"/>
      <c r="J566" s="165"/>
      <c r="K566" s="161"/>
      <c r="L566" s="161"/>
      <c r="M566" s="161"/>
      <c r="N566" s="162"/>
      <c r="O566" s="162"/>
      <c r="P566" s="162"/>
      <c r="Q566" s="161"/>
      <c r="R566" s="161"/>
      <c r="S566" s="161"/>
      <c r="T566" s="162"/>
      <c r="U566" s="162"/>
      <c r="V566" s="162"/>
      <c r="W566" s="161"/>
      <c r="X566" s="161"/>
      <c r="Y566" s="161"/>
      <c r="Z566" s="162"/>
      <c r="AA566" s="162"/>
      <c r="AB566" s="162"/>
      <c r="AC566" s="164">
        <f t="shared" si="32"/>
        <v>0</v>
      </c>
      <c r="AD566" s="164">
        <f t="shared" si="33"/>
        <v>0</v>
      </c>
      <c r="AE566" s="164">
        <f t="shared" si="35"/>
        <v>0</v>
      </c>
      <c r="AF566" s="163">
        <f t="shared" si="34"/>
        <v>0</v>
      </c>
    </row>
    <row r="567" spans="1:32" x14ac:dyDescent="0.25">
      <c r="A567" s="165" t="s">
        <v>361</v>
      </c>
      <c r="B567" s="165" t="s">
        <v>856</v>
      </c>
      <c r="C567" s="165"/>
      <c r="D567" s="165"/>
      <c r="E567" s="165"/>
      <c r="F567" s="165"/>
      <c r="G567" s="165"/>
      <c r="H567" s="165"/>
      <c r="I567" s="165"/>
      <c r="J567" s="165"/>
      <c r="K567" s="161"/>
      <c r="L567" s="161"/>
      <c r="M567" s="161"/>
      <c r="N567" s="162"/>
      <c r="O567" s="162"/>
      <c r="P567" s="162"/>
      <c r="Q567" s="161"/>
      <c r="R567" s="161"/>
      <c r="S567" s="161"/>
      <c r="T567" s="162"/>
      <c r="U567" s="162"/>
      <c r="V567" s="162"/>
      <c r="W567" s="161"/>
      <c r="X567" s="161"/>
      <c r="Y567" s="161"/>
      <c r="Z567" s="162"/>
      <c r="AA567" s="162"/>
      <c r="AB567" s="162"/>
      <c r="AC567" s="164">
        <f t="shared" si="32"/>
        <v>0</v>
      </c>
      <c r="AD567" s="164">
        <f t="shared" si="33"/>
        <v>0</v>
      </c>
      <c r="AE567" s="164">
        <f t="shared" si="35"/>
        <v>0</v>
      </c>
      <c r="AF567" s="163">
        <f t="shared" si="34"/>
        <v>0</v>
      </c>
    </row>
    <row r="568" spans="1:32" x14ac:dyDescent="0.25">
      <c r="A568" s="165" t="s">
        <v>361</v>
      </c>
      <c r="B568" s="165" t="s">
        <v>856</v>
      </c>
      <c r="C568" s="165"/>
      <c r="D568" s="165"/>
      <c r="E568" s="165"/>
      <c r="F568" s="165"/>
      <c r="G568" s="165"/>
      <c r="H568" s="165"/>
      <c r="I568" s="165"/>
      <c r="J568" s="165"/>
      <c r="K568" s="161"/>
      <c r="L568" s="161"/>
      <c r="M568" s="161"/>
      <c r="N568" s="162"/>
      <c r="O568" s="162"/>
      <c r="P568" s="162"/>
      <c r="Q568" s="161"/>
      <c r="R568" s="161"/>
      <c r="S568" s="161"/>
      <c r="T568" s="162"/>
      <c r="U568" s="162"/>
      <c r="V568" s="162"/>
      <c r="W568" s="161"/>
      <c r="X568" s="161"/>
      <c r="Y568" s="161"/>
      <c r="Z568" s="162"/>
      <c r="AA568" s="162"/>
      <c r="AB568" s="162"/>
      <c r="AC568" s="164">
        <f t="shared" si="32"/>
        <v>0</v>
      </c>
      <c r="AD568" s="164">
        <f t="shared" si="33"/>
        <v>0</v>
      </c>
      <c r="AE568" s="164">
        <f t="shared" si="35"/>
        <v>0</v>
      </c>
      <c r="AF568" s="163">
        <f t="shared" si="34"/>
        <v>0</v>
      </c>
    </row>
    <row r="569" spans="1:32" x14ac:dyDescent="0.25">
      <c r="A569" s="165" t="s">
        <v>361</v>
      </c>
      <c r="B569" s="165" t="s">
        <v>856</v>
      </c>
      <c r="C569" s="165"/>
      <c r="D569" s="165"/>
      <c r="E569" s="165"/>
      <c r="F569" s="165"/>
      <c r="G569" s="165"/>
      <c r="H569" s="165"/>
      <c r="I569" s="165"/>
      <c r="J569" s="165"/>
      <c r="K569" s="161"/>
      <c r="L569" s="161"/>
      <c r="M569" s="161"/>
      <c r="N569" s="162"/>
      <c r="O569" s="162"/>
      <c r="P569" s="162"/>
      <c r="Q569" s="161"/>
      <c r="R569" s="161"/>
      <c r="S569" s="161"/>
      <c r="T569" s="162"/>
      <c r="U569" s="162"/>
      <c r="V569" s="162"/>
      <c r="W569" s="161"/>
      <c r="X569" s="161"/>
      <c r="Y569" s="161"/>
      <c r="Z569" s="162"/>
      <c r="AA569" s="162"/>
      <c r="AB569" s="162"/>
      <c r="AC569" s="164">
        <f t="shared" si="32"/>
        <v>0</v>
      </c>
      <c r="AD569" s="164">
        <f t="shared" si="33"/>
        <v>0</v>
      </c>
      <c r="AE569" s="164">
        <f t="shared" si="35"/>
        <v>0</v>
      </c>
      <c r="AF569" s="163">
        <f t="shared" si="34"/>
        <v>0</v>
      </c>
    </row>
    <row r="570" spans="1:32" x14ac:dyDescent="0.25">
      <c r="A570" s="165" t="s">
        <v>361</v>
      </c>
      <c r="B570" s="165" t="s">
        <v>856</v>
      </c>
      <c r="C570" s="165"/>
      <c r="D570" s="165"/>
      <c r="E570" s="165"/>
      <c r="F570" s="165"/>
      <c r="G570" s="165"/>
      <c r="H570" s="165"/>
      <c r="I570" s="165"/>
      <c r="J570" s="165"/>
      <c r="K570" s="161"/>
      <c r="L570" s="161"/>
      <c r="M570" s="161"/>
      <c r="N570" s="162"/>
      <c r="O570" s="162"/>
      <c r="P570" s="162"/>
      <c r="Q570" s="161"/>
      <c r="R570" s="161"/>
      <c r="S570" s="161"/>
      <c r="T570" s="162"/>
      <c r="U570" s="162"/>
      <c r="V570" s="162"/>
      <c r="W570" s="161"/>
      <c r="X570" s="161"/>
      <c r="Y570" s="161"/>
      <c r="Z570" s="162"/>
      <c r="AA570" s="162"/>
      <c r="AB570" s="162"/>
      <c r="AC570" s="164">
        <f t="shared" si="32"/>
        <v>0</v>
      </c>
      <c r="AD570" s="164">
        <f t="shared" si="33"/>
        <v>0</v>
      </c>
      <c r="AE570" s="164">
        <f t="shared" si="35"/>
        <v>0</v>
      </c>
      <c r="AF570" s="163">
        <f t="shared" si="34"/>
        <v>0</v>
      </c>
    </row>
    <row r="571" spans="1:32" x14ac:dyDescent="0.25">
      <c r="A571" s="165" t="s">
        <v>361</v>
      </c>
      <c r="B571" s="165" t="s">
        <v>856</v>
      </c>
      <c r="C571" s="165"/>
      <c r="D571" s="165"/>
      <c r="E571" s="165"/>
      <c r="F571" s="165"/>
      <c r="G571" s="165"/>
      <c r="H571" s="165"/>
      <c r="I571" s="165"/>
      <c r="J571" s="165"/>
      <c r="K571" s="161"/>
      <c r="L571" s="161"/>
      <c r="M571" s="161"/>
      <c r="N571" s="162"/>
      <c r="O571" s="162"/>
      <c r="P571" s="162"/>
      <c r="Q571" s="161"/>
      <c r="R571" s="161"/>
      <c r="S571" s="161"/>
      <c r="T571" s="162"/>
      <c r="U571" s="162"/>
      <c r="V571" s="162"/>
      <c r="W571" s="161"/>
      <c r="X571" s="161"/>
      <c r="Y571" s="161"/>
      <c r="Z571" s="162"/>
      <c r="AA571" s="162"/>
      <c r="AB571" s="162"/>
      <c r="AC571" s="164">
        <f t="shared" si="32"/>
        <v>0</v>
      </c>
      <c r="AD571" s="164">
        <f t="shared" si="33"/>
        <v>0</v>
      </c>
      <c r="AE571" s="164">
        <f t="shared" si="35"/>
        <v>0</v>
      </c>
      <c r="AF571" s="163">
        <f t="shared" si="34"/>
        <v>0</v>
      </c>
    </row>
    <row r="572" spans="1:32" x14ac:dyDescent="0.25">
      <c r="A572" s="165" t="s">
        <v>361</v>
      </c>
      <c r="B572" s="165" t="s">
        <v>856</v>
      </c>
      <c r="C572" s="165"/>
      <c r="D572" s="165"/>
      <c r="E572" s="165"/>
      <c r="F572" s="165"/>
      <c r="G572" s="165"/>
      <c r="H572" s="165"/>
      <c r="I572" s="165"/>
      <c r="J572" s="165"/>
      <c r="K572" s="161"/>
      <c r="L572" s="161"/>
      <c r="M572" s="161"/>
      <c r="N572" s="162"/>
      <c r="O572" s="162"/>
      <c r="P572" s="162"/>
      <c r="Q572" s="161"/>
      <c r="R572" s="161"/>
      <c r="S572" s="161"/>
      <c r="T572" s="162"/>
      <c r="U572" s="162"/>
      <c r="V572" s="162"/>
      <c r="W572" s="161"/>
      <c r="X572" s="161"/>
      <c r="Y572" s="161"/>
      <c r="Z572" s="162"/>
      <c r="AA572" s="162"/>
      <c r="AB572" s="162"/>
      <c r="AC572" s="164">
        <f t="shared" si="32"/>
        <v>0</v>
      </c>
      <c r="AD572" s="164">
        <f t="shared" si="33"/>
        <v>0</v>
      </c>
      <c r="AE572" s="164">
        <f t="shared" si="35"/>
        <v>0</v>
      </c>
      <c r="AF572" s="163">
        <f t="shared" si="34"/>
        <v>0</v>
      </c>
    </row>
    <row r="573" spans="1:32" x14ac:dyDescent="0.25">
      <c r="A573" s="165" t="s">
        <v>361</v>
      </c>
      <c r="B573" s="165" t="s">
        <v>856</v>
      </c>
      <c r="C573" s="165"/>
      <c r="D573" s="165"/>
      <c r="E573" s="165"/>
      <c r="F573" s="165"/>
      <c r="G573" s="165"/>
      <c r="H573" s="165"/>
      <c r="I573" s="165"/>
      <c r="J573" s="165"/>
      <c r="K573" s="161"/>
      <c r="L573" s="161"/>
      <c r="M573" s="161"/>
      <c r="N573" s="162"/>
      <c r="O573" s="162"/>
      <c r="P573" s="162"/>
      <c r="Q573" s="161"/>
      <c r="R573" s="161"/>
      <c r="S573" s="161"/>
      <c r="T573" s="162"/>
      <c r="U573" s="162"/>
      <c r="V573" s="162"/>
      <c r="W573" s="161"/>
      <c r="X573" s="161"/>
      <c r="Y573" s="161"/>
      <c r="Z573" s="162"/>
      <c r="AA573" s="162"/>
      <c r="AB573" s="162"/>
      <c r="AC573" s="164">
        <f t="shared" si="32"/>
        <v>0</v>
      </c>
      <c r="AD573" s="164">
        <f t="shared" si="33"/>
        <v>0</v>
      </c>
      <c r="AE573" s="164">
        <f t="shared" si="35"/>
        <v>0</v>
      </c>
      <c r="AF573" s="163">
        <f t="shared" si="34"/>
        <v>0</v>
      </c>
    </row>
    <row r="574" spans="1:32" x14ac:dyDescent="0.25">
      <c r="A574" s="165" t="s">
        <v>361</v>
      </c>
      <c r="B574" s="165" t="s">
        <v>856</v>
      </c>
      <c r="C574" s="165"/>
      <c r="D574" s="165"/>
      <c r="E574" s="165"/>
      <c r="F574" s="165"/>
      <c r="G574" s="165"/>
      <c r="H574" s="165"/>
      <c r="I574" s="165"/>
      <c r="J574" s="165"/>
      <c r="K574" s="161"/>
      <c r="L574" s="161"/>
      <c r="M574" s="161"/>
      <c r="N574" s="162"/>
      <c r="O574" s="162"/>
      <c r="P574" s="162"/>
      <c r="Q574" s="161"/>
      <c r="R574" s="161"/>
      <c r="S574" s="161"/>
      <c r="T574" s="162"/>
      <c r="U574" s="162"/>
      <c r="V574" s="162"/>
      <c r="W574" s="161"/>
      <c r="X574" s="161"/>
      <c r="Y574" s="161"/>
      <c r="Z574" s="162"/>
      <c r="AA574" s="162"/>
      <c r="AB574" s="162"/>
      <c r="AC574" s="164">
        <f t="shared" si="32"/>
        <v>0</v>
      </c>
      <c r="AD574" s="164">
        <f t="shared" si="33"/>
        <v>0</v>
      </c>
      <c r="AE574" s="164">
        <f t="shared" si="35"/>
        <v>0</v>
      </c>
      <c r="AF574" s="163">
        <f t="shared" si="34"/>
        <v>0</v>
      </c>
    </row>
    <row r="575" spans="1:32" x14ac:dyDescent="0.25">
      <c r="A575" s="165" t="s">
        <v>361</v>
      </c>
      <c r="B575" s="165" t="s">
        <v>856</v>
      </c>
      <c r="C575" s="165"/>
      <c r="D575" s="165"/>
      <c r="E575" s="165"/>
      <c r="F575" s="165"/>
      <c r="G575" s="165"/>
      <c r="H575" s="165"/>
      <c r="I575" s="165"/>
      <c r="J575" s="165"/>
      <c r="K575" s="161"/>
      <c r="L575" s="161"/>
      <c r="M575" s="161"/>
      <c r="N575" s="162"/>
      <c r="O575" s="162"/>
      <c r="P575" s="162"/>
      <c r="Q575" s="161"/>
      <c r="R575" s="161"/>
      <c r="S575" s="161"/>
      <c r="T575" s="162"/>
      <c r="U575" s="162"/>
      <c r="V575" s="162"/>
      <c r="W575" s="161"/>
      <c r="X575" s="161"/>
      <c r="Y575" s="161"/>
      <c r="Z575" s="162"/>
      <c r="AA575" s="162"/>
      <c r="AB575" s="162"/>
      <c r="AC575" s="164">
        <f t="shared" si="32"/>
        <v>0</v>
      </c>
      <c r="AD575" s="164">
        <f t="shared" si="33"/>
        <v>0</v>
      </c>
      <c r="AE575" s="164">
        <f t="shared" si="35"/>
        <v>0</v>
      </c>
      <c r="AF575" s="163">
        <f t="shared" si="34"/>
        <v>0</v>
      </c>
    </row>
    <row r="576" spans="1:32" x14ac:dyDescent="0.25">
      <c r="A576" s="165" t="s">
        <v>361</v>
      </c>
      <c r="B576" s="165" t="s">
        <v>856</v>
      </c>
      <c r="C576" s="165"/>
      <c r="D576" s="165"/>
      <c r="E576" s="165"/>
      <c r="F576" s="165"/>
      <c r="G576" s="165"/>
      <c r="H576" s="165"/>
      <c r="I576" s="165"/>
      <c r="J576" s="165"/>
      <c r="K576" s="161"/>
      <c r="L576" s="161"/>
      <c r="M576" s="161"/>
      <c r="N576" s="162"/>
      <c r="O576" s="162"/>
      <c r="P576" s="162"/>
      <c r="Q576" s="161"/>
      <c r="R576" s="161"/>
      <c r="S576" s="161"/>
      <c r="T576" s="162"/>
      <c r="U576" s="162"/>
      <c r="V576" s="162"/>
      <c r="W576" s="161"/>
      <c r="X576" s="161"/>
      <c r="Y576" s="161"/>
      <c r="Z576" s="162"/>
      <c r="AA576" s="162"/>
      <c r="AB576" s="162"/>
      <c r="AC576" s="164">
        <f t="shared" si="32"/>
        <v>0</v>
      </c>
      <c r="AD576" s="164">
        <f t="shared" si="33"/>
        <v>0</v>
      </c>
      <c r="AE576" s="164">
        <f t="shared" si="35"/>
        <v>0</v>
      </c>
      <c r="AF576" s="163">
        <f t="shared" si="34"/>
        <v>0</v>
      </c>
    </row>
    <row r="577" spans="1:32" x14ac:dyDescent="0.25">
      <c r="A577" s="165" t="s">
        <v>361</v>
      </c>
      <c r="B577" s="165" t="s">
        <v>856</v>
      </c>
      <c r="C577" s="165"/>
      <c r="D577" s="165"/>
      <c r="E577" s="165"/>
      <c r="F577" s="165"/>
      <c r="G577" s="165"/>
      <c r="H577" s="165"/>
      <c r="I577" s="165"/>
      <c r="J577" s="165"/>
      <c r="K577" s="161"/>
      <c r="L577" s="161"/>
      <c r="M577" s="161"/>
      <c r="N577" s="162"/>
      <c r="O577" s="162"/>
      <c r="P577" s="162"/>
      <c r="Q577" s="161"/>
      <c r="R577" s="161"/>
      <c r="S577" s="161"/>
      <c r="T577" s="162"/>
      <c r="U577" s="162"/>
      <c r="V577" s="162"/>
      <c r="W577" s="161"/>
      <c r="X577" s="161"/>
      <c r="Y577" s="161"/>
      <c r="Z577" s="162"/>
      <c r="AA577" s="162"/>
      <c r="AB577" s="162"/>
      <c r="AC577" s="164">
        <f t="shared" si="32"/>
        <v>0</v>
      </c>
      <c r="AD577" s="164">
        <f t="shared" si="33"/>
        <v>0</v>
      </c>
      <c r="AE577" s="164">
        <f t="shared" si="35"/>
        <v>0</v>
      </c>
      <c r="AF577" s="163">
        <f t="shared" si="34"/>
        <v>0</v>
      </c>
    </row>
    <row r="578" spans="1:32" x14ac:dyDescent="0.25">
      <c r="A578" s="165" t="s">
        <v>361</v>
      </c>
      <c r="B578" s="165" t="s">
        <v>856</v>
      </c>
      <c r="C578" s="165"/>
      <c r="D578" s="165"/>
      <c r="E578" s="165"/>
      <c r="F578" s="165"/>
      <c r="G578" s="165"/>
      <c r="H578" s="165"/>
      <c r="I578" s="165"/>
      <c r="J578" s="165"/>
      <c r="K578" s="161"/>
      <c r="L578" s="161"/>
      <c r="M578" s="161"/>
      <c r="N578" s="162"/>
      <c r="O578" s="162"/>
      <c r="P578" s="162"/>
      <c r="Q578" s="161"/>
      <c r="R578" s="161"/>
      <c r="S578" s="161"/>
      <c r="T578" s="162"/>
      <c r="U578" s="162"/>
      <c r="V578" s="162"/>
      <c r="W578" s="161"/>
      <c r="X578" s="161"/>
      <c r="Y578" s="161"/>
      <c r="Z578" s="162"/>
      <c r="AA578" s="162"/>
      <c r="AB578" s="162"/>
      <c r="AC578" s="164">
        <f t="shared" ref="AC578:AC600" si="36">IF(X578="",((L578*4)+(O578*4)+(R578*4)+(U578*2)+(AA578*2))/16/100*700,((L578*4)+(O578*4)+(R578*4)+(U578*2)+(X578*2)+(AA578*2))/18/100*700)</f>
        <v>0</v>
      </c>
      <c r="AD578" s="164">
        <f t="shared" ref="AD578:AD600" si="37">IF(Y578="",((M578*4)+(P578*4)+(S578*4)+(V578*2)+(AB578*2))/16/100*700,((M578*4)+(P578*4)+(S578*4)+(V578*2)+(Y578*2)+(AB578*2))/18/100*700)</f>
        <v>0</v>
      </c>
      <c r="AE578" s="164">
        <f t="shared" si="35"/>
        <v>0</v>
      </c>
      <c r="AF578" s="163">
        <f t="shared" ref="AF578:AF600" si="38">(H578+I578+J578+AE578)/2</f>
        <v>0</v>
      </c>
    </row>
    <row r="579" spans="1:32" x14ac:dyDescent="0.25">
      <c r="A579" s="165" t="s">
        <v>361</v>
      </c>
      <c r="B579" s="165" t="s">
        <v>856</v>
      </c>
      <c r="C579" s="165"/>
      <c r="D579" s="165"/>
      <c r="E579" s="165"/>
      <c r="F579" s="165"/>
      <c r="G579" s="165"/>
      <c r="H579" s="165"/>
      <c r="I579" s="165"/>
      <c r="J579" s="165"/>
      <c r="K579" s="161"/>
      <c r="L579" s="161"/>
      <c r="M579" s="161"/>
      <c r="N579" s="162"/>
      <c r="O579" s="162"/>
      <c r="P579" s="162"/>
      <c r="Q579" s="161"/>
      <c r="R579" s="161"/>
      <c r="S579" s="161"/>
      <c r="T579" s="162"/>
      <c r="U579" s="162"/>
      <c r="V579" s="162"/>
      <c r="W579" s="161"/>
      <c r="X579" s="161"/>
      <c r="Y579" s="161"/>
      <c r="Z579" s="162"/>
      <c r="AA579" s="162"/>
      <c r="AB579" s="162"/>
      <c r="AC579" s="164">
        <f t="shared" si="36"/>
        <v>0</v>
      </c>
      <c r="AD579" s="164">
        <f t="shared" si="37"/>
        <v>0</v>
      </c>
      <c r="AE579" s="164">
        <f t="shared" ref="AE579:AE600" si="39">IF(AD579=0,AC579,(AC579+AD579)/2)</f>
        <v>0</v>
      </c>
      <c r="AF579" s="163">
        <f t="shared" si="38"/>
        <v>0</v>
      </c>
    </row>
    <row r="580" spans="1:32" x14ac:dyDescent="0.25">
      <c r="A580" s="165" t="s">
        <v>361</v>
      </c>
      <c r="B580" s="165" t="s">
        <v>856</v>
      </c>
      <c r="C580" s="165"/>
      <c r="D580" s="165"/>
      <c r="E580" s="165"/>
      <c r="F580" s="165"/>
      <c r="G580" s="165"/>
      <c r="H580" s="165"/>
      <c r="I580" s="165"/>
      <c r="J580" s="165"/>
      <c r="K580" s="161"/>
      <c r="L580" s="161"/>
      <c r="M580" s="161"/>
      <c r="N580" s="162"/>
      <c r="O580" s="162"/>
      <c r="P580" s="162"/>
      <c r="Q580" s="161"/>
      <c r="R580" s="161"/>
      <c r="S580" s="161"/>
      <c r="T580" s="162"/>
      <c r="U580" s="162"/>
      <c r="V580" s="162"/>
      <c r="W580" s="161"/>
      <c r="X580" s="161"/>
      <c r="Y580" s="161"/>
      <c r="Z580" s="162"/>
      <c r="AA580" s="162"/>
      <c r="AB580" s="162"/>
      <c r="AC580" s="164">
        <f t="shared" si="36"/>
        <v>0</v>
      </c>
      <c r="AD580" s="164">
        <f t="shared" si="37"/>
        <v>0</v>
      </c>
      <c r="AE580" s="164">
        <f t="shared" si="39"/>
        <v>0</v>
      </c>
      <c r="AF580" s="163">
        <f t="shared" si="38"/>
        <v>0</v>
      </c>
    </row>
    <row r="581" spans="1:32" x14ac:dyDescent="0.25">
      <c r="A581" s="165" t="s">
        <v>361</v>
      </c>
      <c r="B581" s="165" t="s">
        <v>856</v>
      </c>
      <c r="C581" s="165"/>
      <c r="D581" s="165"/>
      <c r="E581" s="165"/>
      <c r="F581" s="165"/>
      <c r="G581" s="165"/>
      <c r="H581" s="165"/>
      <c r="I581" s="165"/>
      <c r="J581" s="165"/>
      <c r="K581" s="161"/>
      <c r="L581" s="161"/>
      <c r="M581" s="161"/>
      <c r="N581" s="162"/>
      <c r="O581" s="162"/>
      <c r="P581" s="162"/>
      <c r="Q581" s="161"/>
      <c r="R581" s="161"/>
      <c r="S581" s="161"/>
      <c r="T581" s="162"/>
      <c r="U581" s="162"/>
      <c r="V581" s="162"/>
      <c r="W581" s="161"/>
      <c r="X581" s="161"/>
      <c r="Y581" s="161"/>
      <c r="Z581" s="162"/>
      <c r="AA581" s="162"/>
      <c r="AB581" s="162"/>
      <c r="AC581" s="164">
        <f t="shared" si="36"/>
        <v>0</v>
      </c>
      <c r="AD581" s="164">
        <f t="shared" si="37"/>
        <v>0</v>
      </c>
      <c r="AE581" s="164">
        <f t="shared" si="39"/>
        <v>0</v>
      </c>
      <c r="AF581" s="163">
        <f t="shared" si="38"/>
        <v>0</v>
      </c>
    </row>
    <row r="582" spans="1:32" x14ac:dyDescent="0.25">
      <c r="A582" s="165" t="s">
        <v>361</v>
      </c>
      <c r="B582" s="165" t="s">
        <v>856</v>
      </c>
      <c r="C582" s="165"/>
      <c r="D582" s="165"/>
      <c r="E582" s="165"/>
      <c r="F582" s="165"/>
      <c r="G582" s="165"/>
      <c r="H582" s="165"/>
      <c r="I582" s="165"/>
      <c r="J582" s="165"/>
      <c r="K582" s="161"/>
      <c r="L582" s="161"/>
      <c r="M582" s="161"/>
      <c r="N582" s="162"/>
      <c r="O582" s="162"/>
      <c r="P582" s="162"/>
      <c r="Q582" s="161"/>
      <c r="R582" s="161"/>
      <c r="S582" s="161"/>
      <c r="T582" s="162"/>
      <c r="U582" s="162"/>
      <c r="V582" s="162"/>
      <c r="W582" s="161"/>
      <c r="X582" s="161"/>
      <c r="Y582" s="161"/>
      <c r="Z582" s="162"/>
      <c r="AA582" s="162"/>
      <c r="AB582" s="162"/>
      <c r="AC582" s="164">
        <f t="shared" si="36"/>
        <v>0</v>
      </c>
      <c r="AD582" s="164">
        <f t="shared" si="37"/>
        <v>0</v>
      </c>
      <c r="AE582" s="164">
        <f t="shared" si="39"/>
        <v>0</v>
      </c>
      <c r="AF582" s="163">
        <f t="shared" si="38"/>
        <v>0</v>
      </c>
    </row>
    <row r="583" spans="1:32" x14ac:dyDescent="0.25">
      <c r="A583" s="165" t="s">
        <v>361</v>
      </c>
      <c r="B583" s="165" t="s">
        <v>856</v>
      </c>
      <c r="C583" s="165"/>
      <c r="D583" s="165"/>
      <c r="E583" s="165"/>
      <c r="F583" s="165"/>
      <c r="G583" s="165"/>
      <c r="H583" s="165"/>
      <c r="I583" s="165"/>
      <c r="J583" s="165"/>
      <c r="K583" s="161"/>
      <c r="L583" s="161"/>
      <c r="M583" s="161"/>
      <c r="N583" s="162"/>
      <c r="O583" s="162"/>
      <c r="P583" s="162"/>
      <c r="Q583" s="161"/>
      <c r="R583" s="161"/>
      <c r="S583" s="161"/>
      <c r="T583" s="162"/>
      <c r="U583" s="162"/>
      <c r="V583" s="162"/>
      <c r="W583" s="161"/>
      <c r="X583" s="161"/>
      <c r="Y583" s="161"/>
      <c r="Z583" s="162"/>
      <c r="AA583" s="162"/>
      <c r="AB583" s="162"/>
      <c r="AC583" s="164">
        <f t="shared" si="36"/>
        <v>0</v>
      </c>
      <c r="AD583" s="164">
        <f t="shared" si="37"/>
        <v>0</v>
      </c>
      <c r="AE583" s="164">
        <f t="shared" si="39"/>
        <v>0</v>
      </c>
      <c r="AF583" s="163">
        <f t="shared" si="38"/>
        <v>0</v>
      </c>
    </row>
    <row r="584" spans="1:32" x14ac:dyDescent="0.25">
      <c r="A584" s="165" t="s">
        <v>361</v>
      </c>
      <c r="B584" s="165" t="s">
        <v>856</v>
      </c>
      <c r="C584" s="165"/>
      <c r="D584" s="165"/>
      <c r="E584" s="165"/>
      <c r="F584" s="165"/>
      <c r="G584" s="165"/>
      <c r="H584" s="165"/>
      <c r="I584" s="165"/>
      <c r="J584" s="165"/>
      <c r="K584" s="161"/>
      <c r="L584" s="161"/>
      <c r="M584" s="161"/>
      <c r="N584" s="162"/>
      <c r="O584" s="162"/>
      <c r="P584" s="162"/>
      <c r="Q584" s="161"/>
      <c r="R584" s="161"/>
      <c r="S584" s="161"/>
      <c r="T584" s="162"/>
      <c r="U584" s="162"/>
      <c r="V584" s="162"/>
      <c r="W584" s="161"/>
      <c r="X584" s="161"/>
      <c r="Y584" s="161"/>
      <c r="Z584" s="162"/>
      <c r="AA584" s="162"/>
      <c r="AB584" s="162"/>
      <c r="AC584" s="164">
        <f t="shared" si="36"/>
        <v>0</v>
      </c>
      <c r="AD584" s="164">
        <f t="shared" si="37"/>
        <v>0</v>
      </c>
      <c r="AE584" s="164">
        <f t="shared" si="39"/>
        <v>0</v>
      </c>
      <c r="AF584" s="163">
        <f t="shared" si="38"/>
        <v>0</v>
      </c>
    </row>
    <row r="585" spans="1:32" x14ac:dyDescent="0.25">
      <c r="A585" s="165" t="s">
        <v>361</v>
      </c>
      <c r="B585" s="165" t="s">
        <v>856</v>
      </c>
      <c r="C585" s="165"/>
      <c r="D585" s="165"/>
      <c r="E585" s="165"/>
      <c r="F585" s="165"/>
      <c r="G585" s="165"/>
      <c r="H585" s="165"/>
      <c r="I585" s="165"/>
      <c r="J585" s="165"/>
      <c r="K585" s="161"/>
      <c r="L585" s="161"/>
      <c r="M585" s="161"/>
      <c r="N585" s="162"/>
      <c r="O585" s="162"/>
      <c r="P585" s="162"/>
      <c r="Q585" s="161"/>
      <c r="R585" s="161"/>
      <c r="S585" s="161"/>
      <c r="T585" s="162"/>
      <c r="U585" s="162"/>
      <c r="V585" s="162"/>
      <c r="W585" s="161"/>
      <c r="X585" s="161"/>
      <c r="Y585" s="161"/>
      <c r="Z585" s="162"/>
      <c r="AA585" s="162"/>
      <c r="AB585" s="162"/>
      <c r="AC585" s="164">
        <f t="shared" si="36"/>
        <v>0</v>
      </c>
      <c r="AD585" s="164">
        <f t="shared" si="37"/>
        <v>0</v>
      </c>
      <c r="AE585" s="164">
        <f t="shared" si="39"/>
        <v>0</v>
      </c>
      <c r="AF585" s="163">
        <f t="shared" si="38"/>
        <v>0</v>
      </c>
    </row>
    <row r="586" spans="1:32" x14ac:dyDescent="0.25">
      <c r="A586" s="165" t="s">
        <v>361</v>
      </c>
      <c r="B586" s="165" t="s">
        <v>856</v>
      </c>
      <c r="C586" s="165"/>
      <c r="D586" s="165"/>
      <c r="E586" s="165"/>
      <c r="F586" s="165"/>
      <c r="G586" s="165"/>
      <c r="H586" s="165"/>
      <c r="I586" s="165"/>
      <c r="J586" s="165"/>
      <c r="K586" s="161"/>
      <c r="L586" s="161"/>
      <c r="M586" s="161"/>
      <c r="N586" s="162"/>
      <c r="O586" s="162"/>
      <c r="P586" s="162"/>
      <c r="Q586" s="161"/>
      <c r="R586" s="161"/>
      <c r="S586" s="161"/>
      <c r="T586" s="162"/>
      <c r="U586" s="162"/>
      <c r="V586" s="162"/>
      <c r="W586" s="161"/>
      <c r="X586" s="161"/>
      <c r="Y586" s="161"/>
      <c r="Z586" s="162"/>
      <c r="AA586" s="162"/>
      <c r="AB586" s="162"/>
      <c r="AC586" s="164">
        <f t="shared" si="36"/>
        <v>0</v>
      </c>
      <c r="AD586" s="164">
        <f t="shared" si="37"/>
        <v>0</v>
      </c>
      <c r="AE586" s="164">
        <f t="shared" si="39"/>
        <v>0</v>
      </c>
      <c r="AF586" s="163">
        <f t="shared" si="38"/>
        <v>0</v>
      </c>
    </row>
    <row r="587" spans="1:32" x14ac:dyDescent="0.25">
      <c r="A587" s="165" t="s">
        <v>361</v>
      </c>
      <c r="B587" s="165" t="s">
        <v>856</v>
      </c>
      <c r="C587" s="165"/>
      <c r="D587" s="165"/>
      <c r="E587" s="165"/>
      <c r="F587" s="165"/>
      <c r="G587" s="165"/>
      <c r="H587" s="165"/>
      <c r="I587" s="165"/>
      <c r="J587" s="165"/>
      <c r="K587" s="161"/>
      <c r="L587" s="161"/>
      <c r="M587" s="161"/>
      <c r="N587" s="162"/>
      <c r="O587" s="162"/>
      <c r="P587" s="162"/>
      <c r="Q587" s="161"/>
      <c r="R587" s="161"/>
      <c r="S587" s="161"/>
      <c r="T587" s="162"/>
      <c r="U587" s="162"/>
      <c r="V587" s="162"/>
      <c r="W587" s="161"/>
      <c r="X587" s="161"/>
      <c r="Y587" s="161"/>
      <c r="Z587" s="162"/>
      <c r="AA587" s="162"/>
      <c r="AB587" s="162"/>
      <c r="AC587" s="164">
        <f t="shared" si="36"/>
        <v>0</v>
      </c>
      <c r="AD587" s="164">
        <f t="shared" si="37"/>
        <v>0</v>
      </c>
      <c r="AE587" s="164">
        <f t="shared" si="39"/>
        <v>0</v>
      </c>
      <c r="AF587" s="163">
        <f t="shared" si="38"/>
        <v>0</v>
      </c>
    </row>
    <row r="588" spans="1:32" x14ac:dyDescent="0.25">
      <c r="A588" s="165" t="s">
        <v>361</v>
      </c>
      <c r="B588" s="165" t="s">
        <v>856</v>
      </c>
      <c r="C588" s="165"/>
      <c r="D588" s="165"/>
      <c r="E588" s="165"/>
      <c r="F588" s="165"/>
      <c r="G588" s="165"/>
      <c r="H588" s="165"/>
      <c r="I588" s="165"/>
      <c r="J588" s="165"/>
      <c r="K588" s="161"/>
      <c r="L588" s="161"/>
      <c r="M588" s="161"/>
      <c r="N588" s="162"/>
      <c r="O588" s="162"/>
      <c r="P588" s="162"/>
      <c r="Q588" s="161"/>
      <c r="R588" s="161"/>
      <c r="S588" s="161"/>
      <c r="T588" s="162"/>
      <c r="U588" s="162"/>
      <c r="V588" s="162"/>
      <c r="W588" s="161"/>
      <c r="X588" s="161"/>
      <c r="Y588" s="161"/>
      <c r="Z588" s="162"/>
      <c r="AA588" s="162"/>
      <c r="AB588" s="162"/>
      <c r="AC588" s="164">
        <f t="shared" si="36"/>
        <v>0</v>
      </c>
      <c r="AD588" s="164">
        <f t="shared" si="37"/>
        <v>0</v>
      </c>
      <c r="AE588" s="164">
        <f t="shared" si="39"/>
        <v>0</v>
      </c>
      <c r="AF588" s="163">
        <f t="shared" si="38"/>
        <v>0</v>
      </c>
    </row>
    <row r="589" spans="1:32" x14ac:dyDescent="0.25">
      <c r="A589" s="165" t="s">
        <v>361</v>
      </c>
      <c r="B589" s="165" t="s">
        <v>856</v>
      </c>
      <c r="C589" s="165"/>
      <c r="D589" s="165"/>
      <c r="E589" s="165"/>
      <c r="F589" s="165"/>
      <c r="G589" s="165"/>
      <c r="H589" s="165"/>
      <c r="I589" s="165"/>
      <c r="J589" s="165"/>
      <c r="K589" s="161"/>
      <c r="L589" s="161"/>
      <c r="M589" s="161"/>
      <c r="N589" s="162"/>
      <c r="O589" s="162"/>
      <c r="P589" s="162"/>
      <c r="Q589" s="161"/>
      <c r="R589" s="161"/>
      <c r="S589" s="161"/>
      <c r="T589" s="162"/>
      <c r="U589" s="162"/>
      <c r="V589" s="162"/>
      <c r="W589" s="161"/>
      <c r="X589" s="161"/>
      <c r="Y589" s="161"/>
      <c r="Z589" s="162"/>
      <c r="AA589" s="162"/>
      <c r="AB589" s="162"/>
      <c r="AC589" s="164">
        <f t="shared" si="36"/>
        <v>0</v>
      </c>
      <c r="AD589" s="164">
        <f t="shared" si="37"/>
        <v>0</v>
      </c>
      <c r="AE589" s="164">
        <f t="shared" si="39"/>
        <v>0</v>
      </c>
      <c r="AF589" s="163">
        <f t="shared" si="38"/>
        <v>0</v>
      </c>
    </row>
    <row r="590" spans="1:32" x14ac:dyDescent="0.25">
      <c r="A590" s="165" t="s">
        <v>361</v>
      </c>
      <c r="B590" s="165" t="s">
        <v>856</v>
      </c>
      <c r="C590" s="165"/>
      <c r="D590" s="165"/>
      <c r="E590" s="165"/>
      <c r="F590" s="165"/>
      <c r="G590" s="165"/>
      <c r="H590" s="165"/>
      <c r="I590" s="165"/>
      <c r="J590" s="165"/>
      <c r="K590" s="161"/>
      <c r="L590" s="161"/>
      <c r="M590" s="161"/>
      <c r="N590" s="162"/>
      <c r="O590" s="162"/>
      <c r="P590" s="162"/>
      <c r="Q590" s="161"/>
      <c r="R590" s="161"/>
      <c r="S590" s="161"/>
      <c r="T590" s="162"/>
      <c r="U590" s="162"/>
      <c r="V590" s="162"/>
      <c r="W590" s="161"/>
      <c r="X590" s="161"/>
      <c r="Y590" s="161"/>
      <c r="Z590" s="162"/>
      <c r="AA590" s="162"/>
      <c r="AB590" s="162"/>
      <c r="AC590" s="164">
        <f t="shared" si="36"/>
        <v>0</v>
      </c>
      <c r="AD590" s="164">
        <f t="shared" si="37"/>
        <v>0</v>
      </c>
      <c r="AE590" s="164">
        <f t="shared" si="39"/>
        <v>0</v>
      </c>
      <c r="AF590" s="163">
        <f t="shared" si="38"/>
        <v>0</v>
      </c>
    </row>
    <row r="591" spans="1:32" x14ac:dyDescent="0.25">
      <c r="A591" s="165" t="s">
        <v>361</v>
      </c>
      <c r="B591" s="165" t="s">
        <v>856</v>
      </c>
      <c r="C591" s="165"/>
      <c r="D591" s="165"/>
      <c r="E591" s="165"/>
      <c r="F591" s="165"/>
      <c r="G591" s="165"/>
      <c r="H591" s="165"/>
      <c r="I591" s="165"/>
      <c r="J591" s="165"/>
      <c r="K591" s="161"/>
      <c r="L591" s="161"/>
      <c r="M591" s="161"/>
      <c r="N591" s="162"/>
      <c r="O591" s="162"/>
      <c r="P591" s="162"/>
      <c r="Q591" s="161"/>
      <c r="R591" s="161"/>
      <c r="S591" s="161"/>
      <c r="T591" s="162"/>
      <c r="U591" s="162"/>
      <c r="V591" s="162"/>
      <c r="W591" s="161"/>
      <c r="X591" s="161"/>
      <c r="Y591" s="161"/>
      <c r="Z591" s="162"/>
      <c r="AA591" s="162"/>
      <c r="AB591" s="162"/>
      <c r="AC591" s="164">
        <f t="shared" si="36"/>
        <v>0</v>
      </c>
      <c r="AD591" s="164">
        <f t="shared" si="37"/>
        <v>0</v>
      </c>
      <c r="AE591" s="164">
        <f t="shared" si="39"/>
        <v>0</v>
      </c>
      <c r="AF591" s="163">
        <f t="shared" si="38"/>
        <v>0</v>
      </c>
    </row>
    <row r="592" spans="1:32" x14ac:dyDescent="0.25">
      <c r="A592" s="165" t="s">
        <v>361</v>
      </c>
      <c r="B592" s="165" t="s">
        <v>856</v>
      </c>
      <c r="C592" s="165"/>
      <c r="D592" s="165"/>
      <c r="E592" s="165"/>
      <c r="F592" s="165"/>
      <c r="G592" s="165"/>
      <c r="H592" s="165"/>
      <c r="I592" s="165"/>
      <c r="J592" s="165"/>
      <c r="K592" s="161"/>
      <c r="L592" s="161"/>
      <c r="M592" s="161"/>
      <c r="N592" s="162"/>
      <c r="O592" s="162"/>
      <c r="P592" s="162"/>
      <c r="Q592" s="161"/>
      <c r="R592" s="161"/>
      <c r="S592" s="161"/>
      <c r="T592" s="162"/>
      <c r="U592" s="162"/>
      <c r="V592" s="162"/>
      <c r="W592" s="161"/>
      <c r="X592" s="161"/>
      <c r="Y592" s="161"/>
      <c r="Z592" s="162"/>
      <c r="AA592" s="162"/>
      <c r="AB592" s="162"/>
      <c r="AC592" s="164">
        <f t="shared" si="36"/>
        <v>0</v>
      </c>
      <c r="AD592" s="164">
        <f t="shared" si="37"/>
        <v>0</v>
      </c>
      <c r="AE592" s="164">
        <f t="shared" si="39"/>
        <v>0</v>
      </c>
      <c r="AF592" s="163">
        <f t="shared" si="38"/>
        <v>0</v>
      </c>
    </row>
    <row r="593" spans="1:32" x14ac:dyDescent="0.25">
      <c r="A593" s="165" t="s">
        <v>361</v>
      </c>
      <c r="B593" s="165" t="s">
        <v>856</v>
      </c>
      <c r="C593" s="165"/>
      <c r="D593" s="165"/>
      <c r="E593" s="165"/>
      <c r="F593" s="165"/>
      <c r="G593" s="165"/>
      <c r="H593" s="165"/>
      <c r="I593" s="165"/>
      <c r="J593" s="165"/>
      <c r="K593" s="161"/>
      <c r="L593" s="161"/>
      <c r="M593" s="161"/>
      <c r="N593" s="162"/>
      <c r="O593" s="162"/>
      <c r="P593" s="162"/>
      <c r="Q593" s="161"/>
      <c r="R593" s="161"/>
      <c r="S593" s="161"/>
      <c r="T593" s="162"/>
      <c r="U593" s="162"/>
      <c r="V593" s="162"/>
      <c r="W593" s="161"/>
      <c r="X593" s="161"/>
      <c r="Y593" s="161"/>
      <c r="Z593" s="162"/>
      <c r="AA593" s="162"/>
      <c r="AB593" s="162"/>
      <c r="AC593" s="164">
        <f t="shared" si="36"/>
        <v>0</v>
      </c>
      <c r="AD593" s="164">
        <f t="shared" si="37"/>
        <v>0</v>
      </c>
      <c r="AE593" s="164">
        <f t="shared" si="39"/>
        <v>0</v>
      </c>
      <c r="AF593" s="163">
        <f t="shared" si="38"/>
        <v>0</v>
      </c>
    </row>
    <row r="594" spans="1:32" x14ac:dyDescent="0.25">
      <c r="A594" s="165" t="s">
        <v>361</v>
      </c>
      <c r="B594" s="165" t="s">
        <v>856</v>
      </c>
      <c r="C594" s="165"/>
      <c r="D594" s="165"/>
      <c r="E594" s="165"/>
      <c r="F594" s="165"/>
      <c r="G594" s="165"/>
      <c r="H594" s="165"/>
      <c r="I594" s="165"/>
      <c r="J594" s="165"/>
      <c r="K594" s="161"/>
      <c r="L594" s="161"/>
      <c r="M594" s="161"/>
      <c r="N594" s="162"/>
      <c r="O594" s="162"/>
      <c r="P594" s="162"/>
      <c r="Q594" s="161"/>
      <c r="R594" s="161"/>
      <c r="S594" s="161"/>
      <c r="T594" s="162"/>
      <c r="U594" s="162"/>
      <c r="V594" s="162"/>
      <c r="W594" s="161"/>
      <c r="X594" s="161"/>
      <c r="Y594" s="161"/>
      <c r="Z594" s="162"/>
      <c r="AA594" s="162"/>
      <c r="AB594" s="162"/>
      <c r="AC594" s="164">
        <f t="shared" si="36"/>
        <v>0</v>
      </c>
      <c r="AD594" s="164">
        <f t="shared" si="37"/>
        <v>0</v>
      </c>
      <c r="AE594" s="164">
        <f t="shared" si="39"/>
        <v>0</v>
      </c>
      <c r="AF594" s="163">
        <f t="shared" si="38"/>
        <v>0</v>
      </c>
    </row>
    <row r="595" spans="1:32" x14ac:dyDescent="0.25">
      <c r="A595" s="165" t="s">
        <v>361</v>
      </c>
      <c r="B595" s="165" t="s">
        <v>856</v>
      </c>
      <c r="C595" s="165"/>
      <c r="D595" s="165"/>
      <c r="E595" s="165"/>
      <c r="F595" s="165"/>
      <c r="G595" s="165"/>
      <c r="H595" s="165"/>
      <c r="I595" s="165"/>
      <c r="J595" s="165"/>
      <c r="K595" s="161"/>
      <c r="L595" s="161"/>
      <c r="M595" s="161"/>
      <c r="N595" s="162"/>
      <c r="O595" s="162"/>
      <c r="P595" s="162"/>
      <c r="Q595" s="161"/>
      <c r="R595" s="161"/>
      <c r="S595" s="161"/>
      <c r="T595" s="162"/>
      <c r="U595" s="162"/>
      <c r="V595" s="162"/>
      <c r="W595" s="161"/>
      <c r="X595" s="161"/>
      <c r="Y595" s="161"/>
      <c r="Z595" s="162"/>
      <c r="AA595" s="162"/>
      <c r="AB595" s="162"/>
      <c r="AC595" s="164">
        <f t="shared" si="36"/>
        <v>0</v>
      </c>
      <c r="AD595" s="164">
        <f t="shared" si="37"/>
        <v>0</v>
      </c>
      <c r="AE595" s="164">
        <f t="shared" si="39"/>
        <v>0</v>
      </c>
      <c r="AF595" s="163">
        <f t="shared" si="38"/>
        <v>0</v>
      </c>
    </row>
    <row r="596" spans="1:32" x14ac:dyDescent="0.25">
      <c r="A596" s="165" t="s">
        <v>361</v>
      </c>
      <c r="B596" s="165" t="s">
        <v>856</v>
      </c>
      <c r="C596" s="165"/>
      <c r="D596" s="165"/>
      <c r="E596" s="165"/>
      <c r="F596" s="165"/>
      <c r="G596" s="165"/>
      <c r="H596" s="165"/>
      <c r="I596" s="165"/>
      <c r="J596" s="165"/>
      <c r="K596" s="161"/>
      <c r="L596" s="161"/>
      <c r="M596" s="161"/>
      <c r="N596" s="162"/>
      <c r="O596" s="162"/>
      <c r="P596" s="162"/>
      <c r="Q596" s="161"/>
      <c r="R596" s="161"/>
      <c r="S596" s="161"/>
      <c r="T596" s="162"/>
      <c r="U596" s="162"/>
      <c r="V596" s="162"/>
      <c r="W596" s="161"/>
      <c r="X596" s="161"/>
      <c r="Y596" s="161"/>
      <c r="Z596" s="162"/>
      <c r="AA596" s="162"/>
      <c r="AB596" s="162"/>
      <c r="AC596" s="164">
        <f t="shared" si="36"/>
        <v>0</v>
      </c>
      <c r="AD596" s="164">
        <f t="shared" si="37"/>
        <v>0</v>
      </c>
      <c r="AE596" s="164">
        <f t="shared" si="39"/>
        <v>0</v>
      </c>
      <c r="AF596" s="163">
        <f t="shared" si="38"/>
        <v>0</v>
      </c>
    </row>
    <row r="597" spans="1:32" x14ac:dyDescent="0.25">
      <c r="A597" s="165" t="s">
        <v>361</v>
      </c>
      <c r="B597" s="165" t="s">
        <v>856</v>
      </c>
      <c r="C597" s="165"/>
      <c r="D597" s="165"/>
      <c r="E597" s="165"/>
      <c r="F597" s="165"/>
      <c r="G597" s="165"/>
      <c r="H597" s="165"/>
      <c r="I597" s="165"/>
      <c r="J597" s="165"/>
      <c r="K597" s="161"/>
      <c r="L597" s="161"/>
      <c r="M597" s="161"/>
      <c r="N597" s="162"/>
      <c r="O597" s="162"/>
      <c r="P597" s="162"/>
      <c r="Q597" s="161"/>
      <c r="R597" s="161"/>
      <c r="S597" s="161"/>
      <c r="T597" s="162"/>
      <c r="U597" s="162"/>
      <c r="V597" s="162"/>
      <c r="W597" s="161"/>
      <c r="X597" s="161"/>
      <c r="Y597" s="161"/>
      <c r="Z597" s="162"/>
      <c r="AA597" s="162"/>
      <c r="AB597" s="162"/>
      <c r="AC597" s="164">
        <f t="shared" si="36"/>
        <v>0</v>
      </c>
      <c r="AD597" s="164">
        <f t="shared" si="37"/>
        <v>0</v>
      </c>
      <c r="AE597" s="164">
        <f t="shared" si="39"/>
        <v>0</v>
      </c>
      <c r="AF597" s="163">
        <f t="shared" si="38"/>
        <v>0</v>
      </c>
    </row>
    <row r="598" spans="1:32" x14ac:dyDescent="0.25">
      <c r="A598" s="165" t="s">
        <v>361</v>
      </c>
      <c r="B598" s="165" t="s">
        <v>856</v>
      </c>
      <c r="C598" s="165"/>
      <c r="D598" s="165"/>
      <c r="E598" s="165"/>
      <c r="F598" s="165"/>
      <c r="G598" s="165"/>
      <c r="H598" s="165"/>
      <c r="I598" s="165"/>
      <c r="J598" s="165"/>
      <c r="K598" s="161"/>
      <c r="L598" s="161"/>
      <c r="M598" s="161"/>
      <c r="N598" s="162"/>
      <c r="O598" s="162"/>
      <c r="P598" s="162"/>
      <c r="Q598" s="161"/>
      <c r="R598" s="161"/>
      <c r="S598" s="161"/>
      <c r="T598" s="162"/>
      <c r="U598" s="162"/>
      <c r="V598" s="162"/>
      <c r="W598" s="161"/>
      <c r="X598" s="161"/>
      <c r="Y598" s="161"/>
      <c r="Z598" s="162"/>
      <c r="AA598" s="162"/>
      <c r="AB598" s="162"/>
      <c r="AC598" s="164">
        <f t="shared" si="36"/>
        <v>0</v>
      </c>
      <c r="AD598" s="164">
        <f t="shared" si="37"/>
        <v>0</v>
      </c>
      <c r="AE598" s="164">
        <f t="shared" si="39"/>
        <v>0</v>
      </c>
      <c r="AF598" s="163">
        <f t="shared" si="38"/>
        <v>0</v>
      </c>
    </row>
    <row r="599" spans="1:32" x14ac:dyDescent="0.25">
      <c r="A599" s="165" t="s">
        <v>361</v>
      </c>
      <c r="B599" s="165" t="s">
        <v>856</v>
      </c>
      <c r="C599" s="165"/>
      <c r="D599" s="165"/>
      <c r="E599" s="165"/>
      <c r="F599" s="165"/>
      <c r="G599" s="165"/>
      <c r="H599" s="165"/>
      <c r="I599" s="165"/>
      <c r="J599" s="165"/>
      <c r="K599" s="161"/>
      <c r="L599" s="161"/>
      <c r="M599" s="161"/>
      <c r="N599" s="162"/>
      <c r="O599" s="162"/>
      <c r="P599" s="162"/>
      <c r="Q599" s="161"/>
      <c r="R599" s="161"/>
      <c r="S599" s="161"/>
      <c r="T599" s="162"/>
      <c r="U599" s="162"/>
      <c r="V599" s="162"/>
      <c r="W599" s="161"/>
      <c r="X599" s="161"/>
      <c r="Y599" s="161"/>
      <c r="Z599" s="162"/>
      <c r="AA599" s="162"/>
      <c r="AB599" s="162"/>
      <c r="AC599" s="164">
        <f t="shared" si="36"/>
        <v>0</v>
      </c>
      <c r="AD599" s="164">
        <f t="shared" si="37"/>
        <v>0</v>
      </c>
      <c r="AE599" s="164">
        <f t="shared" si="39"/>
        <v>0</v>
      </c>
      <c r="AF599" s="163">
        <f t="shared" si="38"/>
        <v>0</v>
      </c>
    </row>
    <row r="600" spans="1:32" x14ac:dyDescent="0.25">
      <c r="A600" s="165" t="s">
        <v>361</v>
      </c>
      <c r="B600" s="165" t="s">
        <v>856</v>
      </c>
      <c r="C600" s="165">
        <v>0</v>
      </c>
      <c r="D600" s="165">
        <v>0</v>
      </c>
      <c r="E600" s="165">
        <v>0</v>
      </c>
      <c r="F600" s="165">
        <v>0</v>
      </c>
      <c r="G600" s="165">
        <v>0</v>
      </c>
      <c r="H600" s="165">
        <v>0</v>
      </c>
      <c r="I600" s="165">
        <v>0</v>
      </c>
      <c r="J600" s="165">
        <v>0</v>
      </c>
      <c r="K600" s="161"/>
      <c r="L600" s="161">
        <v>0</v>
      </c>
      <c r="M600" s="161">
        <v>0</v>
      </c>
      <c r="N600" s="162"/>
      <c r="O600" s="162">
        <v>0</v>
      </c>
      <c r="P600" s="162">
        <v>0</v>
      </c>
      <c r="Q600" s="161"/>
      <c r="R600" s="161">
        <v>0</v>
      </c>
      <c r="S600" s="161">
        <v>0</v>
      </c>
      <c r="T600" s="162"/>
      <c r="U600" s="162">
        <v>0</v>
      </c>
      <c r="V600" s="162">
        <v>0</v>
      </c>
      <c r="W600" s="161"/>
      <c r="X600" s="161">
        <v>0</v>
      </c>
      <c r="Y600" s="161">
        <v>0</v>
      </c>
      <c r="Z600" s="162"/>
      <c r="AA600" s="162">
        <v>0</v>
      </c>
      <c r="AB600" s="162">
        <v>0</v>
      </c>
      <c r="AC600" s="164">
        <f t="shared" si="36"/>
        <v>0</v>
      </c>
      <c r="AD600" s="164">
        <f t="shared" si="37"/>
        <v>0</v>
      </c>
      <c r="AE600" s="164">
        <f t="shared" si="39"/>
        <v>0</v>
      </c>
      <c r="AF600" s="163">
        <f t="shared" si="38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zoomScaleNormal="100" workbookViewId="0">
      <pane xSplit="6" ySplit="4" topLeftCell="Y5" activePane="bottomRight" state="frozen"/>
      <selection pane="topRight" activeCell="F1" sqref="F1"/>
      <selection pane="bottomLeft" activeCell="A5" sqref="A5"/>
      <selection pane="bottomRight" activeCell="B5" sqref="B5:AA14"/>
    </sheetView>
  </sheetViews>
  <sheetFormatPr defaultRowHeight="21" x14ac:dyDescent="0.35"/>
  <cols>
    <col min="1" max="1" width="9.140625" style="66"/>
    <col min="2" max="2" width="18.7109375" style="66" customWidth="1"/>
    <col min="3" max="3" width="13.140625" style="66" bestFit="1" customWidth="1"/>
    <col min="4" max="4" width="13.140625" style="66" customWidth="1"/>
    <col min="5" max="6" width="15.28515625" style="66" customWidth="1"/>
    <col min="7" max="9" width="16.42578125" style="25" customWidth="1"/>
    <col min="10" max="10" width="20.7109375" style="62" customWidth="1"/>
    <col min="11" max="12" width="11.28515625" style="62" customWidth="1"/>
    <col min="13" max="13" width="20.7109375" style="62" customWidth="1"/>
    <col min="14" max="15" width="11.28515625" style="62" customWidth="1"/>
    <col min="16" max="16" width="20.7109375" style="62" customWidth="1"/>
    <col min="17" max="18" width="11.28515625" style="62" customWidth="1"/>
    <col min="19" max="19" width="22" style="62" customWidth="1"/>
    <col min="20" max="21" width="11.28515625" style="62" customWidth="1"/>
    <col min="22" max="22" width="20.7109375" style="62" customWidth="1"/>
    <col min="23" max="24" width="11.28515625" style="62" customWidth="1"/>
    <col min="25" max="25" width="20.7109375" style="62" customWidth="1"/>
    <col min="26" max="27" width="11.28515625" style="62" customWidth="1"/>
    <col min="28" max="28" width="22.28515625" style="63" customWidth="1"/>
    <col min="29" max="30" width="21.28515625" style="63" customWidth="1"/>
    <col min="31" max="31" width="19.140625" style="64" customWidth="1"/>
  </cols>
  <sheetData>
    <row r="1" spans="1:32" ht="75.75" customHeight="1" x14ac:dyDescent="0.25">
      <c r="A1" s="293" t="s">
        <v>289</v>
      </c>
      <c r="B1" s="293"/>
      <c r="C1" s="293"/>
      <c r="D1" s="293"/>
      <c r="E1" s="293"/>
      <c r="F1" s="294"/>
      <c r="G1" s="295" t="s">
        <v>24</v>
      </c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7"/>
    </row>
    <row r="2" spans="1:32" ht="34.5" customHeight="1" x14ac:dyDescent="0.25">
      <c r="A2" s="276"/>
      <c r="B2" s="276"/>
      <c r="C2" s="276"/>
      <c r="D2" s="276"/>
      <c r="E2" s="276"/>
      <c r="F2" s="276"/>
      <c r="G2" s="277" t="s">
        <v>17</v>
      </c>
      <c r="H2" s="278"/>
      <c r="I2" s="279"/>
      <c r="J2" s="283" t="s">
        <v>2</v>
      </c>
      <c r="K2" s="284"/>
      <c r="L2" s="285"/>
      <c r="M2" s="271" t="s">
        <v>3</v>
      </c>
      <c r="N2" s="272"/>
      <c r="O2" s="273"/>
      <c r="P2" s="283" t="s">
        <v>10</v>
      </c>
      <c r="Q2" s="284"/>
      <c r="R2" s="285"/>
      <c r="S2" s="271" t="s">
        <v>25</v>
      </c>
      <c r="T2" s="272"/>
      <c r="U2" s="273"/>
      <c r="V2" s="283" t="s">
        <v>4</v>
      </c>
      <c r="W2" s="284"/>
      <c r="X2" s="285"/>
      <c r="Y2" s="271" t="s">
        <v>23</v>
      </c>
      <c r="Z2" s="272"/>
      <c r="AA2" s="273"/>
      <c r="AB2" s="298" t="s">
        <v>26</v>
      </c>
      <c r="AC2" s="301" t="s">
        <v>277</v>
      </c>
      <c r="AD2" s="304" t="s">
        <v>278</v>
      </c>
      <c r="AE2" s="307" t="s">
        <v>279</v>
      </c>
    </row>
    <row r="3" spans="1:32" ht="21" customHeight="1" x14ac:dyDescent="0.25">
      <c r="A3" s="286" t="s">
        <v>5</v>
      </c>
      <c r="B3" s="286" t="s">
        <v>1</v>
      </c>
      <c r="C3" s="286"/>
      <c r="D3" s="286"/>
      <c r="E3" s="286"/>
      <c r="F3" s="286"/>
      <c r="G3" s="280"/>
      <c r="H3" s="281"/>
      <c r="I3" s="282"/>
      <c r="J3" s="274" t="s">
        <v>27</v>
      </c>
      <c r="K3" s="287" t="s">
        <v>28</v>
      </c>
      <c r="L3" s="288"/>
      <c r="M3" s="289" t="s">
        <v>27</v>
      </c>
      <c r="N3" s="291" t="s">
        <v>28</v>
      </c>
      <c r="O3" s="292"/>
      <c r="P3" s="274" t="s">
        <v>27</v>
      </c>
      <c r="Q3" s="287" t="s">
        <v>28</v>
      </c>
      <c r="R3" s="288"/>
      <c r="S3" s="289" t="s">
        <v>27</v>
      </c>
      <c r="T3" s="291" t="s">
        <v>28</v>
      </c>
      <c r="U3" s="292"/>
      <c r="V3" s="274" t="s">
        <v>27</v>
      </c>
      <c r="W3" s="287" t="s">
        <v>28</v>
      </c>
      <c r="X3" s="288"/>
      <c r="Y3" s="289" t="s">
        <v>27</v>
      </c>
      <c r="Z3" s="291" t="s">
        <v>28</v>
      </c>
      <c r="AA3" s="292"/>
      <c r="AB3" s="299"/>
      <c r="AC3" s="302"/>
      <c r="AD3" s="305"/>
      <c r="AE3" s="308"/>
    </row>
    <row r="4" spans="1:32" ht="31.5" x14ac:dyDescent="0.25">
      <c r="A4" s="286"/>
      <c r="B4" s="70" t="s">
        <v>0</v>
      </c>
      <c r="C4" s="70" t="s">
        <v>13</v>
      </c>
      <c r="D4" s="171"/>
      <c r="E4" s="70" t="s">
        <v>11</v>
      </c>
      <c r="F4" s="70" t="s">
        <v>12</v>
      </c>
      <c r="G4" s="65" t="s">
        <v>14</v>
      </c>
      <c r="H4" s="65" t="s">
        <v>15</v>
      </c>
      <c r="I4" s="65" t="s">
        <v>16</v>
      </c>
      <c r="J4" s="275"/>
      <c r="K4" s="51" t="s">
        <v>29</v>
      </c>
      <c r="L4" s="52" t="s">
        <v>30</v>
      </c>
      <c r="M4" s="290"/>
      <c r="N4" s="53" t="s">
        <v>29</v>
      </c>
      <c r="O4" s="53" t="s">
        <v>30</v>
      </c>
      <c r="P4" s="275"/>
      <c r="Q4" s="52" t="s">
        <v>29</v>
      </c>
      <c r="R4" s="52" t="s">
        <v>30</v>
      </c>
      <c r="S4" s="290"/>
      <c r="T4" s="53" t="s">
        <v>29</v>
      </c>
      <c r="U4" s="53" t="s">
        <v>30</v>
      </c>
      <c r="V4" s="275"/>
      <c r="W4" s="52" t="s">
        <v>29</v>
      </c>
      <c r="X4" s="52" t="s">
        <v>30</v>
      </c>
      <c r="Y4" s="290"/>
      <c r="Z4" s="53" t="s">
        <v>29</v>
      </c>
      <c r="AA4" s="53" t="s">
        <v>30</v>
      </c>
      <c r="AB4" s="300"/>
      <c r="AC4" s="303"/>
      <c r="AD4" s="306"/>
      <c r="AE4" s="309"/>
    </row>
    <row r="5" spans="1:32" x14ac:dyDescent="0.25">
      <c r="A5" s="67">
        <v>1</v>
      </c>
      <c r="B5" s="68" t="s">
        <v>526</v>
      </c>
      <c r="C5" s="67" t="s">
        <v>36</v>
      </c>
      <c r="D5" s="67"/>
      <c r="E5" s="68" t="s">
        <v>527</v>
      </c>
      <c r="F5" s="68" t="s">
        <v>528</v>
      </c>
      <c r="G5" s="72" t="s">
        <v>529</v>
      </c>
      <c r="H5" s="72" t="s">
        <v>530</v>
      </c>
      <c r="I5" s="72">
        <v>0</v>
      </c>
      <c r="J5" s="54"/>
      <c r="K5" s="55">
        <v>55</v>
      </c>
      <c r="L5" s="69"/>
      <c r="M5" s="56"/>
      <c r="N5" s="55">
        <v>35</v>
      </c>
      <c r="O5" s="69"/>
      <c r="P5" s="54"/>
      <c r="Q5" s="55">
        <v>45</v>
      </c>
      <c r="R5" s="69"/>
      <c r="S5" s="56"/>
      <c r="T5" s="55">
        <v>85</v>
      </c>
      <c r="U5" s="69"/>
      <c r="V5" s="54"/>
      <c r="W5" s="55">
        <v>45</v>
      </c>
      <c r="X5" s="69"/>
      <c r="Y5" s="56"/>
      <c r="Z5" s="55">
        <v>85</v>
      </c>
      <c r="AA5" s="69"/>
      <c r="AB5" s="57">
        <f>(((K5*4)+(N5*4)+(Q5*4)+(T5*2)+(W5*2)+(Z5*2))/18)/100*700</f>
        <v>377.22222222222223</v>
      </c>
      <c r="AC5" s="58">
        <f>(((L5*4)+(O5*4)+(R5*4)+(U5*2)+(X5*2)+(AA5*2))/18)/100*700</f>
        <v>0</v>
      </c>
      <c r="AD5" s="59">
        <f>IF(AC5=0,AB5,(AB5+AC5)/2)</f>
        <v>377.22222222222223</v>
      </c>
      <c r="AE5" s="60" t="e">
        <f t="shared" ref="AE5:AE15" si="0">(G5+H5+I5+AD5)/2</f>
        <v>#VALUE!</v>
      </c>
    </row>
    <row r="6" spans="1:32" s="61" customFormat="1" x14ac:dyDescent="0.25">
      <c r="A6" s="67">
        <v>2</v>
      </c>
      <c r="B6" s="68" t="s">
        <v>526</v>
      </c>
      <c r="C6" s="67" t="s">
        <v>36</v>
      </c>
      <c r="D6" s="67"/>
      <c r="E6" s="68" t="s">
        <v>531</v>
      </c>
      <c r="F6" s="68" t="s">
        <v>34</v>
      </c>
      <c r="G6" s="72" t="s">
        <v>532</v>
      </c>
      <c r="H6" s="72" t="s">
        <v>533</v>
      </c>
      <c r="I6" s="72">
        <v>0</v>
      </c>
      <c r="J6" s="54"/>
      <c r="K6" s="55">
        <v>45</v>
      </c>
      <c r="L6" s="69"/>
      <c r="M6" s="56"/>
      <c r="N6" s="55">
        <v>30</v>
      </c>
      <c r="O6" s="69"/>
      <c r="P6" s="54"/>
      <c r="Q6" s="55">
        <v>35</v>
      </c>
      <c r="R6" s="69"/>
      <c r="S6" s="56"/>
      <c r="T6" s="55">
        <v>50</v>
      </c>
      <c r="U6" s="69"/>
      <c r="V6" s="54"/>
      <c r="W6" s="55">
        <v>70</v>
      </c>
      <c r="X6" s="69"/>
      <c r="Y6" s="56"/>
      <c r="Z6" s="55">
        <v>80</v>
      </c>
      <c r="AA6" s="69"/>
      <c r="AB6" s="57">
        <f t="shared" ref="AB6:AC15" si="1">(((K6*4)+(N6*4)+(Q6*4)+(T6*2)+(W6*2)+(Z6*2))/18)/100*700</f>
        <v>326.66666666666663</v>
      </c>
      <c r="AC6" s="58">
        <f t="shared" si="1"/>
        <v>0</v>
      </c>
      <c r="AD6" s="59">
        <f t="shared" ref="AD6:AD15" si="2">IF(AC6=0,AB6,(AB6+AC6)/2)</f>
        <v>326.66666666666663</v>
      </c>
      <c r="AE6" s="60" t="e">
        <f t="shared" si="0"/>
        <v>#VALUE!</v>
      </c>
    </row>
    <row r="7" spans="1:32" s="61" customFormat="1" x14ac:dyDescent="0.25">
      <c r="A7" s="67">
        <v>3</v>
      </c>
      <c r="B7" s="68" t="s">
        <v>526</v>
      </c>
      <c r="C7" s="67" t="s">
        <v>36</v>
      </c>
      <c r="D7" s="67"/>
      <c r="E7" s="68" t="s">
        <v>534</v>
      </c>
      <c r="F7" s="68" t="s">
        <v>239</v>
      </c>
      <c r="G7" s="72" t="s">
        <v>535</v>
      </c>
      <c r="H7" s="72" t="s">
        <v>536</v>
      </c>
      <c r="I7" s="72">
        <v>0</v>
      </c>
      <c r="J7" s="54"/>
      <c r="K7" s="55">
        <v>65</v>
      </c>
      <c r="L7" s="69"/>
      <c r="M7" s="56"/>
      <c r="N7" s="55">
        <v>60</v>
      </c>
      <c r="O7" s="69"/>
      <c r="P7" s="54"/>
      <c r="Q7" s="55">
        <v>70</v>
      </c>
      <c r="R7" s="69"/>
      <c r="S7" s="56"/>
      <c r="T7" s="55">
        <v>90</v>
      </c>
      <c r="U7" s="69"/>
      <c r="V7" s="54"/>
      <c r="W7" s="55">
        <v>90</v>
      </c>
      <c r="X7" s="69"/>
      <c r="Y7" s="56"/>
      <c r="Z7" s="55">
        <v>95</v>
      </c>
      <c r="AA7" s="69"/>
      <c r="AB7" s="57">
        <f t="shared" si="1"/>
        <v>517.22222222222217</v>
      </c>
      <c r="AC7" s="58">
        <f t="shared" si="1"/>
        <v>0</v>
      </c>
      <c r="AD7" s="59">
        <f t="shared" si="2"/>
        <v>517.22222222222217</v>
      </c>
      <c r="AE7" s="60" t="e">
        <f t="shared" si="0"/>
        <v>#VALUE!</v>
      </c>
    </row>
    <row r="8" spans="1:32" s="61" customFormat="1" x14ac:dyDescent="0.25">
      <c r="A8" s="67">
        <v>4</v>
      </c>
      <c r="B8" s="68" t="s">
        <v>526</v>
      </c>
      <c r="C8" s="67" t="s">
        <v>36</v>
      </c>
      <c r="D8" s="67"/>
      <c r="E8" s="68" t="s">
        <v>537</v>
      </c>
      <c r="F8" s="68" t="s">
        <v>538</v>
      </c>
      <c r="G8" s="72" t="s">
        <v>539</v>
      </c>
      <c r="H8" s="72" t="s">
        <v>540</v>
      </c>
      <c r="I8" s="72">
        <v>0</v>
      </c>
      <c r="J8" s="54"/>
      <c r="K8" s="55">
        <v>95</v>
      </c>
      <c r="L8" s="69"/>
      <c r="M8" s="56"/>
      <c r="N8" s="55">
        <v>80</v>
      </c>
      <c r="O8" s="69"/>
      <c r="P8" s="54"/>
      <c r="Q8" s="55">
        <v>85</v>
      </c>
      <c r="R8" s="69"/>
      <c r="S8" s="56"/>
      <c r="T8" s="55">
        <v>95</v>
      </c>
      <c r="U8" s="69"/>
      <c r="V8" s="54"/>
      <c r="W8" s="55">
        <v>95</v>
      </c>
      <c r="X8" s="69"/>
      <c r="Y8" s="56"/>
      <c r="Z8" s="55">
        <v>95</v>
      </c>
      <c r="AA8" s="69"/>
      <c r="AB8" s="57">
        <f t="shared" si="1"/>
        <v>626.11111111111109</v>
      </c>
      <c r="AC8" s="58">
        <f t="shared" si="1"/>
        <v>0</v>
      </c>
      <c r="AD8" s="59">
        <f t="shared" si="2"/>
        <v>626.11111111111109</v>
      </c>
      <c r="AE8" s="60" t="e">
        <f t="shared" si="0"/>
        <v>#VALUE!</v>
      </c>
      <c r="AF8" s="61" t="s">
        <v>31</v>
      </c>
    </row>
    <row r="9" spans="1:32" s="61" customFormat="1" x14ac:dyDescent="0.25">
      <c r="A9" s="67">
        <v>5</v>
      </c>
      <c r="B9" s="68" t="s">
        <v>526</v>
      </c>
      <c r="C9" s="67" t="s">
        <v>36</v>
      </c>
      <c r="D9" s="67"/>
      <c r="E9" s="68" t="s">
        <v>541</v>
      </c>
      <c r="F9" s="68" t="s">
        <v>231</v>
      </c>
      <c r="G9" s="72" t="s">
        <v>542</v>
      </c>
      <c r="H9" s="72" t="s">
        <v>543</v>
      </c>
      <c r="I9" s="72">
        <v>0</v>
      </c>
      <c r="J9" s="54"/>
      <c r="K9" s="55">
        <v>95</v>
      </c>
      <c r="L9" s="69"/>
      <c r="M9" s="56"/>
      <c r="N9" s="55">
        <v>60</v>
      </c>
      <c r="O9" s="69"/>
      <c r="P9" s="54"/>
      <c r="Q9" s="55">
        <v>85</v>
      </c>
      <c r="R9" s="69"/>
      <c r="S9" s="56"/>
      <c r="T9" s="55">
        <v>95</v>
      </c>
      <c r="U9" s="69"/>
      <c r="V9" s="54"/>
      <c r="W9" s="55">
        <v>80</v>
      </c>
      <c r="X9" s="69"/>
      <c r="Y9" s="56"/>
      <c r="Z9" s="55">
        <v>100</v>
      </c>
      <c r="AA9" s="69"/>
      <c r="AB9" s="57">
        <f t="shared" si="1"/>
        <v>587.22222222222229</v>
      </c>
      <c r="AC9" s="58">
        <f t="shared" si="1"/>
        <v>0</v>
      </c>
      <c r="AD9" s="59">
        <f t="shared" si="2"/>
        <v>587.22222222222229</v>
      </c>
      <c r="AE9" s="60" t="e">
        <f t="shared" si="0"/>
        <v>#VALUE!</v>
      </c>
    </row>
    <row r="10" spans="1:32" s="61" customFormat="1" x14ac:dyDescent="0.25">
      <c r="A10" s="67">
        <v>6</v>
      </c>
      <c r="B10" s="68" t="s">
        <v>526</v>
      </c>
      <c r="C10" s="67" t="s">
        <v>36</v>
      </c>
      <c r="D10" s="67"/>
      <c r="E10" s="68" t="s">
        <v>544</v>
      </c>
      <c r="F10" s="68" t="s">
        <v>528</v>
      </c>
      <c r="G10" s="72" t="s">
        <v>545</v>
      </c>
      <c r="H10" s="72" t="s">
        <v>546</v>
      </c>
      <c r="I10" s="72">
        <v>0</v>
      </c>
      <c r="J10" s="54"/>
      <c r="K10" s="55">
        <v>50</v>
      </c>
      <c r="L10" s="69"/>
      <c r="M10" s="56"/>
      <c r="N10" s="55">
        <v>35</v>
      </c>
      <c r="O10" s="69"/>
      <c r="P10" s="54"/>
      <c r="Q10" s="55">
        <v>70</v>
      </c>
      <c r="R10" s="69"/>
      <c r="S10" s="56"/>
      <c r="T10" s="55">
        <v>70</v>
      </c>
      <c r="U10" s="69"/>
      <c r="V10" s="54"/>
      <c r="W10" s="55">
        <v>55</v>
      </c>
      <c r="X10" s="69"/>
      <c r="Y10" s="56"/>
      <c r="Z10" s="55">
        <v>95</v>
      </c>
      <c r="AA10" s="69"/>
      <c r="AB10" s="57">
        <f t="shared" si="1"/>
        <v>412.22222222222223</v>
      </c>
      <c r="AC10" s="58">
        <f t="shared" si="1"/>
        <v>0</v>
      </c>
      <c r="AD10" s="59">
        <f t="shared" si="2"/>
        <v>412.22222222222223</v>
      </c>
      <c r="AE10" s="60" t="e">
        <f t="shared" si="0"/>
        <v>#VALUE!</v>
      </c>
    </row>
    <row r="11" spans="1:32" s="61" customFormat="1" x14ac:dyDescent="0.25">
      <c r="A11" s="67">
        <v>7</v>
      </c>
      <c r="B11" s="68" t="s">
        <v>526</v>
      </c>
      <c r="C11" s="67" t="s">
        <v>36</v>
      </c>
      <c r="D11" s="67"/>
      <c r="E11" s="68" t="s">
        <v>547</v>
      </c>
      <c r="F11" s="68" t="s">
        <v>32</v>
      </c>
      <c r="G11" s="72" t="s">
        <v>548</v>
      </c>
      <c r="H11" s="72" t="s">
        <v>549</v>
      </c>
      <c r="I11" s="72">
        <v>0</v>
      </c>
      <c r="J11" s="54"/>
      <c r="K11" s="55">
        <v>40</v>
      </c>
      <c r="L11" s="69"/>
      <c r="M11" s="56"/>
      <c r="N11" s="55">
        <v>0</v>
      </c>
      <c r="O11" s="69"/>
      <c r="P11" s="54"/>
      <c r="Q11" s="55">
        <v>65</v>
      </c>
      <c r="R11" s="69"/>
      <c r="S11" s="56"/>
      <c r="T11" s="55">
        <v>65</v>
      </c>
      <c r="U11" s="69"/>
      <c r="V11" s="54"/>
      <c r="W11" s="55">
        <v>55</v>
      </c>
      <c r="X11" s="69"/>
      <c r="Y11" s="56"/>
      <c r="Z11" s="55">
        <v>75</v>
      </c>
      <c r="AA11" s="69"/>
      <c r="AB11" s="57">
        <f t="shared" si="1"/>
        <v>315</v>
      </c>
      <c r="AC11" s="58">
        <f t="shared" si="1"/>
        <v>0</v>
      </c>
      <c r="AD11" s="59">
        <f t="shared" si="2"/>
        <v>315</v>
      </c>
      <c r="AE11" s="60" t="e">
        <f t="shared" si="0"/>
        <v>#VALUE!</v>
      </c>
    </row>
    <row r="12" spans="1:32" s="61" customFormat="1" x14ac:dyDescent="0.25">
      <c r="A12" s="67">
        <v>8</v>
      </c>
      <c r="B12" s="68" t="s">
        <v>526</v>
      </c>
      <c r="C12" s="67" t="s">
        <v>36</v>
      </c>
      <c r="D12" s="67"/>
      <c r="E12" s="68" t="s">
        <v>550</v>
      </c>
      <c r="F12" s="68" t="s">
        <v>551</v>
      </c>
      <c r="G12" s="72" t="s">
        <v>552</v>
      </c>
      <c r="H12" s="72" t="s">
        <v>553</v>
      </c>
      <c r="I12" s="72">
        <v>0</v>
      </c>
      <c r="J12" s="54"/>
      <c r="K12" s="55">
        <v>75</v>
      </c>
      <c r="L12" s="69"/>
      <c r="M12" s="56"/>
      <c r="N12" s="55">
        <v>85</v>
      </c>
      <c r="O12" s="69"/>
      <c r="P12" s="54"/>
      <c r="Q12" s="55">
        <v>75</v>
      </c>
      <c r="R12" s="69"/>
      <c r="S12" s="56"/>
      <c r="T12" s="55">
        <v>95</v>
      </c>
      <c r="U12" s="69"/>
      <c r="V12" s="54"/>
      <c r="W12" s="55">
        <v>100</v>
      </c>
      <c r="X12" s="69"/>
      <c r="Y12" s="56"/>
      <c r="Z12" s="55">
        <v>95</v>
      </c>
      <c r="AA12" s="69"/>
      <c r="AB12" s="57">
        <f t="shared" si="1"/>
        <v>591.11111111111109</v>
      </c>
      <c r="AC12" s="58">
        <f t="shared" si="1"/>
        <v>0</v>
      </c>
      <c r="AD12" s="59">
        <f t="shared" si="2"/>
        <v>591.11111111111109</v>
      </c>
      <c r="AE12" s="60" t="e">
        <f t="shared" si="0"/>
        <v>#VALUE!</v>
      </c>
    </row>
    <row r="13" spans="1:32" s="61" customFormat="1" x14ac:dyDescent="0.25">
      <c r="A13" s="67">
        <v>9</v>
      </c>
      <c r="B13" s="68" t="s">
        <v>526</v>
      </c>
      <c r="C13" s="67" t="s">
        <v>36</v>
      </c>
      <c r="D13" s="67"/>
      <c r="E13" s="68" t="s">
        <v>554</v>
      </c>
      <c r="F13" s="68" t="s">
        <v>239</v>
      </c>
      <c r="G13" s="72" t="s">
        <v>555</v>
      </c>
      <c r="H13" s="72" t="s">
        <v>556</v>
      </c>
      <c r="I13" s="72">
        <v>0</v>
      </c>
      <c r="J13" s="54"/>
      <c r="K13" s="55">
        <v>70</v>
      </c>
      <c r="L13" s="69"/>
      <c r="M13" s="56"/>
      <c r="N13" s="55">
        <v>40</v>
      </c>
      <c r="O13" s="69"/>
      <c r="P13" s="54"/>
      <c r="Q13" s="55">
        <v>35</v>
      </c>
      <c r="R13" s="69"/>
      <c r="S13" s="56"/>
      <c r="T13" s="55">
        <v>60</v>
      </c>
      <c r="U13" s="69"/>
      <c r="V13" s="54"/>
      <c r="W13" s="55">
        <v>50</v>
      </c>
      <c r="X13" s="69"/>
      <c r="Y13" s="56"/>
      <c r="Z13" s="55">
        <v>90</v>
      </c>
      <c r="AA13" s="69"/>
      <c r="AB13" s="57">
        <f t="shared" si="1"/>
        <v>381.11111111111109</v>
      </c>
      <c r="AC13" s="58">
        <f t="shared" si="1"/>
        <v>0</v>
      </c>
      <c r="AD13" s="59">
        <f t="shared" si="2"/>
        <v>381.11111111111109</v>
      </c>
      <c r="AE13" s="60" t="e">
        <f t="shared" si="0"/>
        <v>#VALUE!</v>
      </c>
    </row>
    <row r="14" spans="1:32" s="61" customFormat="1" x14ac:dyDescent="0.25">
      <c r="A14" s="67">
        <v>10</v>
      </c>
      <c r="B14" s="68" t="s">
        <v>526</v>
      </c>
      <c r="C14" s="67" t="s">
        <v>36</v>
      </c>
      <c r="D14" s="67"/>
      <c r="E14" s="68" t="s">
        <v>557</v>
      </c>
      <c r="F14" s="68" t="s">
        <v>32</v>
      </c>
      <c r="G14" s="72" t="s">
        <v>558</v>
      </c>
      <c r="H14" s="72" t="s">
        <v>559</v>
      </c>
      <c r="I14" s="72">
        <v>0</v>
      </c>
      <c r="J14" s="54"/>
      <c r="K14" s="55">
        <v>20</v>
      </c>
      <c r="L14" s="69"/>
      <c r="M14" s="56"/>
      <c r="N14" s="55">
        <v>20</v>
      </c>
      <c r="O14" s="69"/>
      <c r="P14" s="54"/>
      <c r="Q14" s="55">
        <v>30</v>
      </c>
      <c r="R14" s="69"/>
      <c r="S14" s="56"/>
      <c r="T14" s="55">
        <v>20</v>
      </c>
      <c r="U14" s="69"/>
      <c r="V14" s="54"/>
      <c r="W14" s="55">
        <v>30</v>
      </c>
      <c r="X14" s="69"/>
      <c r="Y14" s="56"/>
      <c r="Z14" s="55">
        <v>25</v>
      </c>
      <c r="AA14" s="69"/>
      <c r="AB14" s="57">
        <f t="shared" si="1"/>
        <v>167.22222222222223</v>
      </c>
      <c r="AC14" s="58">
        <f t="shared" si="1"/>
        <v>0</v>
      </c>
      <c r="AD14" s="59">
        <f t="shared" si="2"/>
        <v>167.22222222222223</v>
      </c>
      <c r="AE14" s="60" t="e">
        <f t="shared" si="0"/>
        <v>#VALUE!</v>
      </c>
    </row>
    <row r="15" spans="1:32" s="61" customFormat="1" x14ac:dyDescent="0.25">
      <c r="A15" s="67">
        <v>11</v>
      </c>
      <c r="B15" s="68"/>
      <c r="C15" s="67"/>
      <c r="D15" s="67"/>
      <c r="E15" s="68"/>
      <c r="F15" s="68"/>
      <c r="G15" s="72"/>
      <c r="H15" s="72"/>
      <c r="I15" s="72"/>
      <c r="J15" s="54"/>
      <c r="K15" s="55"/>
      <c r="L15" s="69"/>
      <c r="M15" s="56"/>
      <c r="N15" s="55"/>
      <c r="O15" s="69"/>
      <c r="P15" s="54"/>
      <c r="Q15" s="55"/>
      <c r="R15" s="69"/>
      <c r="S15" s="56"/>
      <c r="T15" s="55"/>
      <c r="U15" s="69"/>
      <c r="V15" s="54"/>
      <c r="W15" s="55"/>
      <c r="X15" s="69"/>
      <c r="Y15" s="56"/>
      <c r="Z15" s="55"/>
      <c r="AA15" s="69"/>
      <c r="AB15" s="57">
        <f t="shared" si="1"/>
        <v>0</v>
      </c>
      <c r="AC15" s="58">
        <f t="shared" si="1"/>
        <v>0</v>
      </c>
      <c r="AD15" s="59">
        <f t="shared" si="2"/>
        <v>0</v>
      </c>
      <c r="AE15" s="60">
        <f t="shared" si="0"/>
        <v>0</v>
      </c>
    </row>
  </sheetData>
  <mergeCells count="28">
    <mergeCell ref="Z3:AA3"/>
    <mergeCell ref="A1:F1"/>
    <mergeCell ref="Q3:R3"/>
    <mergeCell ref="S3:S4"/>
    <mergeCell ref="T3:U3"/>
    <mergeCell ref="V3:V4"/>
    <mergeCell ref="W3:X3"/>
    <mergeCell ref="Y3:Y4"/>
    <mergeCell ref="G1:AE1"/>
    <mergeCell ref="V2:X2"/>
    <mergeCell ref="Y2:AA2"/>
    <mergeCell ref="AB2:AB4"/>
    <mergeCell ref="AC2:AC4"/>
    <mergeCell ref="AD2:AD4"/>
    <mergeCell ref="AE2:AE4"/>
    <mergeCell ref="A3:A4"/>
    <mergeCell ref="S2:U2"/>
    <mergeCell ref="P3:P4"/>
    <mergeCell ref="A2:F2"/>
    <mergeCell ref="G2:I3"/>
    <mergeCell ref="J2:L2"/>
    <mergeCell ref="M2:O2"/>
    <mergeCell ref="P2:R2"/>
    <mergeCell ref="B3:F3"/>
    <mergeCell ref="J3:J4"/>
    <mergeCell ref="K3:L3"/>
    <mergeCell ref="M3:M4"/>
    <mergeCell ref="N3:O3"/>
  </mergeCells>
  <hyperlinks>
    <hyperlink ref="A1:F1" location="ANASAYFA!A1" display="ANASAYFA"/>
  </hyperlink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workbookViewId="0">
      <pane xSplit="6" ySplit="4" topLeftCell="Y5" activePane="bottomRight" state="frozen"/>
      <selection pane="topRight" activeCell="F1" sqref="F1"/>
      <selection pane="bottomLeft" activeCell="A5" sqref="A5"/>
      <selection pane="bottomRight" activeCell="B5" sqref="B5:AA18"/>
    </sheetView>
  </sheetViews>
  <sheetFormatPr defaultRowHeight="21" x14ac:dyDescent="0.35"/>
  <cols>
    <col min="1" max="1" width="9.140625" style="66"/>
    <col min="2" max="2" width="18.7109375" style="66" customWidth="1"/>
    <col min="3" max="3" width="13.140625" style="66" bestFit="1" customWidth="1"/>
    <col min="4" max="4" width="13.140625" style="66" customWidth="1"/>
    <col min="5" max="6" width="15.28515625" style="66" customWidth="1"/>
    <col min="7" max="9" width="16.42578125" style="25" customWidth="1"/>
    <col min="10" max="10" width="20.7109375" style="62" customWidth="1"/>
    <col min="11" max="12" width="11.28515625" style="62" customWidth="1"/>
    <col min="13" max="13" width="20.7109375" style="62" customWidth="1"/>
    <col min="14" max="15" width="11.28515625" style="62" customWidth="1"/>
    <col min="16" max="16" width="20.7109375" style="62" customWidth="1"/>
    <col min="17" max="18" width="11.28515625" style="62" customWidth="1"/>
    <col min="19" max="19" width="22" style="62" customWidth="1"/>
    <col min="20" max="21" width="11.28515625" style="62" customWidth="1"/>
    <col min="22" max="22" width="20.7109375" style="62" customWidth="1"/>
    <col min="23" max="24" width="11.28515625" style="62" customWidth="1"/>
    <col min="25" max="25" width="20.7109375" style="62" customWidth="1"/>
    <col min="26" max="27" width="11.28515625" style="62" customWidth="1"/>
    <col min="28" max="28" width="22.28515625" style="63" customWidth="1"/>
    <col min="29" max="30" width="21.28515625" style="63" customWidth="1"/>
    <col min="31" max="31" width="19.140625" style="64" customWidth="1"/>
  </cols>
  <sheetData>
    <row r="1" spans="1:31" ht="75.75" customHeight="1" x14ac:dyDescent="0.25">
      <c r="A1" s="293" t="s">
        <v>289</v>
      </c>
      <c r="B1" s="293"/>
      <c r="C1" s="293"/>
      <c r="D1" s="293"/>
      <c r="E1" s="293"/>
      <c r="F1" s="294"/>
      <c r="G1" s="295" t="s">
        <v>24</v>
      </c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7"/>
    </row>
    <row r="2" spans="1:31" ht="34.5" customHeight="1" x14ac:dyDescent="0.25">
      <c r="A2" s="276"/>
      <c r="B2" s="276"/>
      <c r="C2" s="276"/>
      <c r="D2" s="276"/>
      <c r="E2" s="276"/>
      <c r="F2" s="276"/>
      <c r="G2" s="277" t="s">
        <v>17</v>
      </c>
      <c r="H2" s="278"/>
      <c r="I2" s="279"/>
      <c r="J2" s="283" t="s">
        <v>2</v>
      </c>
      <c r="K2" s="284"/>
      <c r="L2" s="285"/>
      <c r="M2" s="271" t="s">
        <v>3</v>
      </c>
      <c r="N2" s="272"/>
      <c r="O2" s="273"/>
      <c r="P2" s="283" t="s">
        <v>10</v>
      </c>
      <c r="Q2" s="284"/>
      <c r="R2" s="285"/>
      <c r="S2" s="271" t="s">
        <v>25</v>
      </c>
      <c r="T2" s="272"/>
      <c r="U2" s="273"/>
      <c r="V2" s="283" t="s">
        <v>4</v>
      </c>
      <c r="W2" s="284"/>
      <c r="X2" s="285"/>
      <c r="Y2" s="271" t="s">
        <v>23</v>
      </c>
      <c r="Z2" s="272"/>
      <c r="AA2" s="273"/>
      <c r="AB2" s="298" t="s">
        <v>26</v>
      </c>
      <c r="AC2" s="301" t="s">
        <v>277</v>
      </c>
      <c r="AD2" s="304" t="s">
        <v>278</v>
      </c>
      <c r="AE2" s="307" t="s">
        <v>279</v>
      </c>
    </row>
    <row r="3" spans="1:31" ht="21" customHeight="1" x14ac:dyDescent="0.25">
      <c r="A3" s="286" t="s">
        <v>5</v>
      </c>
      <c r="B3" s="286" t="s">
        <v>1</v>
      </c>
      <c r="C3" s="286"/>
      <c r="D3" s="286"/>
      <c r="E3" s="286"/>
      <c r="F3" s="286"/>
      <c r="G3" s="280"/>
      <c r="H3" s="281"/>
      <c r="I3" s="282"/>
      <c r="J3" s="274" t="s">
        <v>27</v>
      </c>
      <c r="K3" s="287" t="s">
        <v>28</v>
      </c>
      <c r="L3" s="288"/>
      <c r="M3" s="289" t="s">
        <v>27</v>
      </c>
      <c r="N3" s="291" t="s">
        <v>28</v>
      </c>
      <c r="O3" s="292"/>
      <c r="P3" s="274" t="s">
        <v>27</v>
      </c>
      <c r="Q3" s="287" t="s">
        <v>28</v>
      </c>
      <c r="R3" s="288"/>
      <c r="S3" s="289" t="s">
        <v>27</v>
      </c>
      <c r="T3" s="291" t="s">
        <v>28</v>
      </c>
      <c r="U3" s="292"/>
      <c r="V3" s="274" t="s">
        <v>27</v>
      </c>
      <c r="W3" s="287" t="s">
        <v>28</v>
      </c>
      <c r="X3" s="288"/>
      <c r="Y3" s="289" t="s">
        <v>27</v>
      </c>
      <c r="Z3" s="291" t="s">
        <v>28</v>
      </c>
      <c r="AA3" s="292"/>
      <c r="AB3" s="299"/>
      <c r="AC3" s="302"/>
      <c r="AD3" s="305"/>
      <c r="AE3" s="308"/>
    </row>
    <row r="4" spans="1:31" ht="31.5" x14ac:dyDescent="0.25">
      <c r="A4" s="286"/>
      <c r="B4" s="70" t="s">
        <v>0</v>
      </c>
      <c r="C4" s="70" t="s">
        <v>13</v>
      </c>
      <c r="D4" s="171"/>
      <c r="E4" s="70" t="s">
        <v>11</v>
      </c>
      <c r="F4" s="70" t="s">
        <v>12</v>
      </c>
      <c r="G4" s="65" t="s">
        <v>14</v>
      </c>
      <c r="H4" s="65" t="s">
        <v>15</v>
      </c>
      <c r="I4" s="65" t="s">
        <v>16</v>
      </c>
      <c r="J4" s="275"/>
      <c r="K4" s="51" t="s">
        <v>29</v>
      </c>
      <c r="L4" s="52" t="s">
        <v>30</v>
      </c>
      <c r="M4" s="290"/>
      <c r="N4" s="53" t="s">
        <v>29</v>
      </c>
      <c r="O4" s="53" t="s">
        <v>30</v>
      </c>
      <c r="P4" s="275"/>
      <c r="Q4" s="52" t="s">
        <v>29</v>
      </c>
      <c r="R4" s="52" t="s">
        <v>30</v>
      </c>
      <c r="S4" s="290"/>
      <c r="T4" s="53" t="s">
        <v>29</v>
      </c>
      <c r="U4" s="53" t="s">
        <v>30</v>
      </c>
      <c r="V4" s="275"/>
      <c r="W4" s="52" t="s">
        <v>29</v>
      </c>
      <c r="X4" s="52" t="s">
        <v>30</v>
      </c>
      <c r="Y4" s="290"/>
      <c r="Z4" s="53" t="s">
        <v>29</v>
      </c>
      <c r="AA4" s="53" t="s">
        <v>30</v>
      </c>
      <c r="AB4" s="300"/>
      <c r="AC4" s="303"/>
      <c r="AD4" s="306"/>
      <c r="AE4" s="309"/>
    </row>
    <row r="5" spans="1:31" s="61" customFormat="1" x14ac:dyDescent="0.25">
      <c r="A5" s="67">
        <v>1</v>
      </c>
      <c r="B5" s="68" t="s">
        <v>37</v>
      </c>
      <c r="C5" s="67" t="s">
        <v>36</v>
      </c>
      <c r="D5" s="67"/>
      <c r="E5" s="68" t="s">
        <v>560</v>
      </c>
      <c r="F5" s="68" t="s">
        <v>561</v>
      </c>
      <c r="G5" s="72">
        <v>43.54</v>
      </c>
      <c r="H5" s="72">
        <v>50.21</v>
      </c>
      <c r="I5" s="72">
        <v>0</v>
      </c>
      <c r="J5" s="54"/>
      <c r="K5" s="55">
        <v>15</v>
      </c>
      <c r="L5" s="69"/>
      <c r="M5" s="56"/>
      <c r="N5" s="55">
        <v>35</v>
      </c>
      <c r="O5" s="69"/>
      <c r="P5" s="54"/>
      <c r="Q5" s="55">
        <v>25</v>
      </c>
      <c r="R5" s="69"/>
      <c r="S5" s="56"/>
      <c r="T5" s="55">
        <v>35</v>
      </c>
      <c r="U5" s="69"/>
      <c r="V5" s="54"/>
      <c r="W5" s="55">
        <v>30</v>
      </c>
      <c r="X5" s="69"/>
      <c r="Y5" s="56"/>
      <c r="Z5" s="55">
        <v>30</v>
      </c>
      <c r="AA5" s="69"/>
      <c r="AB5" s="57">
        <f t="shared" ref="AB5:AC14" si="0">(((K5*4)+(N5*4)+(Q5*4)+(T5*2)+(W5*2)+(Z5*2))/18)/100*700</f>
        <v>190.55555555555554</v>
      </c>
      <c r="AC5" s="58">
        <f t="shared" si="0"/>
        <v>0</v>
      </c>
      <c r="AD5" s="59">
        <f t="shared" ref="AD5:AD14" si="1">IF(AC5=0,AB5,(AB5+AC5)/2)</f>
        <v>190.55555555555554</v>
      </c>
      <c r="AE5" s="60">
        <f t="shared" ref="AE5:AE14" si="2">(G5+H5+I5+AD5)/2</f>
        <v>142.15277777777777</v>
      </c>
    </row>
    <row r="6" spans="1:31" s="61" customFormat="1" x14ac:dyDescent="0.25">
      <c r="A6" s="67">
        <v>2</v>
      </c>
      <c r="B6" s="68" t="s">
        <v>37</v>
      </c>
      <c r="C6" s="67" t="s">
        <v>36</v>
      </c>
      <c r="D6" s="67"/>
      <c r="E6" s="68" t="s">
        <v>234</v>
      </c>
      <c r="F6" s="68" t="s">
        <v>43</v>
      </c>
      <c r="G6" s="72">
        <v>74.599999999999994</v>
      </c>
      <c r="H6" s="72">
        <v>75.91</v>
      </c>
      <c r="I6" s="72">
        <v>0</v>
      </c>
      <c r="J6" s="54"/>
      <c r="K6" s="55">
        <v>75</v>
      </c>
      <c r="L6" s="69"/>
      <c r="M6" s="56"/>
      <c r="N6" s="55">
        <v>50</v>
      </c>
      <c r="O6" s="69"/>
      <c r="P6" s="54"/>
      <c r="Q6" s="55">
        <v>55</v>
      </c>
      <c r="R6" s="69"/>
      <c r="S6" s="56"/>
      <c r="T6" s="55">
        <v>95</v>
      </c>
      <c r="U6" s="69"/>
      <c r="V6" s="54"/>
      <c r="W6" s="55">
        <v>60</v>
      </c>
      <c r="X6" s="69"/>
      <c r="Y6" s="56"/>
      <c r="Z6" s="55">
        <v>95</v>
      </c>
      <c r="AA6" s="69"/>
      <c r="AB6" s="57">
        <f>(((K6*4)+(N6*4)+(Q6*4)+(T6*2)+(Z6*2))/16)/100*700</f>
        <v>481.25</v>
      </c>
      <c r="AC6" s="58">
        <f>(((L6*4)+(O6*4)+(R6*4)+(U6*2)+(AA6*2))/16)/100*700</f>
        <v>0</v>
      </c>
      <c r="AD6" s="59">
        <f t="shared" si="1"/>
        <v>481.25</v>
      </c>
      <c r="AE6" s="60">
        <f t="shared" si="2"/>
        <v>315.88</v>
      </c>
    </row>
    <row r="7" spans="1:31" s="61" customFormat="1" x14ac:dyDescent="0.25">
      <c r="A7" s="67">
        <v>3</v>
      </c>
      <c r="B7" s="68" t="s">
        <v>37</v>
      </c>
      <c r="C7" s="67" t="s">
        <v>36</v>
      </c>
      <c r="D7" s="67"/>
      <c r="E7" s="68" t="s">
        <v>562</v>
      </c>
      <c r="F7" s="68" t="s">
        <v>108</v>
      </c>
      <c r="G7" s="72">
        <v>66.099999999999994</v>
      </c>
      <c r="H7" s="72">
        <v>70.06</v>
      </c>
      <c r="I7" s="72">
        <v>0</v>
      </c>
      <c r="J7" s="54"/>
      <c r="K7" s="55">
        <v>40</v>
      </c>
      <c r="L7" s="69"/>
      <c r="M7" s="56"/>
      <c r="N7" s="55">
        <v>50</v>
      </c>
      <c r="O7" s="69"/>
      <c r="P7" s="54"/>
      <c r="Q7" s="55">
        <v>60</v>
      </c>
      <c r="R7" s="69"/>
      <c r="S7" s="56"/>
      <c r="T7" s="55">
        <v>60</v>
      </c>
      <c r="U7" s="69"/>
      <c r="V7" s="54"/>
      <c r="W7" s="55">
        <v>65</v>
      </c>
      <c r="X7" s="69"/>
      <c r="Y7" s="56"/>
      <c r="Z7" s="55">
        <v>75</v>
      </c>
      <c r="AA7" s="69"/>
      <c r="AB7" s="57">
        <f t="shared" si="0"/>
        <v>388.88888888888891</v>
      </c>
      <c r="AC7" s="58">
        <f t="shared" si="0"/>
        <v>0</v>
      </c>
      <c r="AD7" s="59">
        <f t="shared" si="1"/>
        <v>388.88888888888891</v>
      </c>
      <c r="AE7" s="60">
        <f t="shared" si="2"/>
        <v>262.52444444444444</v>
      </c>
    </row>
    <row r="8" spans="1:31" s="61" customFormat="1" x14ac:dyDescent="0.25">
      <c r="A8" s="67">
        <v>4</v>
      </c>
      <c r="B8" s="68" t="s">
        <v>37</v>
      </c>
      <c r="C8" s="67" t="s">
        <v>36</v>
      </c>
      <c r="D8" s="67"/>
      <c r="E8" s="68" t="s">
        <v>563</v>
      </c>
      <c r="F8" s="68" t="s">
        <v>41</v>
      </c>
      <c r="G8" s="72">
        <v>90.3</v>
      </c>
      <c r="H8" s="72">
        <v>92.85</v>
      </c>
      <c r="I8" s="72">
        <v>0</v>
      </c>
      <c r="J8" s="54"/>
      <c r="K8" s="55">
        <v>90</v>
      </c>
      <c r="L8" s="69"/>
      <c r="M8" s="56"/>
      <c r="N8" s="55">
        <v>95</v>
      </c>
      <c r="O8" s="69"/>
      <c r="P8" s="54"/>
      <c r="Q8" s="55">
        <v>95</v>
      </c>
      <c r="R8" s="69"/>
      <c r="S8" s="56"/>
      <c r="T8" s="55">
        <v>95</v>
      </c>
      <c r="U8" s="69"/>
      <c r="V8" s="54"/>
      <c r="W8" s="55">
        <v>90</v>
      </c>
      <c r="X8" s="69"/>
      <c r="Y8" s="56"/>
      <c r="Z8" s="55">
        <v>100</v>
      </c>
      <c r="AA8" s="69"/>
      <c r="AB8" s="57">
        <f t="shared" si="0"/>
        <v>657.22222222222217</v>
      </c>
      <c r="AC8" s="58">
        <f t="shared" si="0"/>
        <v>0</v>
      </c>
      <c r="AD8" s="59">
        <f t="shared" si="1"/>
        <v>657.22222222222217</v>
      </c>
      <c r="AE8" s="60">
        <f t="shared" si="2"/>
        <v>420.18611111111107</v>
      </c>
    </row>
    <row r="9" spans="1:31" s="61" customFormat="1" x14ac:dyDescent="0.25">
      <c r="A9" s="67">
        <v>5</v>
      </c>
      <c r="B9" s="68" t="s">
        <v>37</v>
      </c>
      <c r="C9" s="67" t="s">
        <v>36</v>
      </c>
      <c r="D9" s="67"/>
      <c r="E9" s="68" t="s">
        <v>230</v>
      </c>
      <c r="F9" s="68" t="s">
        <v>564</v>
      </c>
      <c r="G9" s="72">
        <v>73.430000000000007</v>
      </c>
      <c r="H9" s="72">
        <v>73.78</v>
      </c>
      <c r="I9" s="72">
        <v>0</v>
      </c>
      <c r="J9" s="54"/>
      <c r="K9" s="55">
        <v>55</v>
      </c>
      <c r="L9" s="69"/>
      <c r="M9" s="56"/>
      <c r="N9" s="55">
        <v>30</v>
      </c>
      <c r="O9" s="69"/>
      <c r="P9" s="54"/>
      <c r="Q9" s="55">
        <v>65</v>
      </c>
      <c r="R9" s="69"/>
      <c r="S9" s="56"/>
      <c r="T9" s="55">
        <v>95</v>
      </c>
      <c r="U9" s="69"/>
      <c r="V9" s="54"/>
      <c r="W9" s="55">
        <v>65</v>
      </c>
      <c r="X9" s="69"/>
      <c r="Y9" s="56"/>
      <c r="Z9" s="55">
        <v>90</v>
      </c>
      <c r="AA9" s="69"/>
      <c r="AB9" s="57">
        <f t="shared" si="0"/>
        <v>427.77777777777783</v>
      </c>
      <c r="AC9" s="58">
        <f t="shared" si="0"/>
        <v>0</v>
      </c>
      <c r="AD9" s="59">
        <f t="shared" si="1"/>
        <v>427.77777777777783</v>
      </c>
      <c r="AE9" s="60">
        <f t="shared" si="2"/>
        <v>287.49388888888893</v>
      </c>
    </row>
    <row r="10" spans="1:31" s="61" customFormat="1" x14ac:dyDescent="0.25">
      <c r="A10" s="67">
        <v>6</v>
      </c>
      <c r="B10" s="68" t="s">
        <v>37</v>
      </c>
      <c r="C10" s="67" t="s">
        <v>36</v>
      </c>
      <c r="D10" s="67"/>
      <c r="E10" s="68" t="s">
        <v>565</v>
      </c>
      <c r="F10" s="68" t="s">
        <v>564</v>
      </c>
      <c r="G10" s="72">
        <v>51.64</v>
      </c>
      <c r="H10" s="72">
        <v>55.45</v>
      </c>
      <c r="I10" s="72">
        <v>0</v>
      </c>
      <c r="J10" s="54"/>
      <c r="K10" s="55">
        <v>40</v>
      </c>
      <c r="L10" s="69"/>
      <c r="M10" s="56"/>
      <c r="N10" s="55">
        <v>25</v>
      </c>
      <c r="O10" s="69"/>
      <c r="P10" s="54"/>
      <c r="Q10" s="55">
        <v>35</v>
      </c>
      <c r="R10" s="69"/>
      <c r="S10" s="56"/>
      <c r="T10" s="55">
        <v>20</v>
      </c>
      <c r="U10" s="69"/>
      <c r="V10" s="54"/>
      <c r="W10" s="55">
        <v>25</v>
      </c>
      <c r="X10" s="69"/>
      <c r="Y10" s="56"/>
      <c r="Z10" s="55">
        <v>45</v>
      </c>
      <c r="AA10" s="69"/>
      <c r="AB10" s="57">
        <f t="shared" si="0"/>
        <v>225.55555555555554</v>
      </c>
      <c r="AC10" s="58">
        <f t="shared" si="0"/>
        <v>0</v>
      </c>
      <c r="AD10" s="59">
        <f t="shared" si="1"/>
        <v>225.55555555555554</v>
      </c>
      <c r="AE10" s="60">
        <f t="shared" si="2"/>
        <v>166.32277777777779</v>
      </c>
    </row>
    <row r="11" spans="1:31" s="61" customFormat="1" x14ac:dyDescent="0.25">
      <c r="A11" s="67">
        <v>7</v>
      </c>
      <c r="B11" s="68" t="s">
        <v>37</v>
      </c>
      <c r="C11" s="67" t="s">
        <v>36</v>
      </c>
      <c r="D11" s="67"/>
      <c r="E11" s="68" t="s">
        <v>566</v>
      </c>
      <c r="F11" s="68" t="s">
        <v>51</v>
      </c>
      <c r="G11" s="72">
        <v>78.66</v>
      </c>
      <c r="H11" s="72">
        <v>86.13</v>
      </c>
      <c r="I11" s="72">
        <v>0</v>
      </c>
      <c r="J11" s="54"/>
      <c r="K11" s="55">
        <v>80</v>
      </c>
      <c r="L11" s="69"/>
      <c r="M11" s="56"/>
      <c r="N11" s="55">
        <v>65</v>
      </c>
      <c r="O11" s="69"/>
      <c r="P11" s="54"/>
      <c r="Q11" s="55">
        <v>70</v>
      </c>
      <c r="R11" s="69"/>
      <c r="S11" s="56"/>
      <c r="T11" s="55">
        <v>90</v>
      </c>
      <c r="U11" s="69"/>
      <c r="V11" s="54"/>
      <c r="W11" s="55">
        <v>90</v>
      </c>
      <c r="X11" s="69"/>
      <c r="Y11" s="56"/>
      <c r="Z11" s="55">
        <v>100</v>
      </c>
      <c r="AA11" s="69"/>
      <c r="AB11" s="57">
        <f t="shared" si="0"/>
        <v>552.22222222222217</v>
      </c>
      <c r="AC11" s="58">
        <f t="shared" si="0"/>
        <v>0</v>
      </c>
      <c r="AD11" s="59">
        <f t="shared" si="1"/>
        <v>552.22222222222217</v>
      </c>
      <c r="AE11" s="60">
        <f t="shared" si="2"/>
        <v>358.50611111111107</v>
      </c>
    </row>
    <row r="12" spans="1:31" s="61" customFormat="1" x14ac:dyDescent="0.25">
      <c r="A12" s="67">
        <v>8</v>
      </c>
      <c r="B12" s="68" t="s">
        <v>37</v>
      </c>
      <c r="C12" s="67" t="s">
        <v>36</v>
      </c>
      <c r="D12" s="67"/>
      <c r="E12" s="68" t="s">
        <v>567</v>
      </c>
      <c r="F12" s="68" t="s">
        <v>43</v>
      </c>
      <c r="G12" s="72">
        <v>44.07</v>
      </c>
      <c r="H12" s="72">
        <v>49.35</v>
      </c>
      <c r="I12" s="72">
        <v>0</v>
      </c>
      <c r="J12" s="54"/>
      <c r="K12" s="55">
        <v>30</v>
      </c>
      <c r="L12" s="69"/>
      <c r="M12" s="56"/>
      <c r="N12" s="55">
        <v>25</v>
      </c>
      <c r="O12" s="69"/>
      <c r="P12" s="54"/>
      <c r="Q12" s="55">
        <v>25</v>
      </c>
      <c r="R12" s="69"/>
      <c r="S12" s="56"/>
      <c r="T12" s="55">
        <v>35</v>
      </c>
      <c r="U12" s="69"/>
      <c r="V12" s="54"/>
      <c r="W12" s="55"/>
      <c r="X12" s="69"/>
      <c r="Y12" s="56"/>
      <c r="Z12" s="55">
        <v>20</v>
      </c>
      <c r="AA12" s="69"/>
      <c r="AB12" s="57">
        <f t="shared" si="0"/>
        <v>167.22222222222223</v>
      </c>
      <c r="AC12" s="58">
        <f t="shared" si="0"/>
        <v>0</v>
      </c>
      <c r="AD12" s="59">
        <f t="shared" si="1"/>
        <v>167.22222222222223</v>
      </c>
      <c r="AE12" s="60">
        <f t="shared" si="2"/>
        <v>130.32111111111112</v>
      </c>
    </row>
    <row r="13" spans="1:31" x14ac:dyDescent="0.25">
      <c r="A13" s="67">
        <v>9</v>
      </c>
      <c r="B13" s="68" t="s">
        <v>37</v>
      </c>
      <c r="C13" s="67" t="s">
        <v>36</v>
      </c>
      <c r="D13" s="67"/>
      <c r="E13" s="68" t="s">
        <v>140</v>
      </c>
      <c r="F13" s="68" t="s">
        <v>568</v>
      </c>
      <c r="G13" s="72">
        <v>52.05</v>
      </c>
      <c r="H13" s="72">
        <v>54.06</v>
      </c>
      <c r="I13" s="72">
        <v>0</v>
      </c>
      <c r="J13" s="54"/>
      <c r="K13" s="55">
        <v>20</v>
      </c>
      <c r="L13" s="69"/>
      <c r="M13" s="56"/>
      <c r="N13" s="55">
        <v>10</v>
      </c>
      <c r="O13" s="69"/>
      <c r="P13" s="54"/>
      <c r="Q13" s="55">
        <v>30</v>
      </c>
      <c r="R13" s="69"/>
      <c r="S13" s="56"/>
      <c r="T13" s="55">
        <v>25</v>
      </c>
      <c r="U13" s="69"/>
      <c r="V13" s="54"/>
      <c r="W13" s="55">
        <v>55</v>
      </c>
      <c r="X13" s="69"/>
      <c r="Y13" s="56"/>
      <c r="Z13" s="55">
        <v>60</v>
      </c>
      <c r="AA13" s="69"/>
      <c r="AB13" s="57">
        <f t="shared" si="0"/>
        <v>202.22222222222223</v>
      </c>
      <c r="AC13" s="58">
        <f t="shared" si="0"/>
        <v>0</v>
      </c>
      <c r="AD13" s="59">
        <f t="shared" si="1"/>
        <v>202.22222222222223</v>
      </c>
      <c r="AE13" s="60">
        <f t="shared" si="2"/>
        <v>154.16611111111112</v>
      </c>
    </row>
    <row r="14" spans="1:31" x14ac:dyDescent="0.25">
      <c r="A14" s="67">
        <v>10</v>
      </c>
      <c r="B14" s="68" t="s">
        <v>37</v>
      </c>
      <c r="C14" s="67" t="s">
        <v>36</v>
      </c>
      <c r="D14" s="67"/>
      <c r="E14" s="68" t="s">
        <v>232</v>
      </c>
      <c r="F14" s="68" t="s">
        <v>569</v>
      </c>
      <c r="G14" s="72">
        <v>80.2</v>
      </c>
      <c r="H14" s="72">
        <v>89.5</v>
      </c>
      <c r="I14" s="72">
        <v>0</v>
      </c>
      <c r="J14" s="54"/>
      <c r="K14" s="55">
        <v>80</v>
      </c>
      <c r="L14" s="69"/>
      <c r="M14" s="56"/>
      <c r="N14" s="55">
        <v>80</v>
      </c>
      <c r="O14" s="69"/>
      <c r="P14" s="54"/>
      <c r="Q14" s="55">
        <v>90</v>
      </c>
      <c r="R14" s="69"/>
      <c r="S14" s="56"/>
      <c r="T14" s="55">
        <v>85</v>
      </c>
      <c r="U14" s="69"/>
      <c r="V14" s="54"/>
      <c r="W14" s="55">
        <v>80</v>
      </c>
      <c r="X14" s="69"/>
      <c r="Y14" s="56"/>
      <c r="Z14" s="55">
        <v>100</v>
      </c>
      <c r="AA14" s="69"/>
      <c r="AB14" s="57">
        <f t="shared" si="0"/>
        <v>595</v>
      </c>
      <c r="AC14" s="58">
        <f t="shared" si="0"/>
        <v>0</v>
      </c>
      <c r="AD14" s="59">
        <f t="shared" si="1"/>
        <v>595</v>
      </c>
      <c r="AE14" s="60">
        <f t="shared" si="2"/>
        <v>382.35</v>
      </c>
    </row>
    <row r="15" spans="1:31" x14ac:dyDescent="0.25">
      <c r="A15" s="67">
        <v>11</v>
      </c>
      <c r="B15" s="68" t="s">
        <v>37</v>
      </c>
      <c r="C15" s="67" t="s">
        <v>36</v>
      </c>
      <c r="D15" s="67"/>
      <c r="E15" s="68" t="s">
        <v>570</v>
      </c>
      <c r="F15" s="68" t="s">
        <v>51</v>
      </c>
      <c r="G15" s="72">
        <v>60.9</v>
      </c>
      <c r="H15" s="72">
        <v>62.8</v>
      </c>
      <c r="I15" s="72">
        <v>0</v>
      </c>
      <c r="J15" s="54"/>
      <c r="K15" s="55">
        <v>45</v>
      </c>
      <c r="L15" s="69"/>
      <c r="M15" s="56"/>
      <c r="N15" s="55">
        <v>40</v>
      </c>
      <c r="O15" s="69"/>
      <c r="P15" s="54"/>
      <c r="Q15" s="55">
        <v>75</v>
      </c>
      <c r="R15" s="69"/>
      <c r="S15" s="56"/>
      <c r="T15" s="55">
        <v>65</v>
      </c>
      <c r="U15" s="69"/>
      <c r="V15" s="54"/>
      <c r="W15" s="55">
        <v>35</v>
      </c>
      <c r="X15" s="69"/>
      <c r="Y15" s="56"/>
      <c r="Z15" s="55">
        <v>75</v>
      </c>
      <c r="AA15" s="69"/>
      <c r="AB15" s="57">
        <f t="shared" ref="AB15:AB18" si="3">(((K15*4)+(N15*4)+(Q15*4)+(T15*2)+(W15*2)+(Z15*2))/18)/100*700</f>
        <v>385.00000000000006</v>
      </c>
      <c r="AC15" s="58">
        <f t="shared" ref="AC15:AC18" si="4">(((L15*4)+(O15*4)+(R15*4)+(U15*2)+(X15*2)+(AA15*2))/18)/100*700</f>
        <v>0</v>
      </c>
      <c r="AD15" s="59">
        <f t="shared" ref="AD15:AD18" si="5">IF(AC15=0,AB15,(AB15+AC15)/2)</f>
        <v>385.00000000000006</v>
      </c>
      <c r="AE15" s="60">
        <f t="shared" ref="AE15:AE18" si="6">(G15+H15+I15+AD15)/2</f>
        <v>254.35000000000002</v>
      </c>
    </row>
    <row r="16" spans="1:31" x14ac:dyDescent="0.25">
      <c r="A16" s="67">
        <v>12</v>
      </c>
      <c r="B16" s="68" t="s">
        <v>37</v>
      </c>
      <c r="C16" s="67" t="s">
        <v>36</v>
      </c>
      <c r="D16" s="67"/>
      <c r="E16" s="68" t="s">
        <v>571</v>
      </c>
      <c r="F16" s="68" t="s">
        <v>39</v>
      </c>
      <c r="G16" s="72">
        <v>62.46</v>
      </c>
      <c r="H16" s="72">
        <v>65.23</v>
      </c>
      <c r="I16" s="72">
        <v>0</v>
      </c>
      <c r="J16" s="54"/>
      <c r="K16" s="55">
        <v>40</v>
      </c>
      <c r="L16" s="69"/>
      <c r="M16" s="56"/>
      <c r="N16" s="55">
        <v>25</v>
      </c>
      <c r="O16" s="69"/>
      <c r="P16" s="54"/>
      <c r="Q16" s="55">
        <v>45</v>
      </c>
      <c r="R16" s="69"/>
      <c r="S16" s="56"/>
      <c r="T16" s="55">
        <v>40</v>
      </c>
      <c r="U16" s="69"/>
      <c r="V16" s="54"/>
      <c r="W16" s="55">
        <v>70</v>
      </c>
      <c r="X16" s="69"/>
      <c r="Y16" s="56"/>
      <c r="Z16" s="55">
        <v>90</v>
      </c>
      <c r="AA16" s="69"/>
      <c r="AB16" s="57">
        <f t="shared" si="3"/>
        <v>326.66666666666663</v>
      </c>
      <c r="AC16" s="58">
        <f t="shared" si="4"/>
        <v>0</v>
      </c>
      <c r="AD16" s="59">
        <f t="shared" si="5"/>
        <v>326.66666666666663</v>
      </c>
      <c r="AE16" s="60">
        <f t="shared" si="6"/>
        <v>227.17833333333331</v>
      </c>
    </row>
    <row r="17" spans="1:31" x14ac:dyDescent="0.25">
      <c r="A17" s="67">
        <v>13</v>
      </c>
      <c r="B17" s="68" t="s">
        <v>37</v>
      </c>
      <c r="C17" s="67" t="s">
        <v>36</v>
      </c>
      <c r="D17" s="67"/>
      <c r="E17" s="68" t="s">
        <v>229</v>
      </c>
      <c r="F17" s="68" t="s">
        <v>572</v>
      </c>
      <c r="G17" s="72">
        <v>77.11</v>
      </c>
      <c r="H17" s="72">
        <v>76.14</v>
      </c>
      <c r="I17" s="72">
        <v>0</v>
      </c>
      <c r="J17" s="54"/>
      <c r="K17" s="55">
        <v>80</v>
      </c>
      <c r="L17" s="69"/>
      <c r="M17" s="56"/>
      <c r="N17" s="55">
        <v>85</v>
      </c>
      <c r="O17" s="69"/>
      <c r="P17" s="54"/>
      <c r="Q17" s="55">
        <v>95</v>
      </c>
      <c r="R17" s="69"/>
      <c r="S17" s="56"/>
      <c r="T17" s="55">
        <v>90</v>
      </c>
      <c r="U17" s="69"/>
      <c r="V17" s="54"/>
      <c r="W17" s="55">
        <v>60</v>
      </c>
      <c r="X17" s="69"/>
      <c r="Y17" s="56"/>
      <c r="Z17" s="55">
        <v>90</v>
      </c>
      <c r="AA17" s="69"/>
      <c r="AB17" s="57">
        <f t="shared" si="3"/>
        <v>591.11111111111109</v>
      </c>
      <c r="AC17" s="58">
        <f t="shared" si="4"/>
        <v>0</v>
      </c>
      <c r="AD17" s="59">
        <f t="shared" si="5"/>
        <v>591.11111111111109</v>
      </c>
      <c r="AE17" s="60">
        <f t="shared" si="6"/>
        <v>372.18055555555554</v>
      </c>
    </row>
    <row r="18" spans="1:31" x14ac:dyDescent="0.25">
      <c r="A18" s="67">
        <v>14</v>
      </c>
      <c r="B18" s="68" t="s">
        <v>37</v>
      </c>
      <c r="C18" s="67" t="s">
        <v>36</v>
      </c>
      <c r="D18" s="67"/>
      <c r="E18" s="68" t="s">
        <v>250</v>
      </c>
      <c r="F18" s="68" t="s">
        <v>569</v>
      </c>
      <c r="G18" s="72">
        <v>77.7</v>
      </c>
      <c r="H18" s="72">
        <v>77.7</v>
      </c>
      <c r="I18" s="72">
        <v>0</v>
      </c>
      <c r="J18" s="54"/>
      <c r="K18" s="55">
        <v>85</v>
      </c>
      <c r="L18" s="69"/>
      <c r="M18" s="56"/>
      <c r="N18" s="55">
        <v>50</v>
      </c>
      <c r="O18" s="69"/>
      <c r="P18" s="54"/>
      <c r="Q18" s="55">
        <v>55</v>
      </c>
      <c r="R18" s="69"/>
      <c r="S18" s="56"/>
      <c r="T18" s="55">
        <v>90</v>
      </c>
      <c r="U18" s="69"/>
      <c r="V18" s="54"/>
      <c r="W18" s="55">
        <v>90</v>
      </c>
      <c r="X18" s="69"/>
      <c r="Y18" s="56"/>
      <c r="Z18" s="55">
        <v>95</v>
      </c>
      <c r="AA18" s="69"/>
      <c r="AB18" s="57">
        <f t="shared" si="3"/>
        <v>509.4444444444444</v>
      </c>
      <c r="AC18" s="58">
        <f t="shared" si="4"/>
        <v>0</v>
      </c>
      <c r="AD18" s="59">
        <f t="shared" si="5"/>
        <v>509.4444444444444</v>
      </c>
      <c r="AE18" s="60">
        <f t="shared" si="6"/>
        <v>332.42222222222222</v>
      </c>
    </row>
  </sheetData>
  <mergeCells count="28">
    <mergeCell ref="Z3:AA3"/>
    <mergeCell ref="A1:F1"/>
    <mergeCell ref="Q3:R3"/>
    <mergeCell ref="S3:S4"/>
    <mergeCell ref="T3:U3"/>
    <mergeCell ref="V3:V4"/>
    <mergeCell ref="W3:X3"/>
    <mergeCell ref="Y3:Y4"/>
    <mergeCell ref="G1:AE1"/>
    <mergeCell ref="V2:X2"/>
    <mergeCell ref="Y2:AA2"/>
    <mergeCell ref="AB2:AB4"/>
    <mergeCell ref="AC2:AC4"/>
    <mergeCell ref="AD2:AD4"/>
    <mergeCell ref="AE2:AE4"/>
    <mergeCell ref="A3:A4"/>
    <mergeCell ref="S2:U2"/>
    <mergeCell ref="P3:P4"/>
    <mergeCell ref="A2:F2"/>
    <mergeCell ref="G2:I3"/>
    <mergeCell ref="J2:L2"/>
    <mergeCell ref="M2:O2"/>
    <mergeCell ref="P2:R2"/>
    <mergeCell ref="B3:F3"/>
    <mergeCell ref="J3:J4"/>
    <mergeCell ref="K3:L3"/>
    <mergeCell ref="M3:M4"/>
    <mergeCell ref="N3:O3"/>
  </mergeCells>
  <hyperlinks>
    <hyperlink ref="A1:F1" location="ANASAYFA!A1" display="ANASAYFA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"/>
  <sheetViews>
    <sheetView workbookViewId="0">
      <pane xSplit="6" ySplit="4" topLeftCell="Y5" activePane="bottomRight" state="frozen"/>
      <selection pane="topRight" activeCell="F1" sqref="F1"/>
      <selection pane="bottomLeft" activeCell="A5" sqref="A5"/>
      <selection pane="bottomRight" activeCell="B5" sqref="B5:AA16"/>
    </sheetView>
  </sheetViews>
  <sheetFormatPr defaultRowHeight="21" x14ac:dyDescent="0.35"/>
  <cols>
    <col min="1" max="1" width="9.140625" style="66"/>
    <col min="2" max="2" width="18.7109375" style="66" customWidth="1"/>
    <col min="3" max="3" width="13.140625" style="66" bestFit="1" customWidth="1"/>
    <col min="4" max="4" width="13.140625" style="66" customWidth="1"/>
    <col min="5" max="6" width="15.28515625" style="66" customWidth="1"/>
    <col min="7" max="9" width="16.42578125" style="25" customWidth="1"/>
    <col min="10" max="10" width="20.7109375" style="62" customWidth="1"/>
    <col min="11" max="12" width="11.28515625" style="62" customWidth="1"/>
    <col min="13" max="13" width="20.7109375" style="62" customWidth="1"/>
    <col min="14" max="15" width="11.28515625" style="62" customWidth="1"/>
    <col min="16" max="16" width="20.7109375" style="62" customWidth="1"/>
    <col min="17" max="18" width="11.28515625" style="62" customWidth="1"/>
    <col min="19" max="19" width="22" style="62" customWidth="1"/>
    <col min="20" max="21" width="11.28515625" style="62" customWidth="1"/>
    <col min="22" max="22" width="20.7109375" style="62" customWidth="1"/>
    <col min="23" max="24" width="11.28515625" style="62" customWidth="1"/>
    <col min="25" max="25" width="20.7109375" style="62" customWidth="1"/>
    <col min="26" max="27" width="11.28515625" style="62" customWidth="1"/>
    <col min="28" max="28" width="22.28515625" style="63" customWidth="1"/>
    <col min="29" max="30" width="21.28515625" style="63" customWidth="1"/>
    <col min="31" max="31" width="19.140625" style="64" customWidth="1"/>
  </cols>
  <sheetData>
    <row r="1" spans="1:31" ht="75.75" customHeight="1" x14ac:dyDescent="0.25">
      <c r="A1" s="293" t="s">
        <v>289</v>
      </c>
      <c r="B1" s="293"/>
      <c r="C1" s="293"/>
      <c r="D1" s="293"/>
      <c r="E1" s="293"/>
      <c r="F1" s="294"/>
      <c r="G1" s="295" t="s">
        <v>24</v>
      </c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7"/>
    </row>
    <row r="2" spans="1:31" ht="34.5" customHeight="1" x14ac:dyDescent="0.25">
      <c r="A2" s="276"/>
      <c r="B2" s="276"/>
      <c r="C2" s="276"/>
      <c r="D2" s="276"/>
      <c r="E2" s="276"/>
      <c r="F2" s="276"/>
      <c r="G2" s="277" t="s">
        <v>17</v>
      </c>
      <c r="H2" s="278"/>
      <c r="I2" s="279"/>
      <c r="J2" s="283" t="s">
        <v>2</v>
      </c>
      <c r="K2" s="284"/>
      <c r="L2" s="285"/>
      <c r="M2" s="271" t="s">
        <v>3</v>
      </c>
      <c r="N2" s="272"/>
      <c r="O2" s="273"/>
      <c r="P2" s="283" t="s">
        <v>10</v>
      </c>
      <c r="Q2" s="284"/>
      <c r="R2" s="285"/>
      <c r="S2" s="271" t="s">
        <v>25</v>
      </c>
      <c r="T2" s="272"/>
      <c r="U2" s="273"/>
      <c r="V2" s="283" t="s">
        <v>4</v>
      </c>
      <c r="W2" s="284"/>
      <c r="X2" s="285"/>
      <c r="Y2" s="271" t="s">
        <v>23</v>
      </c>
      <c r="Z2" s="272"/>
      <c r="AA2" s="273"/>
      <c r="AB2" s="298" t="s">
        <v>26</v>
      </c>
      <c r="AC2" s="301" t="s">
        <v>277</v>
      </c>
      <c r="AD2" s="304" t="s">
        <v>278</v>
      </c>
      <c r="AE2" s="307" t="s">
        <v>279</v>
      </c>
    </row>
    <row r="3" spans="1:31" ht="21" customHeight="1" x14ac:dyDescent="0.25">
      <c r="A3" s="286" t="s">
        <v>5</v>
      </c>
      <c r="B3" s="286" t="s">
        <v>1</v>
      </c>
      <c r="C3" s="286"/>
      <c r="D3" s="286"/>
      <c r="E3" s="286"/>
      <c r="F3" s="286"/>
      <c r="G3" s="280"/>
      <c r="H3" s="281"/>
      <c r="I3" s="282"/>
      <c r="J3" s="274" t="s">
        <v>27</v>
      </c>
      <c r="K3" s="287" t="s">
        <v>28</v>
      </c>
      <c r="L3" s="288"/>
      <c r="M3" s="289" t="s">
        <v>27</v>
      </c>
      <c r="N3" s="291" t="s">
        <v>28</v>
      </c>
      <c r="O3" s="292"/>
      <c r="P3" s="274" t="s">
        <v>27</v>
      </c>
      <c r="Q3" s="287" t="s">
        <v>28</v>
      </c>
      <c r="R3" s="288"/>
      <c r="S3" s="289" t="s">
        <v>27</v>
      </c>
      <c r="T3" s="291" t="s">
        <v>28</v>
      </c>
      <c r="U3" s="292"/>
      <c r="V3" s="274" t="s">
        <v>27</v>
      </c>
      <c r="W3" s="287" t="s">
        <v>28</v>
      </c>
      <c r="X3" s="288"/>
      <c r="Y3" s="289" t="s">
        <v>27</v>
      </c>
      <c r="Z3" s="291" t="s">
        <v>28</v>
      </c>
      <c r="AA3" s="292"/>
      <c r="AB3" s="299"/>
      <c r="AC3" s="302"/>
      <c r="AD3" s="305"/>
      <c r="AE3" s="308"/>
    </row>
    <row r="4" spans="1:31" ht="31.5" x14ac:dyDescent="0.25">
      <c r="A4" s="286"/>
      <c r="B4" s="70" t="s">
        <v>0</v>
      </c>
      <c r="C4" s="70" t="s">
        <v>13</v>
      </c>
      <c r="D4" s="171"/>
      <c r="E4" s="70" t="s">
        <v>11</v>
      </c>
      <c r="F4" s="70" t="s">
        <v>12</v>
      </c>
      <c r="G4" s="65" t="s">
        <v>14</v>
      </c>
      <c r="H4" s="65" t="s">
        <v>15</v>
      </c>
      <c r="I4" s="65" t="s">
        <v>16</v>
      </c>
      <c r="J4" s="275"/>
      <c r="K4" s="51" t="s">
        <v>29</v>
      </c>
      <c r="L4" s="52" t="s">
        <v>30</v>
      </c>
      <c r="M4" s="290"/>
      <c r="N4" s="53" t="s">
        <v>29</v>
      </c>
      <c r="O4" s="53" t="s">
        <v>30</v>
      </c>
      <c r="P4" s="275"/>
      <c r="Q4" s="52" t="s">
        <v>29</v>
      </c>
      <c r="R4" s="52" t="s">
        <v>30</v>
      </c>
      <c r="S4" s="290"/>
      <c r="T4" s="53" t="s">
        <v>29</v>
      </c>
      <c r="U4" s="53" t="s">
        <v>30</v>
      </c>
      <c r="V4" s="275"/>
      <c r="W4" s="52" t="s">
        <v>29</v>
      </c>
      <c r="X4" s="52" t="s">
        <v>30</v>
      </c>
      <c r="Y4" s="290"/>
      <c r="Z4" s="53" t="s">
        <v>29</v>
      </c>
      <c r="AA4" s="53" t="s">
        <v>30</v>
      </c>
      <c r="AB4" s="300"/>
      <c r="AC4" s="303"/>
      <c r="AD4" s="306"/>
      <c r="AE4" s="309"/>
    </row>
    <row r="5" spans="1:31" x14ac:dyDescent="0.25">
      <c r="A5" s="67">
        <v>1</v>
      </c>
      <c r="B5" s="68" t="s">
        <v>52</v>
      </c>
      <c r="C5" s="67" t="s">
        <v>36</v>
      </c>
      <c r="D5" s="67"/>
      <c r="E5" s="68" t="s">
        <v>573</v>
      </c>
      <c r="F5" s="68" t="s">
        <v>517</v>
      </c>
      <c r="G5" s="72">
        <v>67.040000000000006</v>
      </c>
      <c r="H5" s="72">
        <v>60.25</v>
      </c>
      <c r="I5" s="72">
        <v>72.11</v>
      </c>
      <c r="J5" s="54"/>
      <c r="K5" s="55">
        <v>55</v>
      </c>
      <c r="L5" s="69"/>
      <c r="M5" s="56"/>
      <c r="N5" s="55">
        <v>30</v>
      </c>
      <c r="O5" s="69"/>
      <c r="P5" s="54"/>
      <c r="Q5" s="55">
        <v>60</v>
      </c>
      <c r="R5" s="69"/>
      <c r="S5" s="56"/>
      <c r="T5" s="55">
        <v>50</v>
      </c>
      <c r="U5" s="69"/>
      <c r="V5" s="54"/>
      <c r="W5" s="55">
        <v>50</v>
      </c>
      <c r="X5" s="69"/>
      <c r="Y5" s="56"/>
      <c r="Z5" s="55">
        <v>95</v>
      </c>
      <c r="AA5" s="69"/>
      <c r="AB5" s="57">
        <f t="shared" ref="AB5:AC13" si="0">(((K5*4)+(N5*4)+(Q5*4)+(T5*2)+(W5*2)+(Z5*2))/18)/100*700</f>
        <v>377.22222222222223</v>
      </c>
      <c r="AC5" s="58">
        <f t="shared" si="0"/>
        <v>0</v>
      </c>
      <c r="AD5" s="59">
        <f t="shared" ref="AD5:AD13" si="1">IF(AC5=0,AB5,(AB5+AC5)/2)</f>
        <v>377.22222222222223</v>
      </c>
      <c r="AE5" s="60">
        <f t="shared" ref="AE5:AE13" si="2">(G5+H5+I5+AD5)/2</f>
        <v>288.31111111111113</v>
      </c>
    </row>
    <row r="6" spans="1:31" x14ac:dyDescent="0.25">
      <c r="A6" s="67">
        <v>2</v>
      </c>
      <c r="B6" s="68" t="s">
        <v>52</v>
      </c>
      <c r="C6" s="67" t="s">
        <v>36</v>
      </c>
      <c r="D6" s="67"/>
      <c r="E6" s="68" t="s">
        <v>574</v>
      </c>
      <c r="F6" s="68" t="s">
        <v>575</v>
      </c>
      <c r="G6" s="72">
        <v>60.61</v>
      </c>
      <c r="H6" s="72">
        <v>58.55</v>
      </c>
      <c r="I6" s="72">
        <v>77.010000000000005</v>
      </c>
      <c r="J6" s="54"/>
      <c r="K6" s="55">
        <v>60</v>
      </c>
      <c r="L6" s="69"/>
      <c r="M6" s="56"/>
      <c r="N6" s="55">
        <v>45</v>
      </c>
      <c r="O6" s="69"/>
      <c r="P6" s="54"/>
      <c r="Q6" s="55">
        <v>80</v>
      </c>
      <c r="R6" s="69"/>
      <c r="S6" s="56"/>
      <c r="T6" s="55">
        <v>75</v>
      </c>
      <c r="U6" s="69"/>
      <c r="V6" s="54"/>
      <c r="W6" s="55">
        <v>85</v>
      </c>
      <c r="X6" s="69"/>
      <c r="Y6" s="56"/>
      <c r="Z6" s="55">
        <v>90</v>
      </c>
      <c r="AA6" s="69"/>
      <c r="AB6" s="57">
        <f t="shared" si="0"/>
        <v>482.22222222222223</v>
      </c>
      <c r="AC6" s="58">
        <f t="shared" si="0"/>
        <v>0</v>
      </c>
      <c r="AD6" s="59">
        <f t="shared" si="1"/>
        <v>482.22222222222223</v>
      </c>
      <c r="AE6" s="60">
        <f t="shared" si="2"/>
        <v>339.19611111111112</v>
      </c>
    </row>
    <row r="7" spans="1:31" x14ac:dyDescent="0.25">
      <c r="A7" s="67">
        <v>3</v>
      </c>
      <c r="B7" s="68" t="s">
        <v>52</v>
      </c>
      <c r="C7" s="67" t="s">
        <v>36</v>
      </c>
      <c r="D7" s="67"/>
      <c r="E7" s="68" t="s">
        <v>91</v>
      </c>
      <c r="F7" s="68" t="s">
        <v>54</v>
      </c>
      <c r="G7" s="72">
        <v>88.96</v>
      </c>
      <c r="H7" s="72">
        <v>89.77</v>
      </c>
      <c r="I7" s="72">
        <v>96.34</v>
      </c>
      <c r="J7" s="54"/>
      <c r="K7" s="55">
        <v>100</v>
      </c>
      <c r="L7" s="69"/>
      <c r="M7" s="56"/>
      <c r="N7" s="55">
        <v>80</v>
      </c>
      <c r="O7" s="69"/>
      <c r="P7" s="54"/>
      <c r="Q7" s="55">
        <v>90</v>
      </c>
      <c r="R7" s="69"/>
      <c r="S7" s="56"/>
      <c r="T7" s="55">
        <v>95</v>
      </c>
      <c r="U7" s="69"/>
      <c r="V7" s="54"/>
      <c r="W7" s="55">
        <v>100</v>
      </c>
      <c r="X7" s="69"/>
      <c r="Y7" s="56"/>
      <c r="Z7" s="55">
        <v>95</v>
      </c>
      <c r="AA7" s="69"/>
      <c r="AB7" s="57">
        <f t="shared" si="0"/>
        <v>645.55555555555554</v>
      </c>
      <c r="AC7" s="58">
        <f t="shared" si="0"/>
        <v>0</v>
      </c>
      <c r="AD7" s="59">
        <f t="shared" si="1"/>
        <v>645.55555555555554</v>
      </c>
      <c r="AE7" s="60">
        <f t="shared" si="2"/>
        <v>460.3127777777778</v>
      </c>
    </row>
    <row r="8" spans="1:31" x14ac:dyDescent="0.25">
      <c r="A8" s="67">
        <v>4</v>
      </c>
      <c r="B8" s="68" t="s">
        <v>52</v>
      </c>
      <c r="C8" s="67" t="s">
        <v>36</v>
      </c>
      <c r="D8" s="67"/>
      <c r="E8" s="68" t="s">
        <v>114</v>
      </c>
      <c r="F8" s="68" t="s">
        <v>517</v>
      </c>
      <c r="G8" s="72">
        <v>76.5</v>
      </c>
      <c r="H8" s="72">
        <v>75.22</v>
      </c>
      <c r="I8" s="72">
        <v>83.02</v>
      </c>
      <c r="J8" s="54"/>
      <c r="K8" s="55">
        <v>75</v>
      </c>
      <c r="L8" s="69"/>
      <c r="M8" s="56"/>
      <c r="N8" s="55">
        <v>55</v>
      </c>
      <c r="O8" s="69"/>
      <c r="P8" s="54"/>
      <c r="Q8" s="55">
        <v>80</v>
      </c>
      <c r="R8" s="69"/>
      <c r="S8" s="56"/>
      <c r="T8" s="55">
        <v>65</v>
      </c>
      <c r="U8" s="69"/>
      <c r="V8" s="54"/>
      <c r="W8" s="55">
        <v>85</v>
      </c>
      <c r="X8" s="69"/>
      <c r="Y8" s="56"/>
      <c r="Z8" s="55">
        <v>90</v>
      </c>
      <c r="AA8" s="69"/>
      <c r="AB8" s="57">
        <f t="shared" si="0"/>
        <v>513.33333333333326</v>
      </c>
      <c r="AC8" s="58">
        <f t="shared" si="0"/>
        <v>0</v>
      </c>
      <c r="AD8" s="59">
        <f t="shared" si="1"/>
        <v>513.33333333333326</v>
      </c>
      <c r="AE8" s="60">
        <f t="shared" si="2"/>
        <v>374.03666666666663</v>
      </c>
    </row>
    <row r="9" spans="1:31" x14ac:dyDescent="0.25">
      <c r="A9" s="67">
        <v>5</v>
      </c>
      <c r="B9" s="68" t="s">
        <v>52</v>
      </c>
      <c r="C9" s="67" t="s">
        <v>36</v>
      </c>
      <c r="D9" s="67"/>
      <c r="E9" s="68" t="s">
        <v>114</v>
      </c>
      <c r="F9" s="68" t="s">
        <v>53</v>
      </c>
      <c r="G9" s="72">
        <v>64.599999999999994</v>
      </c>
      <c r="H9" s="72">
        <v>60.43</v>
      </c>
      <c r="I9" s="72">
        <v>74.53</v>
      </c>
      <c r="J9" s="54"/>
      <c r="K9" s="55">
        <v>65</v>
      </c>
      <c r="L9" s="69"/>
      <c r="M9" s="56"/>
      <c r="N9" s="55">
        <v>45</v>
      </c>
      <c r="O9" s="69"/>
      <c r="P9" s="54"/>
      <c r="Q9" s="55">
        <v>65</v>
      </c>
      <c r="R9" s="69"/>
      <c r="S9" s="56"/>
      <c r="T9" s="55">
        <v>65</v>
      </c>
      <c r="U9" s="69"/>
      <c r="V9" s="54"/>
      <c r="W9" s="55">
        <v>75</v>
      </c>
      <c r="X9" s="69"/>
      <c r="Y9" s="56"/>
      <c r="Z9" s="55">
        <v>95</v>
      </c>
      <c r="AA9" s="69"/>
      <c r="AB9" s="57">
        <f t="shared" si="0"/>
        <v>455</v>
      </c>
      <c r="AC9" s="58">
        <f t="shared" si="0"/>
        <v>0</v>
      </c>
      <c r="AD9" s="59">
        <f t="shared" si="1"/>
        <v>455</v>
      </c>
      <c r="AE9" s="60">
        <f t="shared" si="2"/>
        <v>327.27999999999997</v>
      </c>
    </row>
    <row r="10" spans="1:31" x14ac:dyDescent="0.25">
      <c r="A10" s="67">
        <v>6</v>
      </c>
      <c r="B10" s="68" t="s">
        <v>52</v>
      </c>
      <c r="C10" s="67" t="s">
        <v>36</v>
      </c>
      <c r="D10" s="67"/>
      <c r="E10" s="68" t="s">
        <v>63</v>
      </c>
      <c r="F10" s="68" t="s">
        <v>225</v>
      </c>
      <c r="G10" s="72">
        <v>91.42</v>
      </c>
      <c r="H10" s="72">
        <v>90.29</v>
      </c>
      <c r="I10" s="72">
        <v>95.97</v>
      </c>
      <c r="J10" s="54"/>
      <c r="K10" s="55">
        <v>70</v>
      </c>
      <c r="L10" s="69"/>
      <c r="M10" s="56"/>
      <c r="N10" s="55">
        <v>80</v>
      </c>
      <c r="O10" s="69"/>
      <c r="P10" s="54"/>
      <c r="Q10" s="55">
        <v>95</v>
      </c>
      <c r="R10" s="69"/>
      <c r="S10" s="56"/>
      <c r="T10" s="55">
        <v>90</v>
      </c>
      <c r="U10" s="69"/>
      <c r="V10" s="54"/>
      <c r="W10" s="55">
        <v>95</v>
      </c>
      <c r="X10" s="69"/>
      <c r="Y10" s="56"/>
      <c r="Z10" s="55">
        <v>100</v>
      </c>
      <c r="AA10" s="69"/>
      <c r="AB10" s="57">
        <f t="shared" si="0"/>
        <v>602.77777777777783</v>
      </c>
      <c r="AC10" s="58">
        <f t="shared" si="0"/>
        <v>0</v>
      </c>
      <c r="AD10" s="59">
        <f t="shared" si="1"/>
        <v>602.77777777777783</v>
      </c>
      <c r="AE10" s="60">
        <f t="shared" si="2"/>
        <v>440.22888888888895</v>
      </c>
    </row>
    <row r="11" spans="1:31" x14ac:dyDescent="0.25">
      <c r="A11" s="67">
        <v>7</v>
      </c>
      <c r="B11" s="68" t="s">
        <v>52</v>
      </c>
      <c r="C11" s="67" t="s">
        <v>36</v>
      </c>
      <c r="D11" s="67"/>
      <c r="E11" s="68" t="s">
        <v>576</v>
      </c>
      <c r="F11" s="68" t="s">
        <v>98</v>
      </c>
      <c r="G11" s="72">
        <v>60.59</v>
      </c>
      <c r="H11" s="72">
        <v>53.15</v>
      </c>
      <c r="I11" s="72">
        <v>67.209999999999994</v>
      </c>
      <c r="J11" s="54"/>
      <c r="K11" s="55">
        <v>55</v>
      </c>
      <c r="L11" s="69"/>
      <c r="M11" s="56"/>
      <c r="N11" s="55">
        <v>20</v>
      </c>
      <c r="O11" s="69"/>
      <c r="P11" s="54"/>
      <c r="Q11" s="55">
        <v>65</v>
      </c>
      <c r="R11" s="69"/>
      <c r="S11" s="56"/>
      <c r="T11" s="55">
        <v>75</v>
      </c>
      <c r="U11" s="69"/>
      <c r="V11" s="54"/>
      <c r="W11" s="55">
        <v>55</v>
      </c>
      <c r="X11" s="69"/>
      <c r="Y11" s="56"/>
      <c r="Z11" s="55">
        <v>90</v>
      </c>
      <c r="AA11" s="69"/>
      <c r="AB11" s="57">
        <f t="shared" si="0"/>
        <v>388.88888888888891</v>
      </c>
      <c r="AC11" s="58">
        <f t="shared" si="0"/>
        <v>0</v>
      </c>
      <c r="AD11" s="59">
        <f t="shared" si="1"/>
        <v>388.88888888888891</v>
      </c>
      <c r="AE11" s="60">
        <f t="shared" si="2"/>
        <v>284.91944444444448</v>
      </c>
    </row>
    <row r="12" spans="1:31" x14ac:dyDescent="0.25">
      <c r="A12" s="67">
        <v>8</v>
      </c>
      <c r="B12" s="68" t="s">
        <v>52</v>
      </c>
      <c r="C12" s="67" t="s">
        <v>36</v>
      </c>
      <c r="D12" s="67"/>
      <c r="E12" s="68" t="s">
        <v>577</v>
      </c>
      <c r="F12" s="68" t="s">
        <v>578</v>
      </c>
      <c r="G12" s="72">
        <v>67.959999999999994</v>
      </c>
      <c r="H12" s="72">
        <v>57.52</v>
      </c>
      <c r="I12" s="72">
        <v>63.11</v>
      </c>
      <c r="J12" s="54"/>
      <c r="K12" s="55">
        <v>60</v>
      </c>
      <c r="L12" s="69"/>
      <c r="M12" s="56"/>
      <c r="N12" s="55">
        <v>15</v>
      </c>
      <c r="O12" s="69"/>
      <c r="P12" s="54"/>
      <c r="Q12" s="55">
        <v>70</v>
      </c>
      <c r="R12" s="69"/>
      <c r="S12" s="56"/>
      <c r="T12" s="55">
        <v>45</v>
      </c>
      <c r="U12" s="69"/>
      <c r="V12" s="54"/>
      <c r="W12" s="55">
        <v>60</v>
      </c>
      <c r="X12" s="69"/>
      <c r="Y12" s="56"/>
      <c r="Z12" s="55">
        <v>80</v>
      </c>
      <c r="AA12" s="69"/>
      <c r="AB12" s="57">
        <f t="shared" si="0"/>
        <v>369.44444444444446</v>
      </c>
      <c r="AC12" s="58">
        <f t="shared" si="0"/>
        <v>0</v>
      </c>
      <c r="AD12" s="59">
        <f t="shared" si="1"/>
        <v>369.44444444444446</v>
      </c>
      <c r="AE12" s="60">
        <f t="shared" si="2"/>
        <v>279.01722222222224</v>
      </c>
    </row>
    <row r="13" spans="1:31" x14ac:dyDescent="0.25">
      <c r="A13" s="67">
        <v>9</v>
      </c>
      <c r="B13" s="68" t="s">
        <v>52</v>
      </c>
      <c r="C13" s="67" t="s">
        <v>36</v>
      </c>
      <c r="D13" s="67"/>
      <c r="E13" s="68" t="s">
        <v>579</v>
      </c>
      <c r="F13" s="68" t="s">
        <v>87</v>
      </c>
      <c r="G13" s="72">
        <v>89.74</v>
      </c>
      <c r="H13" s="72">
        <v>85.46</v>
      </c>
      <c r="I13" s="72">
        <v>90.83</v>
      </c>
      <c r="J13" s="54"/>
      <c r="K13" s="55">
        <v>55</v>
      </c>
      <c r="L13" s="69"/>
      <c r="M13" s="56"/>
      <c r="N13" s="55">
        <v>65</v>
      </c>
      <c r="O13" s="69"/>
      <c r="P13" s="54"/>
      <c r="Q13" s="55">
        <v>75</v>
      </c>
      <c r="R13" s="69"/>
      <c r="S13" s="56"/>
      <c r="T13" s="55">
        <v>95</v>
      </c>
      <c r="U13" s="69"/>
      <c r="V13" s="54"/>
      <c r="W13" s="55">
        <v>90</v>
      </c>
      <c r="X13" s="69"/>
      <c r="Y13" s="56"/>
      <c r="Z13" s="55">
        <v>100</v>
      </c>
      <c r="AA13" s="69"/>
      <c r="AB13" s="57">
        <f t="shared" si="0"/>
        <v>525</v>
      </c>
      <c r="AC13" s="58">
        <f t="shared" si="0"/>
        <v>0</v>
      </c>
      <c r="AD13" s="59">
        <f t="shared" si="1"/>
        <v>525</v>
      </c>
      <c r="AE13" s="60">
        <f t="shared" si="2"/>
        <v>395.51499999999999</v>
      </c>
    </row>
    <row r="14" spans="1:31" x14ac:dyDescent="0.25">
      <c r="A14" s="67"/>
      <c r="B14" s="68" t="s">
        <v>52</v>
      </c>
      <c r="C14" s="67" t="s">
        <v>36</v>
      </c>
      <c r="D14" s="67"/>
      <c r="E14" s="68" t="s">
        <v>580</v>
      </c>
      <c r="F14" s="68" t="s">
        <v>581</v>
      </c>
      <c r="G14" s="72">
        <v>76.790000000000006</v>
      </c>
      <c r="H14" s="72">
        <v>74.09</v>
      </c>
      <c r="I14" s="72">
        <v>81.06</v>
      </c>
      <c r="J14" s="54"/>
      <c r="K14" s="55">
        <v>80</v>
      </c>
      <c r="L14" s="69"/>
      <c r="M14" s="56"/>
      <c r="N14" s="55">
        <v>20</v>
      </c>
      <c r="O14" s="69"/>
      <c r="P14" s="54"/>
      <c r="Q14" s="55">
        <v>75</v>
      </c>
      <c r="R14" s="69"/>
      <c r="S14" s="56"/>
      <c r="T14" s="55">
        <v>75</v>
      </c>
      <c r="U14" s="69"/>
      <c r="V14" s="54"/>
      <c r="W14" s="55">
        <v>80</v>
      </c>
      <c r="X14" s="69"/>
      <c r="Y14" s="56"/>
      <c r="Z14" s="55">
        <v>85</v>
      </c>
      <c r="AA14" s="69"/>
      <c r="AB14" s="57">
        <f t="shared" ref="AB14:AB16" si="3">(((K14*4)+(N14*4)+(Q14*4)+(T14*2)+(W14*2)+(Z14*2))/18)/100*700</f>
        <v>458.88888888888891</v>
      </c>
      <c r="AC14" s="58">
        <f t="shared" ref="AC14:AC16" si="4">(((L14*4)+(O14*4)+(R14*4)+(U14*2)+(X14*2)+(AA14*2))/18)/100*700</f>
        <v>0</v>
      </c>
      <c r="AD14" s="59">
        <f t="shared" ref="AD14:AD16" si="5">IF(AC14=0,AB14,(AB14+AC14)/2)</f>
        <v>458.88888888888891</v>
      </c>
      <c r="AE14" s="60">
        <f t="shared" ref="AE14:AE16" si="6">(G14+H14+I14+AD14)/2</f>
        <v>345.41444444444448</v>
      </c>
    </row>
    <row r="15" spans="1:31" x14ac:dyDescent="0.25">
      <c r="A15" s="67"/>
      <c r="B15" s="68" t="s">
        <v>52</v>
      </c>
      <c r="C15" s="67" t="s">
        <v>36</v>
      </c>
      <c r="D15" s="67"/>
      <c r="E15" s="68" t="s">
        <v>161</v>
      </c>
      <c r="F15" s="68" t="s">
        <v>98</v>
      </c>
      <c r="G15" s="72">
        <v>55.13</v>
      </c>
      <c r="H15" s="72">
        <v>51.96</v>
      </c>
      <c r="I15" s="72">
        <v>57.43</v>
      </c>
      <c r="J15" s="54"/>
      <c r="K15" s="55">
        <v>20</v>
      </c>
      <c r="L15" s="69"/>
      <c r="M15" s="56"/>
      <c r="N15" s="55">
        <v>30</v>
      </c>
      <c r="O15" s="69"/>
      <c r="P15" s="54"/>
      <c r="Q15" s="55">
        <v>30</v>
      </c>
      <c r="R15" s="69"/>
      <c r="S15" s="56"/>
      <c r="T15" s="55">
        <v>30</v>
      </c>
      <c r="U15" s="69"/>
      <c r="V15" s="54"/>
      <c r="W15" s="55"/>
      <c r="X15" s="69"/>
      <c r="Y15" s="56"/>
      <c r="Z15" s="55">
        <v>25</v>
      </c>
      <c r="AA15" s="69"/>
      <c r="AB15" s="57">
        <f t="shared" si="3"/>
        <v>167.22222222222223</v>
      </c>
      <c r="AC15" s="58">
        <f t="shared" si="4"/>
        <v>0</v>
      </c>
      <c r="AD15" s="59">
        <f t="shared" si="5"/>
        <v>167.22222222222223</v>
      </c>
      <c r="AE15" s="60">
        <f t="shared" si="6"/>
        <v>165.87111111111113</v>
      </c>
    </row>
    <row r="16" spans="1:31" x14ac:dyDescent="0.25">
      <c r="A16" s="67"/>
      <c r="B16" s="68" t="s">
        <v>52</v>
      </c>
      <c r="C16" s="67" t="s">
        <v>36</v>
      </c>
      <c r="D16" s="67"/>
      <c r="E16" s="68" t="s">
        <v>582</v>
      </c>
      <c r="F16" s="68" t="s">
        <v>583</v>
      </c>
      <c r="G16" s="72">
        <v>64.760000000000005</v>
      </c>
      <c r="H16" s="72">
        <v>59.3</v>
      </c>
      <c r="I16" s="72">
        <v>67.55</v>
      </c>
      <c r="J16" s="54"/>
      <c r="K16" s="55">
        <v>30</v>
      </c>
      <c r="L16" s="69"/>
      <c r="M16" s="56"/>
      <c r="N16" s="55">
        <v>30</v>
      </c>
      <c r="O16" s="69"/>
      <c r="P16" s="54"/>
      <c r="Q16" s="55">
        <v>55</v>
      </c>
      <c r="R16" s="69"/>
      <c r="S16" s="56"/>
      <c r="T16" s="55">
        <v>25</v>
      </c>
      <c r="U16" s="69"/>
      <c r="V16" s="54"/>
      <c r="W16" s="55">
        <v>80</v>
      </c>
      <c r="X16" s="69"/>
      <c r="Y16" s="56"/>
      <c r="Z16" s="55">
        <v>90</v>
      </c>
      <c r="AA16" s="69"/>
      <c r="AB16" s="57">
        <f t="shared" si="3"/>
        <v>330.55555555555554</v>
      </c>
      <c r="AC16" s="58">
        <f t="shared" si="4"/>
        <v>0</v>
      </c>
      <c r="AD16" s="59">
        <f t="shared" si="5"/>
        <v>330.55555555555554</v>
      </c>
      <c r="AE16" s="60">
        <f t="shared" si="6"/>
        <v>261.08277777777778</v>
      </c>
    </row>
  </sheetData>
  <mergeCells count="28">
    <mergeCell ref="Z3:AA3"/>
    <mergeCell ref="A1:F1"/>
    <mergeCell ref="Q3:R3"/>
    <mergeCell ref="S3:S4"/>
    <mergeCell ref="T3:U3"/>
    <mergeCell ref="V3:V4"/>
    <mergeCell ref="W3:X3"/>
    <mergeCell ref="Y3:Y4"/>
    <mergeCell ref="G1:AE1"/>
    <mergeCell ref="V2:X2"/>
    <mergeCell ref="Y2:AA2"/>
    <mergeCell ref="AB2:AB4"/>
    <mergeCell ref="AC2:AC4"/>
    <mergeCell ref="AD2:AD4"/>
    <mergeCell ref="AE2:AE4"/>
    <mergeCell ref="A3:A4"/>
    <mergeCell ref="S2:U2"/>
    <mergeCell ref="P3:P4"/>
    <mergeCell ref="A2:F2"/>
    <mergeCell ref="G2:I3"/>
    <mergeCell ref="J2:L2"/>
    <mergeCell ref="M2:O2"/>
    <mergeCell ref="P2:R2"/>
    <mergeCell ref="B3:F3"/>
    <mergeCell ref="J3:J4"/>
    <mergeCell ref="K3:L3"/>
    <mergeCell ref="M3:M4"/>
    <mergeCell ref="N3:O3"/>
  </mergeCells>
  <hyperlinks>
    <hyperlink ref="A1:F1" location="ANASAYFA!A1" display="ANASAYFA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48</vt:i4>
      </vt:variant>
      <vt:variant>
        <vt:lpstr>Adlandırılmış Aralıklar</vt:lpstr>
      </vt:variant>
      <vt:variant>
        <vt:i4>18</vt:i4>
      </vt:variant>
    </vt:vector>
  </HeadingPairs>
  <TitlesOfParts>
    <vt:vector size="66" baseType="lpstr">
      <vt:lpstr>Cevap Anahtarı</vt:lpstr>
      <vt:lpstr>Sayfa2</vt:lpstr>
      <vt:lpstr>ANASAYFA</vt:lpstr>
      <vt:lpstr>ANASAYFA 1</vt:lpstr>
      <vt:lpstr>ORT</vt:lpstr>
      <vt:lpstr>VERİLER</vt:lpstr>
      <vt:lpstr>ÇAĞIRKAN</vt:lpstr>
      <vt:lpstr>DEMİRLİ</vt:lpstr>
      <vt:lpstr>HAMİT</vt:lpstr>
      <vt:lpstr>İSAHOCALI</vt:lpstr>
      <vt:lpstr>ATATÜRK</vt:lpstr>
      <vt:lpstr>MELİKŞAH</vt:lpstr>
      <vt:lpstr>KAMAN</vt:lpstr>
      <vt:lpstr>YENİHAYAT</vt:lpstr>
      <vt:lpstr>YENİCE</vt:lpstr>
      <vt:lpstr>KURANCILI</vt:lpstr>
      <vt:lpstr>ÖMERHACILI</vt:lpstr>
      <vt:lpstr>SAVCILI</vt:lpstr>
      <vt:lpstr>CEVİZKENT</vt:lpstr>
      <vt:lpstr>TÜRKÇE</vt:lpstr>
      <vt:lpstr>MATEMATİK</vt:lpstr>
      <vt:lpstr>FEN VE TEK</vt:lpstr>
      <vt:lpstr>İNK. TAR.</vt:lpstr>
      <vt:lpstr>İNGİLİZCE</vt:lpstr>
      <vt:lpstr>DİN KÜLTÜRÜ</vt:lpstr>
      <vt:lpstr>GİRİŞ</vt:lpstr>
      <vt:lpstr>ŞUBE NOT ORTALAMA</vt:lpstr>
      <vt:lpstr>OKUL NOT ORTALAMA</vt:lpstr>
      <vt:lpstr>SAVCILI NOT ARA ÖĞR SAY</vt:lpstr>
      <vt:lpstr>ÖMERHACILI NOT ARA ÖĞR SAY</vt:lpstr>
      <vt:lpstr>KURANCILI NOT ARA ÖĞR SAY</vt:lpstr>
      <vt:lpstr>YENİCE NOT ARA ÖĞR SAY</vt:lpstr>
      <vt:lpstr>HAMİT NOT ARA ÖĞR SAY</vt:lpstr>
      <vt:lpstr>İSAHOCALI NOT ARA ÖĞR SAY</vt:lpstr>
      <vt:lpstr>DEMİRLİ NOT ARA ÖĞR SAY</vt:lpstr>
      <vt:lpstr>ÇAĞIRKAN NOT ARA ÖĞR SAY</vt:lpstr>
      <vt:lpstr>İMAMHATİP NOT ARA ÖĞR SAY</vt:lpstr>
      <vt:lpstr>YENİHAYAT NOT ARA ÖĞR SAY</vt:lpstr>
      <vt:lpstr>ATATÜRK NOT ARA ÖĞR SAY</vt:lpstr>
      <vt:lpstr>MELİKŞAH NOT ARA ÖĞR SAY</vt:lpstr>
      <vt:lpstr>KAMAN NOT ARA ÖĞR SAY</vt:lpstr>
      <vt:lpstr>PUAN ARA. ÖĞR. ORAN-ŞUBELER</vt:lpstr>
      <vt:lpstr>SON 3 YIL PUAN ARA. ÖĞR. SAY.</vt:lpstr>
      <vt:lpstr>PUAN ARA. ÖĞR. SAY.</vt:lpstr>
      <vt:lpstr>OKUL YEP ORTALAMA</vt:lpstr>
      <vt:lpstr>YEP SIRALI</vt:lpstr>
      <vt:lpstr>SON 3 YIL DERS ORT.</vt:lpstr>
      <vt:lpstr>GRAFİK</vt:lpstr>
      <vt:lpstr>'ATATÜRK NOT ARA ÖĞR SAY'!Yazdırma_Alanı</vt:lpstr>
      <vt:lpstr>'ÇAĞIRKAN NOT ARA ÖĞR SAY'!Yazdırma_Alanı</vt:lpstr>
      <vt:lpstr>'DEMİRLİ NOT ARA ÖĞR SAY'!Yazdırma_Alanı</vt:lpstr>
      <vt:lpstr>GRAFİK!Yazdırma_Alanı</vt:lpstr>
      <vt:lpstr>'HAMİT NOT ARA ÖĞR SAY'!Yazdırma_Alanı</vt:lpstr>
      <vt:lpstr>'İMAMHATİP NOT ARA ÖĞR SAY'!Yazdırma_Alanı</vt:lpstr>
      <vt:lpstr>'İSAHOCALI NOT ARA ÖĞR SAY'!Yazdırma_Alanı</vt:lpstr>
      <vt:lpstr>'KAMAN NOT ARA ÖĞR SAY'!Yazdırma_Alanı</vt:lpstr>
      <vt:lpstr>'KURANCILI NOT ARA ÖĞR SAY'!Yazdırma_Alanı</vt:lpstr>
      <vt:lpstr>'MELİKŞAH NOT ARA ÖĞR SAY'!Yazdırma_Alanı</vt:lpstr>
      <vt:lpstr>'ÖMERHACILI NOT ARA ÖĞR SAY'!Yazdırma_Alanı</vt:lpstr>
      <vt:lpstr>'PUAN ARA. ÖĞR. ORAN-ŞUBELER'!Yazdırma_Alanı</vt:lpstr>
      <vt:lpstr>'SAVCILI NOT ARA ÖĞR SAY'!Yazdırma_Alanı</vt:lpstr>
      <vt:lpstr>'SON 3 YIL PUAN ARA. ÖĞR. SAY.'!Yazdırma_Alanı</vt:lpstr>
      <vt:lpstr>'ŞUBE NOT ORTALAMA'!Yazdırma_Alanı</vt:lpstr>
      <vt:lpstr>'YENİCE NOT ARA ÖĞR SAY'!Yazdırma_Alanı</vt:lpstr>
      <vt:lpstr>'YENİHAYAT NOT ARA ÖĞR SAY'!Yazdırma_Alanı</vt:lpstr>
      <vt:lpstr>'YEP SIRALI'!Yazdırma_Alanı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Kaman MEM</dc:creator>
  <cp:lastModifiedBy>Kaman MEM</cp:lastModifiedBy>
  <cp:lastPrinted>2015-12-08T20:56:38Z</cp:lastPrinted>
  <dcterms:created xsi:type="dcterms:W3CDTF">2015-04-28T08:47:39Z</dcterms:created>
  <dcterms:modified xsi:type="dcterms:W3CDTF">2015-12-09T09:03:16Z</dcterms:modified>
</cp:coreProperties>
</file>